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352AC01B-F531-43B8-9F5F-0FB33D7B2A5D}"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mp;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 r:id="rId25"/>
    <externalReference r:id="rId26"/>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8" i="13" l="1" a="1"/>
  <c r="F298" i="13" s="1"/>
  <c r="D298" i="13"/>
  <c r="F297" i="13" a="1"/>
  <c r="F297" i="13" s="1"/>
  <c r="D297" i="13"/>
  <c r="F296" i="13" a="1"/>
  <c r="F296" i="13" s="1"/>
  <c r="D296" i="13"/>
  <c r="F295" i="13" a="1"/>
  <c r="F295" i="13" s="1"/>
  <c r="F294" i="13" a="1"/>
  <c r="F294" i="13" s="1"/>
  <c r="F293" i="13" a="1"/>
  <c r="F293" i="13" s="1"/>
  <c r="F292" i="13" a="1"/>
  <c r="F292" i="13" s="1"/>
  <c r="D292" i="13"/>
  <c r="F291" i="13" a="1"/>
  <c r="F291" i="13" s="1"/>
  <c r="E55" i="13" l="1"/>
  <c r="G55" i="13"/>
  <c r="H55" i="13"/>
  <c r="J55" i="13"/>
  <c r="V55" i="13"/>
  <c r="W55" i="13"/>
  <c r="K23" i="28" s="1"/>
  <c r="G23" i="28"/>
  <c r="H23" i="28"/>
  <c r="I23" i="28"/>
  <c r="J23" i="28"/>
  <c r="BQ23" i="28"/>
  <c r="BR23" i="28"/>
  <c r="C23" i="28" l="1"/>
  <c r="D23" i="28"/>
  <c r="M24" i="13" l="1"/>
  <c r="M23" i="13"/>
  <c r="M22" i="13"/>
  <c r="M21" i="13"/>
  <c r="H5" i="28" l="1"/>
  <c r="H22" i="28"/>
  <c r="H24" i="28"/>
  <c r="H25" i="28"/>
  <c r="H26" i="28"/>
  <c r="H27" i="28"/>
  <c r="H28" i="28"/>
  <c r="H29" i="28"/>
  <c r="H30" i="28"/>
  <c r="H31" i="28"/>
  <c r="H32" i="28"/>
  <c r="H33" i="28"/>
  <c r="H17" i="28"/>
  <c r="H18" i="28"/>
  <c r="H19" i="28"/>
  <c r="H20" i="28"/>
  <c r="H21" i="28"/>
  <c r="H16" i="28"/>
  <c r="H3" i="28"/>
  <c r="H7" i="28"/>
  <c r="O56" i="13" a="1"/>
  <c r="O56" i="13" s="1"/>
  <c r="O57" i="13" a="1"/>
  <c r="O57" i="13" s="1"/>
  <c r="O58" i="13" a="1"/>
  <c r="O58" i="13" s="1"/>
  <c r="O59" i="13" a="1"/>
  <c r="O59" i="13" s="1"/>
  <c r="O60" i="13" a="1"/>
  <c r="O60" i="13" s="1"/>
  <c r="O61" i="13" a="1"/>
  <c r="O61" i="13" s="1"/>
  <c r="O62" i="13" a="1"/>
  <c r="O62" i="13" s="1"/>
  <c r="O63" i="13" a="1"/>
  <c r="O63" i="13" s="1"/>
  <c r="O64" i="13" a="1"/>
  <c r="O64" i="13" s="1"/>
  <c r="O65" i="13" a="1"/>
  <c r="O65" i="13" s="1"/>
  <c r="O66" i="13" a="1"/>
  <c r="O66" i="13" s="1"/>
  <c r="O67" i="13" a="1"/>
  <c r="O67" i="13" s="1"/>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s="1"/>
  <c r="O81" i="13" a="1"/>
  <c r="O81" i="13" s="1"/>
  <c r="O82" i="13" a="1"/>
  <c r="O82" i="13" s="1"/>
  <c r="O83" i="13" a="1"/>
  <c r="O83" i="13" s="1"/>
  <c r="O84" i="13" a="1"/>
  <c r="O84" i="13" s="1"/>
  <c r="O85" i="13" a="1"/>
  <c r="O85" i="13" s="1"/>
  <c r="O86" i="13" a="1"/>
  <c r="O86" i="13" s="1"/>
  <c r="O87" i="13" a="1"/>
  <c r="O87" i="13" s="1"/>
  <c r="O88" i="13" a="1"/>
  <c r="O88" i="13" s="1"/>
  <c r="O89" i="13" a="1"/>
  <c r="O89" i="13" s="1"/>
  <c r="O90" i="13" a="1"/>
  <c r="O90" i="13" s="1"/>
  <c r="O91" i="13" a="1"/>
  <c r="O91" i="13" s="1"/>
  <c r="O92" i="13" a="1"/>
  <c r="O92" i="13" s="1"/>
  <c r="O93" i="13" a="1"/>
  <c r="O93" i="13" s="1"/>
  <c r="O94" i="13" a="1"/>
  <c r="O94" i="13" s="1"/>
  <c r="O95" i="13" a="1"/>
  <c r="O95" i="13" s="1"/>
  <c r="O96" i="13" a="1"/>
  <c r="O96" i="13" s="1"/>
  <c r="O97" i="13" a="1"/>
  <c r="O97" i="13" s="1"/>
  <c r="O98" i="13" a="1"/>
  <c r="O98" i="13" s="1"/>
  <c r="O99" i="13" a="1"/>
  <c r="O99" i="13" s="1"/>
  <c r="O100" i="13" a="1"/>
  <c r="O100" i="13" s="1"/>
  <c r="O101" i="13" a="1"/>
  <c r="O101" i="13" s="1"/>
  <c r="O102" i="13" a="1"/>
  <c r="O102" i="13" s="1"/>
  <c r="O103" i="13" a="1"/>
  <c r="O103" i="13" s="1"/>
  <c r="O104" i="13" a="1"/>
  <c r="O104" i="13" s="1"/>
  <c r="O105" i="13" a="1"/>
  <c r="O105" i="13" s="1"/>
  <c r="O106" i="13" a="1"/>
  <c r="O106" i="13" s="1"/>
  <c r="O107" i="13" a="1"/>
  <c r="O107" i="13" s="1"/>
  <c r="O108" i="13" a="1"/>
  <c r="O108" i="13" s="1"/>
  <c r="O109" i="13" a="1"/>
  <c r="O109" i="13" s="1"/>
  <c r="O110" i="13" a="1"/>
  <c r="O110" i="13" s="1"/>
  <c r="O111" i="13" a="1"/>
  <c r="O111" i="13" s="1"/>
  <c r="O112" i="13" a="1"/>
  <c r="O112" i="13" s="1"/>
  <c r="O113" i="13" a="1"/>
  <c r="O113" i="13" s="1"/>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s="1"/>
  <c r="O137" i="13" a="1"/>
  <c r="O137" i="13" s="1"/>
  <c r="O138" i="13" a="1"/>
  <c r="O138" i="13" s="1"/>
  <c r="O139" i="13" a="1"/>
  <c r="O139" i="13" s="1"/>
  <c r="O140" i="13" a="1"/>
  <c r="O140" i="13" s="1"/>
  <c r="O141" i="13" a="1"/>
  <c r="O141" i="13" s="1"/>
  <c r="O142" i="13" a="1"/>
  <c r="O142" i="13" s="1"/>
  <c r="O143" i="13" a="1"/>
  <c r="O143" i="13" s="1"/>
  <c r="O144" i="13" a="1"/>
  <c r="O144" i="13" s="1"/>
  <c r="O145" i="13" a="1"/>
  <c r="O145" i="13" s="1"/>
  <c r="O146" i="13" a="1"/>
  <c r="O146" i="13" s="1"/>
  <c r="O147" i="13" a="1"/>
  <c r="O147" i="13" s="1"/>
  <c r="Q17" i="28"/>
  <c r="P17" i="28"/>
  <c r="O17" i="28"/>
  <c r="N17" i="28"/>
  <c r="W49" i="13"/>
  <c r="W50" i="13"/>
  <c r="W51" i="13"/>
  <c r="W52" i="13"/>
  <c r="W53" i="13"/>
  <c r="W54"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3" i="13"/>
  <c r="V54"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49" i="1"/>
  <c r="CU62" i="1"/>
  <c r="CU70" i="1"/>
  <c r="CU77" i="1"/>
  <c r="CU98" i="1"/>
  <c r="CU105" i="1"/>
  <c r="CU118" i="1"/>
  <c r="CU133" i="1"/>
  <c r="CU146" i="1"/>
  <c r="CU161" i="1"/>
  <c r="CU189" i="1"/>
  <c r="CU210" i="1"/>
  <c r="CU217"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175" i="1" l="1"/>
  <c r="CU174" i="1"/>
  <c r="CU154" i="1"/>
  <c r="CU34" i="1"/>
  <c r="CU7" i="1"/>
  <c r="CU412" i="1"/>
  <c r="CU63" i="1"/>
  <c r="CU119" i="1"/>
  <c r="CU328"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7" i="13" l="1"/>
  <c r="Q177" i="13"/>
  <c r="AN177" i="13"/>
  <c r="I177" i="13"/>
  <c r="R177" i="13"/>
  <c r="AG177" i="13"/>
  <c r="AO177" i="13"/>
  <c r="AW177" i="13"/>
  <c r="S177" i="13"/>
  <c r="AH177" i="13"/>
  <c r="AP177" i="13"/>
  <c r="AX177" i="13"/>
  <c r="L177" i="13"/>
  <c r="AI177" i="13"/>
  <c r="AQ177" i="13"/>
  <c r="AY177" i="13"/>
  <c r="U177" i="13"/>
  <c r="AJ177" i="13"/>
  <c r="AR177" i="13"/>
  <c r="P177" i="13"/>
  <c r="AA177" i="13"/>
  <c r="AM177" i="13"/>
  <c r="AU177" i="13"/>
  <c r="AB177" i="13"/>
  <c r="K177" i="13"/>
  <c r="T177" i="13"/>
  <c r="M177" i="13"/>
  <c r="O177" i="13"/>
  <c r="Z177" i="13"/>
  <c r="AL177" i="13"/>
  <c r="AT177" i="13"/>
  <c r="N177" i="13"/>
  <c r="Y177" i="13"/>
  <c r="AK177" i="13"/>
  <c r="AS177" i="13"/>
  <c r="AV177" i="13"/>
  <c r="F170" i="13"/>
  <c r="N16" i="28" s="1"/>
  <c r="I170" i="13"/>
  <c r="O16" i="28" s="1"/>
  <c r="M171" i="13"/>
  <c r="R17" i="28" s="1"/>
  <c r="N171"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I299" i="13" l="1" a="1"/>
  <c r="I299" i="13" s="1"/>
  <c r="K299" i="13" a="1"/>
  <c r="K299" i="13" s="1"/>
  <c r="I300" i="13" a="1"/>
  <c r="I300" i="13" s="1"/>
  <c r="K300" i="13" a="1"/>
  <c r="K300" i="13" s="1"/>
  <c r="N55" i="13" a="1"/>
  <c r="N55" i="13" s="1"/>
  <c r="O55" i="13" a="1"/>
  <c r="O55" i="13" s="1"/>
  <c r="C14" i="10"/>
  <c r="O54" i="13" a="1"/>
  <c r="O54" i="13" s="1"/>
  <c r="N53" i="13" a="1"/>
  <c r="N53" i="13" s="1"/>
  <c r="N60" i="13" a="1"/>
  <c r="N60" i="13" s="1"/>
  <c r="N68" i="13" a="1"/>
  <c r="N68" i="13" s="1"/>
  <c r="N74" i="13" a="1"/>
  <c r="N74" i="13" s="1"/>
  <c r="N81" i="13" a="1"/>
  <c r="N81" i="13" s="1"/>
  <c r="N88" i="13" a="1"/>
  <c r="N88" i="13" s="1"/>
  <c r="N95" i="13" a="1"/>
  <c r="N95" i="13" s="1"/>
  <c r="N102" i="13" a="1"/>
  <c r="N102" i="13" s="1"/>
  <c r="N108" i="13" a="1"/>
  <c r="N108" i="13" s="1"/>
  <c r="N114" i="13" a="1"/>
  <c r="N114" i="13" s="1"/>
  <c r="N122" i="13" a="1"/>
  <c r="N122" i="13" s="1"/>
  <c r="N130" i="13" a="1"/>
  <c r="N130" i="13" s="1"/>
  <c r="N144" i="13" a="1"/>
  <c r="N144" i="13" s="1"/>
  <c r="I295" i="13" a="1"/>
  <c r="I295" i="13" s="1"/>
  <c r="I303" i="13" a="1"/>
  <c r="I303" i="13" s="1"/>
  <c r="BS28" i="28" s="1"/>
  <c r="I311" i="13" a="1"/>
  <c r="I311" i="13" s="1"/>
  <c r="I318" i="13" a="1"/>
  <c r="I318" i="13" s="1"/>
  <c r="I326" i="13" a="1"/>
  <c r="I326" i="13" s="1"/>
  <c r="I334" i="13" a="1"/>
  <c r="I334" i="13" s="1"/>
  <c r="I342" i="13" a="1"/>
  <c r="I342" i="13" s="1"/>
  <c r="I350" i="13" a="1"/>
  <c r="I350" i="13" s="1"/>
  <c r="I358" i="13" a="1"/>
  <c r="I358" i="13" s="1"/>
  <c r="I366" i="13" a="1"/>
  <c r="I366" i="13" s="1"/>
  <c r="I374" i="13" a="1"/>
  <c r="I374" i="13" s="1"/>
  <c r="I382" i="13" a="1"/>
  <c r="I382" i="13" s="1"/>
  <c r="I390" i="13" a="1"/>
  <c r="I390" i="13" s="1"/>
  <c r="K321" i="13" a="1"/>
  <c r="K321" i="13" s="1"/>
  <c r="K336" i="13" a="1"/>
  <c r="K336" i="13" s="1"/>
  <c r="K341" i="13" a="1"/>
  <c r="K341" i="13" s="1"/>
  <c r="K346" i="13" a="1"/>
  <c r="K346" i="13" s="1"/>
  <c r="K359" i="13" a="1"/>
  <c r="K359" i="13" s="1"/>
  <c r="K372" i="13" a="1"/>
  <c r="K372" i="13" s="1"/>
  <c r="K376" i="13" a="1"/>
  <c r="K376" i="13" s="1"/>
  <c r="K385" i="13" a="1"/>
  <c r="K385" i="13" s="1"/>
  <c r="K389" i="13" a="1"/>
  <c r="K389" i="13" s="1"/>
  <c r="N54" i="13" a="1"/>
  <c r="N54" i="13" s="1"/>
  <c r="N61" i="13" a="1"/>
  <c r="N61" i="13" s="1"/>
  <c r="N69" i="13" a="1"/>
  <c r="N69" i="13" s="1"/>
  <c r="N75" i="13" a="1"/>
  <c r="N75" i="13" s="1"/>
  <c r="N89" i="13" a="1"/>
  <c r="N89" i="13" s="1"/>
  <c r="N96" i="13" a="1"/>
  <c r="N96" i="13" s="1"/>
  <c r="N103" i="13" a="1"/>
  <c r="N103" i="13" s="1"/>
  <c r="N109" i="13" a="1"/>
  <c r="N109" i="13" s="1"/>
  <c r="N115" i="13" a="1"/>
  <c r="N115" i="13" s="1"/>
  <c r="N123" i="13" a="1"/>
  <c r="N123" i="13" s="1"/>
  <c r="N131" i="13" a="1"/>
  <c r="N131" i="13" s="1"/>
  <c r="N138" i="13" a="1"/>
  <c r="N138" i="13" s="1"/>
  <c r="N145" i="13" a="1"/>
  <c r="N145" i="13" s="1"/>
  <c r="I296" i="13" a="1"/>
  <c r="I296" i="13" s="1"/>
  <c r="BS21" i="28" s="1"/>
  <c r="I304" i="13" a="1"/>
  <c r="I304" i="13" s="1"/>
  <c r="BS29" i="28" s="1"/>
  <c r="I312" i="13" a="1"/>
  <c r="I312" i="13" s="1"/>
  <c r="I319" i="13" a="1"/>
  <c r="I319" i="13" s="1"/>
  <c r="I327" i="13" a="1"/>
  <c r="I327" i="13" s="1"/>
  <c r="I335" i="13" a="1"/>
  <c r="I335" i="13" s="1"/>
  <c r="I343" i="13" a="1"/>
  <c r="I343" i="13" s="1"/>
  <c r="I351" i="13" a="1"/>
  <c r="I351" i="13" s="1"/>
  <c r="I359" i="13" a="1"/>
  <c r="I359" i="13" s="1"/>
  <c r="I367" i="13" a="1"/>
  <c r="I367" i="13" s="1"/>
  <c r="I375" i="13" a="1"/>
  <c r="I375" i="13" s="1"/>
  <c r="I383" i="13" a="1"/>
  <c r="I383" i="13" s="1"/>
  <c r="I291" i="13" a="1"/>
  <c r="I291" i="13" s="1"/>
  <c r="K296" i="13" a="1"/>
  <c r="K296" i="13" s="1"/>
  <c r="K304" i="13" a="1"/>
  <c r="K304" i="13" s="1"/>
  <c r="K308" i="13" a="1"/>
  <c r="K308" i="13" s="1"/>
  <c r="K312" i="13" a="1"/>
  <c r="K312" i="13" s="1"/>
  <c r="K316" i="13" a="1"/>
  <c r="K316" i="13" s="1"/>
  <c r="K326" i="13" a="1"/>
  <c r="K326" i="13" s="1"/>
  <c r="K331" i="13" a="1"/>
  <c r="K331" i="13" s="1"/>
  <c r="K342" i="13" a="1"/>
  <c r="K342" i="13" s="1"/>
  <c r="K351" i="13" a="1"/>
  <c r="K351" i="13" s="1"/>
  <c r="K355" i="13" a="1"/>
  <c r="K355" i="13" s="1"/>
  <c r="K364" i="13" a="1"/>
  <c r="K364" i="13" s="1"/>
  <c r="K368" i="13" a="1"/>
  <c r="K368" i="13" s="1"/>
  <c r="K377" i="13" a="1"/>
  <c r="K377" i="13" s="1"/>
  <c r="K381" i="13" a="1"/>
  <c r="K381" i="13" s="1"/>
  <c r="O49" i="13" a="1"/>
  <c r="O49" i="13" s="1"/>
  <c r="N49" i="13" a="1"/>
  <c r="N49" i="13" s="1"/>
  <c r="N57" i="13" a="1"/>
  <c r="N57" i="13" s="1"/>
  <c r="N63" i="13" a="1"/>
  <c r="N63" i="13" s="1"/>
  <c r="N71" i="13" a="1"/>
  <c r="N71" i="13" s="1"/>
  <c r="N77" i="13" a="1"/>
  <c r="N77" i="13" s="1"/>
  <c r="N83" i="13" a="1"/>
  <c r="N83" i="13" s="1"/>
  <c r="N91" i="13" a="1"/>
  <c r="N91" i="13" s="1"/>
  <c r="N98" i="13" a="1"/>
  <c r="N98" i="13" s="1"/>
  <c r="N111" i="13" a="1"/>
  <c r="N111" i="13" s="1"/>
  <c r="N117" i="13" a="1"/>
  <c r="N117" i="13" s="1"/>
  <c r="N125" i="13" a="1"/>
  <c r="N125" i="13" s="1"/>
  <c r="N133" i="13" a="1"/>
  <c r="N133" i="13" s="1"/>
  <c r="N140" i="13" a="1"/>
  <c r="N140" i="13" s="1"/>
  <c r="I298" i="13" a="1"/>
  <c r="I298" i="13" s="1"/>
  <c r="BS23" i="28" s="1"/>
  <c r="I306" i="13" a="1"/>
  <c r="I306" i="13" s="1"/>
  <c r="BS31" i="28" s="1"/>
  <c r="I321" i="13" a="1"/>
  <c r="I321" i="13" s="1"/>
  <c r="I329" i="13" a="1"/>
  <c r="I329" i="13" s="1"/>
  <c r="I337" i="13" a="1"/>
  <c r="I337" i="13" s="1"/>
  <c r="I345" i="13" a="1"/>
  <c r="I345" i="13" s="1"/>
  <c r="I353" i="13" a="1"/>
  <c r="I353" i="13" s="1"/>
  <c r="I361" i="13" a="1"/>
  <c r="I361" i="13" s="1"/>
  <c r="I369" i="13" a="1"/>
  <c r="I369" i="13" s="1"/>
  <c r="I377" i="13" a="1"/>
  <c r="I377" i="13" s="1"/>
  <c r="I385" i="13" a="1"/>
  <c r="I385" i="13" s="1"/>
  <c r="K293" i="13" a="1"/>
  <c r="K293" i="13" s="1"/>
  <c r="K297" i="13" a="1"/>
  <c r="K297" i="13" s="1"/>
  <c r="K301" i="13" a="1"/>
  <c r="K301" i="13" s="1"/>
  <c r="K305" i="13" a="1"/>
  <c r="K305" i="13" s="1"/>
  <c r="K309" i="13" a="1"/>
  <c r="K309" i="13" s="1"/>
  <c r="K313" i="13" a="1"/>
  <c r="K313" i="13" s="1"/>
  <c r="K317" i="13" a="1"/>
  <c r="K317" i="13" s="1"/>
  <c r="K328" i="13" a="1"/>
  <c r="K328" i="13" s="1"/>
  <c r="K343" i="13" a="1"/>
  <c r="K343" i="13" s="1"/>
  <c r="K352" i="13" a="1"/>
  <c r="K352" i="13" s="1"/>
  <c r="K365" i="13" a="1"/>
  <c r="K365" i="13" s="1"/>
  <c r="K369" i="13" a="1"/>
  <c r="K369" i="13" s="1"/>
  <c r="K378" i="13" a="1"/>
  <c r="K378" i="13" s="1"/>
  <c r="K382" i="13" a="1"/>
  <c r="K382" i="13" s="1"/>
  <c r="K292" i="13" a="1"/>
  <c r="K292" i="13" s="1"/>
  <c r="N59" i="13" a="1"/>
  <c r="N59" i="13" s="1"/>
  <c r="N73" i="13" a="1"/>
  <c r="N73" i="13" s="1"/>
  <c r="N93" i="13" a="1"/>
  <c r="N93" i="13" s="1"/>
  <c r="N101" i="13" a="1"/>
  <c r="N101" i="13" s="1"/>
  <c r="N113" i="13" a="1"/>
  <c r="N113" i="13" s="1"/>
  <c r="N128" i="13" a="1"/>
  <c r="N128" i="13" s="1"/>
  <c r="N142" i="13" a="1"/>
  <c r="N142" i="13" s="1"/>
  <c r="I309" i="13" a="1"/>
  <c r="I309" i="13" s="1"/>
  <c r="I316" i="13" a="1"/>
  <c r="I316" i="13" s="1"/>
  <c r="I332" i="13" a="1"/>
  <c r="I332" i="13" s="1"/>
  <c r="I348" i="13" a="1"/>
  <c r="I348" i="13" s="1"/>
  <c r="I364" i="13" a="1"/>
  <c r="I364" i="13" s="1"/>
  <c r="I380" i="13" a="1"/>
  <c r="I380" i="13" s="1"/>
  <c r="K324" i="13" a="1"/>
  <c r="K324" i="13" s="1"/>
  <c r="K335" i="13" a="1"/>
  <c r="K335" i="13" s="1"/>
  <c r="K375" i="13" a="1"/>
  <c r="K375" i="13" s="1"/>
  <c r="K384" i="13" a="1"/>
  <c r="K384" i="13" s="1"/>
  <c r="O50" i="13" a="1"/>
  <c r="O50" i="13" s="1"/>
  <c r="N50" i="13" a="1"/>
  <c r="N50" i="13" s="1"/>
  <c r="V50" i="13" s="1"/>
  <c r="N64" i="13" a="1"/>
  <c r="N64" i="13" s="1"/>
  <c r="N78" i="13" a="1"/>
  <c r="N78" i="13" s="1"/>
  <c r="N84" i="13" a="1"/>
  <c r="N84" i="13" s="1"/>
  <c r="N92" i="13" a="1"/>
  <c r="N92" i="13" s="1"/>
  <c r="N99" i="13" a="1"/>
  <c r="N99" i="13" s="1"/>
  <c r="N105" i="13" a="1"/>
  <c r="N105" i="13" s="1"/>
  <c r="N118" i="13" a="1"/>
  <c r="N118" i="13" s="1"/>
  <c r="N126" i="13" a="1"/>
  <c r="N126" i="13" s="1"/>
  <c r="N134" i="13" a="1"/>
  <c r="N134" i="13" s="1"/>
  <c r="N141" i="13" a="1"/>
  <c r="N141" i="13" s="1"/>
  <c r="N147" i="13" a="1"/>
  <c r="N147" i="13" s="1"/>
  <c r="BS24" i="28"/>
  <c r="I307" i="13" a="1"/>
  <c r="I307" i="13" s="1"/>
  <c r="BS32" i="28" s="1"/>
  <c r="I314" i="13" a="1"/>
  <c r="I314" i="13" s="1"/>
  <c r="I322" i="13" a="1"/>
  <c r="I322" i="13" s="1"/>
  <c r="I330" i="13" a="1"/>
  <c r="I330" i="13" s="1"/>
  <c r="I338" i="13" a="1"/>
  <c r="I338" i="13" s="1"/>
  <c r="I346" i="13" a="1"/>
  <c r="I346" i="13" s="1"/>
  <c r="I354" i="13" a="1"/>
  <c r="I354" i="13" s="1"/>
  <c r="I362" i="13" a="1"/>
  <c r="I362" i="13" s="1"/>
  <c r="I370" i="13" a="1"/>
  <c r="I370" i="13" s="1"/>
  <c r="I378" i="13" a="1"/>
  <c r="I378" i="13" s="1"/>
  <c r="I386" i="13" a="1"/>
  <c r="I386" i="13" s="1"/>
  <c r="K318" i="13" a="1"/>
  <c r="K318" i="13" s="1"/>
  <c r="K323" i="13" a="1"/>
  <c r="K323" i="13" s="1"/>
  <c r="K333" i="13" a="1"/>
  <c r="K333" i="13" s="1"/>
  <c r="K338" i="13" a="1"/>
  <c r="K338" i="13" s="1"/>
  <c r="K348" i="13" a="1"/>
  <c r="K348" i="13" s="1"/>
  <c r="K357" i="13" a="1"/>
  <c r="K357" i="13" s="1"/>
  <c r="K361" i="13" a="1"/>
  <c r="K361" i="13" s="1"/>
  <c r="K370" i="13" a="1"/>
  <c r="K370" i="13" s="1"/>
  <c r="K374" i="13" a="1"/>
  <c r="K374" i="13" s="1"/>
  <c r="K387" i="13" a="1"/>
  <c r="K387" i="13" s="1"/>
  <c r="O52" i="13" a="1"/>
  <c r="O52" i="13" s="1"/>
  <c r="N66" i="13" a="1"/>
  <c r="N66" i="13" s="1"/>
  <c r="N86" i="13" a="1"/>
  <c r="N86" i="13" s="1"/>
  <c r="N120" i="13" a="1"/>
  <c r="N120" i="13" s="1"/>
  <c r="N136" i="13" a="1"/>
  <c r="N136" i="13" s="1"/>
  <c r="I301" i="13" a="1"/>
  <c r="I301" i="13" s="1"/>
  <c r="BS26" i="28" s="1"/>
  <c r="I324" i="13" a="1"/>
  <c r="I324" i="13" s="1"/>
  <c r="I340" i="13" a="1"/>
  <c r="I340" i="13" s="1"/>
  <c r="I356" i="13" a="1"/>
  <c r="I356" i="13" s="1"/>
  <c r="I372" i="13" a="1"/>
  <c r="I372" i="13" s="1"/>
  <c r="K358" i="13" a="1"/>
  <c r="K358" i="13" s="1"/>
  <c r="K371" i="13" a="1"/>
  <c r="K371" i="13" s="1"/>
  <c r="K388" i="13" a="1"/>
  <c r="K388" i="13" s="1"/>
  <c r="O51" i="13" a="1"/>
  <c r="O51" i="13" s="1"/>
  <c r="N51" i="13" a="1"/>
  <c r="N51" i="13" s="1"/>
  <c r="V51" i="13" s="1"/>
  <c r="N58" i="13" a="1"/>
  <c r="N58" i="13" s="1"/>
  <c r="N65" i="13" a="1"/>
  <c r="N65" i="13" s="1"/>
  <c r="N72" i="13" a="1"/>
  <c r="N72" i="13" s="1"/>
  <c r="N79" i="13" a="1"/>
  <c r="N79" i="13" s="1"/>
  <c r="N85" i="13" a="1"/>
  <c r="N85" i="13" s="1"/>
  <c r="N100" i="13" a="1"/>
  <c r="N100" i="13" s="1"/>
  <c r="N106" i="13" a="1"/>
  <c r="N106" i="13" s="1"/>
  <c r="N112" i="13" a="1"/>
  <c r="N112" i="13" s="1"/>
  <c r="N119" i="13" a="1"/>
  <c r="N119" i="13" s="1"/>
  <c r="N127" i="13" a="1"/>
  <c r="N127" i="13" s="1"/>
  <c r="N135" i="13" a="1"/>
  <c r="N135" i="13" s="1"/>
  <c r="N48" i="13" a="1"/>
  <c r="N48" i="13" s="1"/>
  <c r="BS25" i="28"/>
  <c r="I308" i="13" a="1"/>
  <c r="I308" i="13" s="1"/>
  <c r="BS33" i="28" s="1"/>
  <c r="I315" i="13" a="1"/>
  <c r="I315" i="13" s="1"/>
  <c r="I323" i="13" a="1"/>
  <c r="I323" i="13" s="1"/>
  <c r="I331" i="13" a="1"/>
  <c r="I331" i="13" s="1"/>
  <c r="I339" i="13" a="1"/>
  <c r="I339" i="13" s="1"/>
  <c r="I347" i="13" a="1"/>
  <c r="I347" i="13" s="1"/>
  <c r="I355" i="13" a="1"/>
  <c r="I355" i="13" s="1"/>
  <c r="I363" i="13" a="1"/>
  <c r="I363" i="13" s="1"/>
  <c r="I371" i="13" a="1"/>
  <c r="I371" i="13" s="1"/>
  <c r="I379" i="13" a="1"/>
  <c r="I379" i="13" s="1"/>
  <c r="I387" i="13" a="1"/>
  <c r="I387" i="13" s="1"/>
  <c r="K294" i="13" a="1"/>
  <c r="K294" i="13" s="1"/>
  <c r="K298" i="13" a="1"/>
  <c r="K298" i="13" s="1"/>
  <c r="K302" i="13" a="1"/>
  <c r="K302" i="13" s="1"/>
  <c r="K306" i="13" a="1"/>
  <c r="K306" i="13" s="1"/>
  <c r="K310" i="13" a="1"/>
  <c r="K310" i="13" s="1"/>
  <c r="K314" i="13" a="1"/>
  <c r="K314" i="13" s="1"/>
  <c r="K329" i="13" a="1"/>
  <c r="K329" i="13" s="1"/>
  <c r="K334" i="13" a="1"/>
  <c r="K334" i="13" s="1"/>
  <c r="K339" i="13" a="1"/>
  <c r="K339" i="13" s="1"/>
  <c r="K344" i="13" a="1"/>
  <c r="K344" i="13" s="1"/>
  <c r="K349" i="13" a="1"/>
  <c r="K349" i="13" s="1"/>
  <c r="K353" i="13" a="1"/>
  <c r="K353" i="13" s="1"/>
  <c r="K366" i="13" a="1"/>
  <c r="K366" i="13" s="1"/>
  <c r="K379" i="13" a="1"/>
  <c r="K379" i="13" s="1"/>
  <c r="K383" i="13" a="1"/>
  <c r="K383" i="13" s="1"/>
  <c r="K291" i="13" a="1"/>
  <c r="K291" i="13" s="1"/>
  <c r="I293" i="13" a="1"/>
  <c r="I293" i="13" s="1"/>
  <c r="I388" i="13" a="1"/>
  <c r="I388" i="13" s="1"/>
  <c r="K319" i="13" a="1"/>
  <c r="K319" i="13" s="1"/>
  <c r="K362" i="13" a="1"/>
  <c r="K362" i="13" s="1"/>
  <c r="O48" i="13" a="1"/>
  <c r="O48" i="13" s="1"/>
  <c r="N94" i="13" a="1"/>
  <c r="N94" i="13" s="1"/>
  <c r="I357" i="13" a="1"/>
  <c r="I357" i="13" s="1"/>
  <c r="K307" i="13" a="1"/>
  <c r="K307" i="13" s="1"/>
  <c r="K345" i="13" a="1"/>
  <c r="K345" i="13" s="1"/>
  <c r="K380" i="13" a="1"/>
  <c r="K380" i="13" s="1"/>
  <c r="I328" i="13" a="1"/>
  <c r="I328" i="13" s="1"/>
  <c r="K347" i="13" a="1"/>
  <c r="K347" i="13" s="1"/>
  <c r="O53" i="13" a="1"/>
  <c r="O53" i="13" s="1"/>
  <c r="N129" i="13" a="1"/>
  <c r="N129" i="13" s="1"/>
  <c r="I302" i="13" a="1"/>
  <c r="I302" i="13" s="1"/>
  <c r="BS27" i="28" s="1"/>
  <c r="I333" i="13" a="1"/>
  <c r="I333" i="13" s="1"/>
  <c r="I365" i="13" a="1"/>
  <c r="I365" i="13" s="1"/>
  <c r="K295" i="13" a="1"/>
  <c r="K295" i="13" s="1"/>
  <c r="K311" i="13" a="1"/>
  <c r="K311" i="13" s="1"/>
  <c r="K330" i="13" a="1"/>
  <c r="K330" i="13" s="1"/>
  <c r="K350" i="13" a="1"/>
  <c r="K350" i="13" s="1"/>
  <c r="K367" i="13" a="1"/>
  <c r="K367" i="13" s="1"/>
  <c r="N76" i="13" a="1"/>
  <c r="N76" i="13" s="1"/>
  <c r="N104" i="13" a="1"/>
  <c r="N104" i="13" s="1"/>
  <c r="N132" i="13" a="1"/>
  <c r="N132" i="13" s="1"/>
  <c r="I305" i="13" a="1"/>
  <c r="I305" i="13" s="1"/>
  <c r="BS30" i="28" s="1"/>
  <c r="I336" i="13" a="1"/>
  <c r="I336" i="13" s="1"/>
  <c r="I368" i="13" a="1"/>
  <c r="I368" i="13" s="1"/>
  <c r="K332" i="13" a="1"/>
  <c r="K332" i="13" s="1"/>
  <c r="K386" i="13" a="1"/>
  <c r="K386" i="13" s="1"/>
  <c r="N80" i="13" a="1"/>
  <c r="N80" i="13" s="1"/>
  <c r="N107" i="13" a="1"/>
  <c r="N107" i="13" s="1"/>
  <c r="N137" i="13" a="1"/>
  <c r="N137" i="13" s="1"/>
  <c r="I310" i="13" a="1"/>
  <c r="I310" i="13" s="1"/>
  <c r="I373" i="13" a="1"/>
  <c r="I373" i="13" s="1"/>
  <c r="K315" i="13" a="1"/>
  <c r="K315" i="13" s="1"/>
  <c r="N52" i="13" a="1"/>
  <c r="N52" i="13" s="1"/>
  <c r="V52" i="13" s="1"/>
  <c r="I341" i="13" a="1"/>
  <c r="I341" i="13" s="1"/>
  <c r="K354" i="13" a="1"/>
  <c r="K354" i="13" s="1"/>
  <c r="N87" i="13" a="1"/>
  <c r="N87" i="13" s="1"/>
  <c r="N143" i="13" a="1"/>
  <c r="N143" i="13" s="1"/>
  <c r="I317" i="13" a="1"/>
  <c r="I317" i="13" s="1"/>
  <c r="I349" i="13" a="1"/>
  <c r="I349" i="13" s="1"/>
  <c r="I381" i="13" a="1"/>
  <c r="I381" i="13" s="1"/>
  <c r="K303" i="13" a="1"/>
  <c r="K303" i="13" s="1"/>
  <c r="K320" i="13" a="1"/>
  <c r="K320" i="13" s="1"/>
  <c r="K340" i="13" a="1"/>
  <c r="K340" i="13" s="1"/>
  <c r="N56" i="13" a="1"/>
  <c r="N56" i="13" s="1"/>
  <c r="N82" i="13" a="1"/>
  <c r="N82" i="13" s="1"/>
  <c r="N110" i="13" a="1"/>
  <c r="N110" i="13" s="1"/>
  <c r="N139" i="13" a="1"/>
  <c r="N139" i="13" s="1"/>
  <c r="I313" i="13" a="1"/>
  <c r="I313" i="13" s="1"/>
  <c r="I344" i="13" a="1"/>
  <c r="I344" i="13" s="1"/>
  <c r="I376" i="13" a="1"/>
  <c r="I376" i="13" s="1"/>
  <c r="K337" i="13" a="1"/>
  <c r="K337" i="13" s="1"/>
  <c r="K356" i="13" a="1"/>
  <c r="K356" i="13" s="1"/>
  <c r="K373" i="13" a="1"/>
  <c r="K373" i="13" s="1"/>
  <c r="K390" i="13" a="1"/>
  <c r="K390" i="13" s="1"/>
  <c r="N62" i="13" a="1"/>
  <c r="N62" i="13" s="1"/>
  <c r="N90" i="13" a="1"/>
  <c r="N90" i="13" s="1"/>
  <c r="N116" i="13" a="1"/>
  <c r="N116" i="13" s="1"/>
  <c r="N146" i="13" a="1"/>
  <c r="N146" i="13" s="1"/>
  <c r="I320" i="13" a="1"/>
  <c r="I320" i="13" s="1"/>
  <c r="I352" i="13" a="1"/>
  <c r="I352" i="13" s="1"/>
  <c r="I384" i="13" a="1"/>
  <c r="I384" i="13" s="1"/>
  <c r="K322" i="13" a="1"/>
  <c r="K322" i="13" s="1"/>
  <c r="K360" i="13" a="1"/>
  <c r="K360" i="13" s="1"/>
  <c r="N67" i="13" a="1"/>
  <c r="N67" i="13" s="1"/>
  <c r="N121" i="13" a="1"/>
  <c r="N121" i="13" s="1"/>
  <c r="I294" i="13" a="1"/>
  <c r="I294" i="13" s="1"/>
  <c r="I325" i="13" a="1"/>
  <c r="I325" i="13" s="1"/>
  <c r="I389" i="13" a="1"/>
  <c r="I389" i="13" s="1"/>
  <c r="K325" i="13" a="1"/>
  <c r="K325" i="13" s="1"/>
  <c r="K363" i="13" a="1"/>
  <c r="K363" i="13" s="1"/>
  <c r="N70" i="13" a="1"/>
  <c r="N70" i="13" s="1"/>
  <c r="N97" i="13" a="1"/>
  <c r="N97" i="13" s="1"/>
  <c r="N124" i="13" a="1"/>
  <c r="N124" i="13" s="1"/>
  <c r="I297" i="13" a="1"/>
  <c r="I297" i="13" s="1"/>
  <c r="BS22" i="28" s="1"/>
  <c r="I360" i="13" a="1"/>
  <c r="I360" i="13" s="1"/>
  <c r="I292" i="13" a="1"/>
  <c r="I292" i="13" s="1"/>
  <c r="BS17" i="28" s="1"/>
  <c r="K327" i="13" a="1"/>
  <c r="K327"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W23" i="28"/>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D23" i="28"/>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AA23" i="28"/>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C23" i="28"/>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O23" i="28"/>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N23" i="28"/>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O23" i="28"/>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P23" i="28"/>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E23" i="28"/>
  <c r="AQ23" i="28"/>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I23" i="28"/>
  <c r="AU23" i="28"/>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H23" i="28"/>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J23" i="28"/>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K23" i="28"/>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T23" i="28"/>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V23" i="28"/>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W23" i="28"/>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F23" i="28"/>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G23" i="28"/>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S23" i="28"/>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Y23" i="28"/>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Z23" i="28"/>
  <c r="U183" i="13"/>
  <c r="U189" i="13"/>
  <c r="U195" i="13"/>
  <c r="U201" i="13"/>
  <c r="U207" i="13"/>
  <c r="U213" i="13"/>
  <c r="U219" i="13"/>
  <c r="U225" i="13"/>
  <c r="U231" i="13"/>
  <c r="U237" i="13"/>
  <c r="U243" i="13"/>
  <c r="U249" i="13"/>
  <c r="U255" i="13"/>
  <c r="BE172" i="13"/>
  <c r="BC18" i="28" s="1"/>
  <c r="AL23" i="28"/>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M23" i="28"/>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AB23" i="28"/>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R23" i="28"/>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R23" i="28"/>
  <c r="M191" i="13"/>
  <c r="M205" i="13"/>
  <c r="M220" i="13"/>
  <c r="M235" i="13"/>
  <c r="M249" i="13"/>
  <c r="M263" i="13"/>
  <c r="Q23" i="28"/>
  <c r="L192" i="13"/>
  <c r="L207" i="13"/>
  <c r="L221" i="13"/>
  <c r="L235" i="13"/>
  <c r="L249" i="13"/>
  <c r="L264" i="13"/>
  <c r="P23" i="28"/>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X23" i="28"/>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S23" i="28"/>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U23" i="28"/>
  <c r="P191" i="13"/>
  <c r="P205" i="13"/>
  <c r="P220" i="13"/>
  <c r="P235" i="13"/>
  <c r="P249" i="13"/>
  <c r="P263" i="13"/>
  <c r="T23" i="28"/>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V23" i="28"/>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N23" i="28"/>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BS19" i="28" l="1"/>
  <c r="D294" i="13"/>
  <c r="BS20" i="28"/>
  <c r="D295" i="13"/>
  <c r="BS18" i="28"/>
  <c r="D293" i="13"/>
  <c r="BS16" i="28"/>
  <c r="D291" i="13"/>
  <c r="BN23" i="28"/>
  <c r="BO23" i="28" s="1"/>
  <c r="BU23" i="28" s="1"/>
  <c r="V48" i="13"/>
  <c r="C113" i="10"/>
  <c r="C115" i="10"/>
  <c r="C110" i="10"/>
  <c r="F161" i="13"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4" i="28"/>
  <c r="G25" i="28"/>
  <c r="G26" i="28"/>
  <c r="G27" i="28"/>
  <c r="G28" i="28"/>
  <c r="G29" i="28"/>
  <c r="G30" i="28"/>
  <c r="G31" i="28"/>
  <c r="G32" i="28"/>
  <c r="G33" i="28"/>
  <c r="I17" i="28"/>
  <c r="I18" i="28"/>
  <c r="I19" i="28"/>
  <c r="I20" i="28"/>
  <c r="I21" i="28"/>
  <c r="I22" i="28"/>
  <c r="I24" i="28"/>
  <c r="I25" i="28"/>
  <c r="I26" i="28"/>
  <c r="I27" i="28"/>
  <c r="I28" i="28"/>
  <c r="I29" i="28"/>
  <c r="I30" i="28"/>
  <c r="I31" i="28"/>
  <c r="I32" i="28"/>
  <c r="I33" i="28"/>
  <c r="J17" i="28"/>
  <c r="J18" i="28"/>
  <c r="J19" i="28"/>
  <c r="J20" i="28"/>
  <c r="J21" i="28"/>
  <c r="J22"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9" i="28"/>
  <c r="Z35" i="28"/>
  <c r="Z32" i="28"/>
  <c r="Z33" i="28"/>
  <c r="Z24" i="28"/>
  <c r="Z19" i="28"/>
  <c r="Z28" i="28"/>
  <c r="Z30" i="28"/>
  <c r="Y17" i="28"/>
  <c r="Y29" i="28"/>
  <c r="X25" i="28"/>
  <c r="Z34" i="28"/>
  <c r="Y19" i="28"/>
  <c r="Y31" i="28"/>
  <c r="X27"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T20" i="28"/>
  <c r="S27" i="28"/>
  <c r="T32" i="28"/>
  <c r="X22" i="28"/>
  <c r="W34" i="28"/>
  <c r="T27" i="28"/>
  <c r="V25" i="28"/>
  <c r="S28" i="28"/>
  <c r="Y33" i="28"/>
  <c r="X26" i="28"/>
  <c r="S16" i="28"/>
  <c r="T16" i="28"/>
  <c r="Y25" i="28"/>
  <c r="W18" i="28"/>
  <c r="U28" i="28"/>
  <c r="W21" i="28"/>
  <c r="U31" i="28"/>
  <c r="T28" i="28"/>
  <c r="Y34" i="28"/>
  <c r="X28" i="28"/>
  <c r="U32" i="28"/>
  <c r="T35" i="28"/>
  <c r="Z25" i="28"/>
  <c r="Y26" i="28"/>
  <c r="W19" i="28"/>
  <c r="V24" i="28"/>
  <c r="U29" i="28"/>
  <c r="S22" i="28"/>
  <c r="S33" i="28"/>
  <c r="Y27" i="28"/>
  <c r="X24" i="28"/>
  <c r="W20" i="28"/>
  <c r="U30" i="28"/>
  <c r="T22" i="28"/>
  <c r="T33" i="28"/>
  <c r="V26" i="28"/>
  <c r="T17" i="28"/>
  <c r="S35" i="28"/>
  <c r="W22" i="28"/>
  <c r="V27"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O389" i="13"/>
  <c r="N389" i="13"/>
  <c r="AB146" i="13"/>
  <c r="O359" i="13"/>
  <c r="N359" i="13"/>
  <c r="AB116" i="13"/>
  <c r="M298" i="13"/>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N297" i="13"/>
  <c r="M297" i="13"/>
  <c r="BQ22" i="28" s="1"/>
  <c r="N379" i="13"/>
  <c r="O379" i="13"/>
  <c r="AB136" i="13"/>
  <c r="O357" i="13"/>
  <c r="N357" i="13"/>
  <c r="AB114" i="13"/>
  <c r="N374" i="13"/>
  <c r="O374" i="13"/>
  <c r="AB131" i="13"/>
  <c r="N332" i="13"/>
  <c r="M332" i="13"/>
  <c r="F332" i="13" s="1" a="1"/>
  <c r="F332" i="13" s="1"/>
  <c r="F299" i="13" l="1" a="1"/>
  <c r="F299" i="13" s="1"/>
  <c r="BQ24" i="28" s="1"/>
  <c r="F300" i="13" a="1"/>
  <c r="F300" i="13" s="1"/>
  <c r="BQ25" i="28" s="1"/>
  <c r="BN16" i="28"/>
  <c r="BQ17" i="28"/>
  <c r="C112" i="10"/>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341" i="13"/>
  <c r="D310" i="13"/>
  <c r="D328" i="13"/>
  <c r="D385" i="13"/>
  <c r="D357" i="13"/>
  <c r="D389" i="13"/>
  <c r="D342" i="13"/>
  <c r="D300"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BP23" i="28"/>
  <c r="BT23" i="28" s="1"/>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E37" i="22"/>
  <c r="C28" i="22"/>
  <c r="C33" i="22" s="1"/>
  <c r="G292" i="13" l="1"/>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4" i="28"/>
  <c r="K25" i="28"/>
  <c r="K26" i="28"/>
  <c r="K27" i="28"/>
  <c r="K28" i="28"/>
  <c r="K29" i="28"/>
  <c r="K30" i="28"/>
  <c r="K31" i="28"/>
  <c r="AJ9" i="1"/>
  <c r="AJ10" i="1"/>
  <c r="AJ8" i="1"/>
  <c r="E105" i="10" l="1"/>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G31" i="27" l="1"/>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5" i="28"/>
  <c r="BT25" i="28" s="1"/>
  <c r="BR24" i="28"/>
  <c r="BR29" i="28"/>
  <c r="BP27" i="28"/>
  <c r="BT27" i="28" s="1"/>
  <c r="BR3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C26" i="27"/>
  <c r="BV40" i="28"/>
  <c r="C36" i="10"/>
  <c r="B68" i="27" s="1" a="1"/>
  <c r="B68" i="27" s="1"/>
  <c r="BU44" i="28"/>
  <c r="BV44" i="28"/>
  <c r="C27" i="27" l="1"/>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<sst xmlns="http://schemas.openxmlformats.org/spreadsheetml/2006/main" count="22831" uniqueCount="3692">
  <si>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</si>
  <si>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</si>
  <si>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</si>
  <si>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</si>
  <si>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</si>
  <si>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</si>
  <si>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</si>
  <si>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</si>
  <si>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</si>
  <si>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</si>
  <si>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</si>
  <si>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</si>
  <si>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</si>
  <si>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</si>
  <si>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</si>
  <si>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</si>
  <si>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</si>
  <si>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</si>
  <si>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</si>
  <si>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</si>
  <si>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</si>
  <si>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</si>
  <si>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</si>
  <si>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</si>
  <si>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</si>
  <si>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</si>
  <si>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</si>
  <si>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</si>
  <si>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</si>
  <si>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</si>
  <si>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</si>
  <si>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</si>
  <si>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</si>
  <si>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</si>
  <si>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</si>
  <si>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</si>
  <si>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</si>
  <si>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</si>
  <si>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</si>
  <si>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</si>
  <si>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</si>
  <si>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</si>
  <si>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</si>
  <si>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</si>
  <si>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</si>
  <si>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</si>
  <si>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</si>
  <si>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</si>
  <si>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</si>
  <si>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</si>
  <si>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</si>
  <si>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</si>
  <si>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</si>
  <si>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</si>
  <si>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</si>
  <si>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</si>
  <si>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</si>
  <si>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</si>
  <si>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</si>
  <si>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</si>
  <si>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</si>
  <si>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</si>
  <si>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</si>
  <si>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</si>
  <si>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</si>
  <si>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</si>
  <si>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</si>
  <si>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</si>
  <si>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</si>
  <si>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</si>
  <si>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</si>
  <si>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</si>
  <si>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</si>
  <si>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</si>
  <si>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</si>
  <si>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</si>
  <si>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</si>
  <si>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</si>
  <si>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</si>
  <si>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</si>
  <si>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</si>
  <si>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</si>
  <si>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</si>
  <si>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</si>
  <si>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</si>
  <si>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</si>
  <si>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</si>
  <si>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</si>
  <si>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</si>
  <si>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</si>
  <si>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</si>
  <si>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</si>
  <si>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</si>
  <si>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</si>
  <si>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</si>
  <si>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</si>
  <si>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</si>
  <si>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</si>
  <si>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</si>
  <si>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</si>
  <si>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</si>
  <si>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</si>
  <si>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</si>
  <si>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</si>
  <si>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</si>
  <si>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</si>
  <si>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</si>
  <si>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</si>
  <si>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</si>
  <si>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</si>
  <si>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</si>
  <si>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</si>
  <si>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</si>
  <si>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</si>
  <si>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</si>
  <si>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</si>
  <si>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</si>
  <si>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</si>
  <si>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</si>
  <si>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</si>
  <si>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</si>
  <si>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</si>
  <si>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</si>
  <si>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</si>
  <si>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</si>
  <si>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</si>
  <si>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</si>
  <si>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</si>
  <si>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</si>
  <si>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</si>
  <si>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</si>
  <si>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</si>
  <si>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</si>
  <si>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</si>
  <si>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</si>
  <si>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</si>
  <si>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</si>
  <si>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</si>
  <si>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</si>
  <si>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</si>
  <si>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</si>
  <si>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</si>
  <si>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</si>
  <si>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</si>
  <si>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</si>
  <si>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</si>
  <si>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</si>
  <si>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</si>
  <si>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</si>
  <si>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</si>
  <si>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</si>
  <si>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</si>
  <si>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</si>
  <si>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</si>
  <si>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</si>
  <si>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</si>
  <si>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</si>
  <si>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</si>
  <si>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</si>
  <si>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</si>
  <si>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</si>
  <si>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</si>
  <si>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</si>
  <si>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</si>
  <si>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</si>
  <si>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</si>
  <si>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</si>
  <si>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</si>
  <si>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</si>
  <si>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</si>
  <si>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</si>
  <si>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</si>
  <si>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</si>
  <si>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</si>
  <si>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</si>
  <si>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</si>
  <si>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</si>
  <si>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</si>
  <si>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</si>
  <si>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</si>
  <si>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</si>
  <si>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</si>
  <si>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</si>
  <si>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</si>
  <si>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</si>
  <si>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</si>
  <si>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</si>
  <si>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</si>
  <si>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</si>
  <si>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</si>
  <si>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</si>
  <si>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</si>
  <si>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</si>
  <si>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</si>
  <si>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</si>
  <si>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</si>
  <si>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</si>
  <si>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</si>
  <si>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</si>
  <si>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</si>
  <si>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</si>
  <si>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</si>
  <si>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</si>
  <si>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</si>
  <si>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</si>
  <si>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</si>
  <si>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</si>
  <si>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</si>
  <si>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</si>
  <si>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</si>
  <si>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</si>
  <si>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</si>
  <si>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</si>
  <si>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</si>
  <si>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</si>
  <si>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</si>
  <si>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</si>
  <si>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</si>
  <si>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</si>
  <si>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</si>
  <si>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</si>
  <si>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</si>
  <si>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</si>
  <si>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</si>
  <si>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</si>
  <si>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</si>
  <si>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</si>
  <si>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</si>
  <si>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</si>
  <si>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</si>
  <si>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</si>
  <si>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</si>
  <si>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</si>
  <si>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</si>
  <si>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</si>
  <si>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</si>
  <si>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</si>
  <si>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</si>
  <si>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</si>
  <si>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</si>
  <si>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</si>
  <si>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</si>
  <si>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</si>
  <si>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</si>
  <si>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</si>
  <si>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</si>
  <si>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</si>
  <si>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</si>
  <si>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</si>
  <si>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</si>
  <si>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</si>
  <si>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</si>
  <si>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</si>
  <si>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</si>
  <si>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</si>
  <si>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</si>
  <si>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</si>
  <si>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</si>
  <si>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</si>
  <si>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</si>
  <si>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</si>
  <si>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</si>
  <si>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</si>
  <si>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</si>
  <si>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</si>
  <si>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</si>
  <si>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</si>
  <si>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</si>
  <si>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</si>
  <si>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</si>
  <si>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</si>
  <si>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</si>
  <si>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</si>
  <si>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</si>
  <si>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</si>
  <si>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</si>
  <si>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</si>
  <si>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</si>
  <si>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</si>
  <si>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</si>
  <si>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</si>
  <si>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</si>
  <si>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</si>
  <si>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</si>
  <si>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</si>
  <si>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</si>
  <si>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</si>
  <si>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</si>
  <si>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</si>
  <si>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</si>
  <si>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</si>
  <si>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</si>
  <si>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</si>
  <si>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</si>
  <si>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</si>
  <si>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</si>
  <si>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</si>
  <si>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</si>
  <si>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</si>
  <si>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</si>
  <si>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</si>
  <si>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</si>
  <si>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</si>
  <si>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</si>
  <si>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</si>
  <si>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</si>
  <si>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</si>
  <si>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</si>
  <si>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</si>
  <si>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</si>
  <si>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</si>
  <si>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</si>
  <si>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</si>
  <si>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</si>
  <si>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</si>
  <si>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</si>
  <si>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</si>
  <si>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</si>
  <si>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</si>
  <si>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</si>
  <si>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</si>
  <si>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</si>
  <si>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</si>
  <si>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</si>
  <si>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</si>
  <si>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</si>
  <si>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</si>
  <si>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</si>
  <si>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</si>
  <si>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</si>
  <si>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</si>
  <si>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</si>
  <si>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</si>
  <si>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</si>
  <si>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</si>
  <si>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</si>
  <si>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</si>
  <si>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</si>
  <si>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</si>
  <si>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</si>
  <si>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</si>
  <si>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</si>
  <si>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</si>
  <si>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</si>
  <si>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</si>
  <si>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</si>
  <si>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</si>
  <si>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</si>
  <si>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</si>
  <si>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</si>
  <si>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</si>
  <si>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</si>
  <si>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</si>
  <si>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</si>
  <si>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</si>
  <si>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</si>
  <si>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</si>
  <si>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</si>
  <si>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</si>
  <si>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</si>
  <si>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</si>
  <si>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</si>
  <si>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</si>
  <si>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</si>
  <si>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</si>
  <si>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</si>
  <si>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</si>
  <si>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</si>
  <si>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</si>
  <si>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</si>
  <si>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</si>
  <si>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</si>
  <si>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</si>
  <si>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</si>
  <si>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</si>
  <si>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</si>
  <si>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</si>
  <si>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</si>
  <si>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</si>
  <si>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</si>
  <si>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</si>
  <si>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</si>
  <si>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</si>
  <si>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</si>
  <si>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</si>
  <si>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</si>
  <si>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</si>
  <si>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</si>
  <si>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</si>
  <si>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</si>
  <si>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</si>
  <si>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</si>
  <si>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</si>
  <si>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</si>
  <si>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</si>
  <si>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</si>
  <si>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</si>
  <si>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</si>
  <si>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</si>
  <si>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</si>
  <si>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</si>
  <si>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</si>
  <si>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</si>
  <si>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</si>
  <si>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</si>
  <si>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</si>
  <si>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</si>
  <si>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</si>
  <si>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</si>
  <si>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</si>
  <si>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</si>
  <si>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</si>
  <si>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</si>
  <si>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</si>
  <si>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</si>
  <si>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</si>
  <si>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</si>
  <si>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</si>
  <si>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</si>
  <si>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</si>
  <si>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</si>
  <si>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</si>
  <si>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</si>
  <si>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</si>
  <si>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</si>
  <si>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</si>
  <si>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</si>
  <si>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</si>
  <si>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</si>
  <si>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</si>
  <si>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</si>
  <si>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</si>
  <si>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</si>
  <si>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</si>
  <si>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</si>
  <si>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</si>
  <si>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</si>
  <si>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</si>
  <si>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</si>
  <si>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</si>
  <si>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</si>
  <si>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</si>
  <si>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</si>
  <si>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</si>
  <si>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</si>
  <si>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</si>
  <si>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</si>
  <si>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</si>
  <si>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</si>
  <si>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</si>
  <si>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</si>
  <si>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</si>
  <si>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</si>
  <si>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</si>
  <si>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</si>
  <si>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</si>
  <si>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</si>
  <si>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</si>
  <si>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</si>
  <si>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</si>
  <si>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</si>
  <si>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</si>
  <si>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</si>
  <si>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</si>
  <si>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</si>
  <si>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</si>
  <si>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</si>
  <si>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</si>
  <si>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</si>
  <si>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</si>
  <si>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</si>
  <si>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</si>
  <si>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</si>
  <si>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</si>
  <si>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</si>
  <si>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</si>
  <si>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</si>
  <si>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</si>
  <si>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</si>
  <si>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</si>
  <si>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</si>
  <si>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</si>
  <si>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</si>
  <si>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</si>
  <si>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</si>
  <si>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</si>
  <si>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</si>
  <si>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</si>
  <si>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</si>
  <si>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</si>
  <si>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</si>
  <si>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</si>
  <si>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</si>
  <si>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</si>
  <si>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</si>
  <si>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</si>
  <si>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</si>
  <si>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</si>
  <si>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</si>
  <si>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</si>
  <si>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</si>
  <si>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</si>
  <si>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</si>
  <si>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</si>
  <si>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</si>
  <si>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</si>
  <si>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</si>
  <si>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</si>
  <si>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</si>
  <si>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</si>
  <si>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</si>
  <si>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</si>
  <si>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</si>
  <si>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</si>
  <si>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</si>
  <si>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</si>
  <si>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</si>
  <si>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</si>
  <si>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</si>
  <si>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</si>
  <si>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</si>
  <si>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</si>
  <si>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</si>
  <si>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</si>
  <si>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</si>
  <si>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</si>
  <si>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</si>
  <si>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</si>
  <si>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</si>
  <si>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</si>
  <si>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</si>
  <si>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</si>
  <si>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</si>
  <si>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</si>
  <si>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</si>
  <si>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</si>
  <si>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</si>
  <si>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</si>
  <si>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</si>
  <si>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</si>
  <si>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</si>
  <si>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</si>
  <si>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</si>
  <si>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</si>
  <si>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</si>
  <si>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</si>
  <si>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</si>
  <si>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</si>
  <si>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</si>
  <si>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</si>
  <si>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</si>
  <si>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</si>
  <si>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</si>
  <si>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</si>
  <si>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</si>
  <si>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</si>
  <si>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</si>
  <si>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</si>
  <si>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</si>
  <si>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</si>
  <si>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</si>
  <si>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</si>
  <si>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</si>
  <si>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</si>
  <si>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</si>
  <si>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</si>
  <si>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</si>
  <si>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</si>
  <si>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</si>
  <si>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</si>
  <si>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</si>
  <si>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</si>
  <si>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</si>
  <si>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</si>
  <si>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</si>
  <si>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</si>
  <si>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</si>
  <si>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</si>
  <si>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</si>
  <si>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</si>
  <si>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</si>
  <si>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</si>
  <si>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</si>
  <si>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</si>
  <si>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</si>
  <si>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</si>
  <si>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</si>
  <si>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</si>
  <si>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</si>
  <si>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</si>
  <si>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</si>
  <si>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</si>
  <si>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</si>
  <si>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</si>
  <si>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</si>
  <si>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</si>
  <si>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</si>
  <si>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</si>
  <si>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</si>
  <si>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</si>
  <si>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</si>
  <si>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</si>
  <si>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</si>
  <si>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</si>
  <si>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</si>
  <si>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</si>
  <si>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</si>
  <si>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</si>
  <si>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</si>
  <si>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</si>
  <si>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</si>
  <si>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</si>
  <si>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</si>
  <si>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</si>
  <si>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</si>
  <si>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</si>
  <si>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</si>
  <si>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</si>
  <si>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</si>
  <si>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</si>
  <si>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</si>
  <si>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</si>
  <si>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</si>
  <si>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</si>
  <si>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</si>
  <si>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</si>
  <si>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</si>
  <si>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</si>
  <si>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</si>
  <si>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</si>
  <si>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</si>
  <si>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</si>
  <si>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</si>
  <si>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</si>
  <si>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</si>
  <si>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</si>
  <si>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</si>
  <si>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</si>
  <si>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</si>
  <si>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</si>
  <si>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</si>
  <si>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</si>
  <si>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</si>
  <si>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</si>
  <si>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</si>
  <si>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</si>
  <si>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</si>
  <si>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</si>
  <si>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</si>
  <si>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</si>
  <si>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</si>
  <si>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</si>
  <si>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</si>
  <si>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</si>
  <si>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</si>
  <si>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</si>
  <si>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</si>
  <si>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</si>
  <si>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</si>
  <si>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</si>
  <si>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</si>
  <si>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</si>
  <si>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</si>
  <si>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</si>
  <si>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</si>
  <si>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</si>
  <si>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</si>
  <si>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</si>
  <si>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</si>
  <si>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</si>
  <si>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</si>
  <si>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</si>
  <si>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</si>
  <si>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</si>
  <si>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</si>
  <si>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</si>
  <si>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</si>
  <si>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</si>
  <si>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</si>
  <si>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</si>
  <si>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</si>
  <si>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</si>
  <si>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</si>
  <si>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</si>
  <si>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</si>
  <si>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</si>
  <si>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</si>
  <si>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</si>
  <si>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</si>
  <si>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</si>
  <si>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</si>
  <si>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</si>
  <si>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</si>
  <si>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</si>
  <si>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</si>
  <si>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</si>
  <si>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</si>
  <si>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</si>
  <si>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</si>
  <si>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</si>
  <si>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</si>
  <si>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</si>
  <si>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</si>
  <si>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</si>
  <si>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</si>
  <si>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</si>
  <si>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</si>
  <si>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</si>
  <si>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</si>
  <si>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</si>
  <si>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</si>
  <si>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</si>
  <si>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</si>
  <si>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</si>
  <si>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</si>
  <si>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</si>
  <si>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</si>
  <si>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</si>
  <si>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</si>
  <si>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</si>
  <si>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</si>
  <si>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</si>
  <si>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</si>
  <si>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</si>
  <si>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</si>
  <si>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</si>
  <si>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</si>
  <si>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</si>
  <si>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</si>
  <si>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</si>
  <si>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</si>
  <si>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</si>
  <si>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</si>
  <si>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</si>
  <si>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</si>
  <si>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</si>
  <si>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</si>
  <si>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</si>
  <si>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</si>
  <si>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</si>
  <si>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</si>
  <si>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</si>
  <si>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</si>
  <si>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</si>
  <si>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</si>
  <si>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</si>
  <si>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</si>
  <si>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</si>
  <si>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</si>
  <si>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</si>
  <si>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</si>
  <si>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</si>
  <si>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</si>
  <si>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</si>
  <si>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</si>
  <si>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</si>
  <si>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</si>
  <si>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</si>
  <si>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</si>
  <si>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</si>
  <si>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</si>
  <si>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</si>
  <si>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</si>
  <si>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</si>
  <si>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</si>
  <si>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</si>
  <si>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</si>
  <si>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</si>
  <si>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</si>
  <si>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</si>
  <si>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</si>
  <si>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</si>
  <si>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</si>
  <si>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</si>
  <si>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</si>
  <si>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</si>
  <si>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</si>
  <si>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</si>
  <si>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</si>
  <si>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</si>
  <si>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</si>
  <si>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</si>
  <si>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</si>
  <si>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</si>
  <si>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</si>
  <si>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</si>
  <si>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</si>
  <si>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</si>
  <si>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</si>
  <si>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</si>
  <si>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</si>
  <si>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</si>
  <si>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</si>
  <si>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</si>
  <si>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</si>
  <si>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</si>
  <si>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</si>
  <si>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</si>
  <si>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</si>
  <si>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</si>
  <si>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</si>
  <si>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</si>
  <si>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</si>
  <si>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</si>
  <si>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</si>
  <si>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</si>
  <si>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</si>
  <si>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</si>
  <si>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</si>
  <si>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</si>
  <si>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</si>
  <si>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</si>
  <si>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</si>
  <si>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</si>
  <si>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</si>
  <si>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</si>
  <si>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</si>
  <si>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</si>
  <si>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</si>
  <si>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</si>
  <si>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</si>
  <si>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</si>
  <si>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</si>
  <si>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</si>
  <si>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</si>
  <si>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</si>
  <si>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</si>
  <si>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</si>
  <si>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</si>
  <si>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</si>
  <si>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</si>
  <si>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</si>
  <si>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</si>
  <si>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</si>
  <si>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</si>
  <si>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</si>
  <si>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</si>
  <si>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</si>
  <si>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</si>
  <si>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</si>
  <si>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</si>
  <si>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</si>
  <si>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</si>
  <si>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</si>
  <si>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</si>
  <si>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</si>
  <si>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</si>
  <si>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</si>
  <si>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</si>
  <si>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</si>
  <si>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</si>
  <si>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</si>
  <si>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</si>
  <si>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</si>
  <si>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</si>
  <si>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</si>
  <si>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</si>
  <si>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</si>
  <si>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</si>
  <si>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</si>
  <si>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</si>
  <si>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</si>
  <si>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</si>
  <si>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</si>
  <si>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</si>
  <si>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</si>
  <si>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</si>
  <si>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</si>
  <si>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</si>
  <si>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</si>
  <si>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</si>
  <si>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</si>
  <si>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</si>
  <si>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</si>
  <si>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</si>
  <si>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</si>
  <si>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</si>
  <si>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</si>
  <si>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</si>
  <si>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</si>
  <si>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</si>
  <si>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</si>
  <si>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</si>
  <si>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</si>
  <si>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</si>
  <si>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</si>
  <si>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</si>
  <si>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</si>
  <si>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</si>
  <si>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</si>
  <si>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</si>
  <si>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</si>
  <si>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</si>
  <si>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</si>
  <si>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</si>
  <si>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</si>
  <si>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</si>
  <si>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</si>
  <si>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</si>
  <si>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</si>
  <si>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</si>
  <si>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</si>
  <si>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</si>
  <si>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</si>
  <si>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</si>
  <si>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</si>
  <si>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</si>
  <si>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</si>
  <si>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</si>
  <si>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</si>
  <si>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</si>
  <si>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</si>
  <si>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</si>
  <si>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</si>
  <si>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</si>
  <si>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</si>
  <si>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</si>
  <si>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</si>
  <si>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</si>
  <si>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</si>
  <si>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</si>
  <si>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</si>
  <si>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</si>
  <si>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</si>
  <si>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</si>
  <si>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</si>
  <si>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</si>
  <si>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</si>
  <si>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</si>
  <si>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</si>
  <si>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</si>
  <si>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</si>
  <si>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</si>
  <si>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</si>
  <si>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</si>
  <si>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</si>
  <si>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</si>
  <si>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</si>
  <si>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</si>
  <si>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</si>
  <si>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</si>
  <si>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</si>
  <si>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</si>
  <si>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</si>
  <si>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</si>
  <si>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</si>
  <si>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</si>
  <si>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</si>
  <si>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</si>
  <si>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</si>
  <si>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</si>
  <si>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</si>
  <si>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</si>
  <si>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</si>
  <si>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</si>
  <si>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</si>
  <si>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</si>
  <si>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</si>
  <si>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</si>
  <si>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</si>
  <si>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</si>
  <si>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</si>
  <si>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</si>
  <si>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</si>
  <si>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</si>
  <si>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</si>
  <si>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</si>
  <si>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</si>
  <si>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</si>
  <si>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</si>
  <si>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</si>
  <si>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</si>
  <si>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</si>
  <si>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</si>
  <si>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</si>
  <si>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</si>
  <si>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</si>
  <si>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</si>
  <si>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</si>
  <si>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</si>
  <si>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</si>
  <si>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</si>
  <si>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</si>
  <si>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</si>
  <si>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</si>
  <si>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</si>
  <si>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</si>
  <si>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</si>
  <si>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</si>
  <si>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</si>
  <si>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</si>
  <si>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</si>
  <si>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</si>
  <si>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</si>
  <si>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</si>
  <si>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</si>
  <si>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</si>
  <si>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</si>
  <si>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</si>
  <si>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</si>
  <si>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</si>
  <si>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</si>
  <si>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</si>
  <si>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</si>
  <si>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</si>
  <si>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</si>
  <si>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</si>
  <si>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</si>
  <si>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</si>
  <si>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</si>
  <si>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</si>
  <si>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</si>
  <si>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</si>
  <si>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</si>
  <si>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</si>
  <si>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</si>
  <si>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</si>
  <si>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</si>
  <si>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</si>
  <si>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</si>
  <si>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</si>
  <si>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</si>
  <si>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</si>
  <si>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</si>
  <si>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</si>
  <si>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</si>
  <si>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</si>
  <si>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</si>
  <si>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</si>
  <si>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</si>
  <si>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</si>
  <si>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</si>
  <si>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</si>
  <si>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</si>
  <si>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</si>
  <si>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</si>
  <si>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</si>
  <si>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</si>
  <si>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</si>
  <si>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</si>
  <si>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</si>
  <si>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</si>
  <si>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</si>
  <si>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</si>
  <si>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</si>
  <si>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</si>
  <si>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</si>
  <si>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</si>
  <si>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</si>
  <si>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</si>
  <si>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</si>
  <si>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</si>
  <si>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</si>
  <si>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</si>
  <si>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</si>
  <si>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</si>
  <si>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</si>
  <si>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</si>
  <si>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</si>
  <si>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</si>
  <si>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</si>
  <si>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</si>
  <si>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</si>
  <si>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</si>
  <si>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</si>
  <si>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</si>
  <si>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</si>
  <si>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</si>
  <si>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</si>
  <si>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</si>
  <si>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</si>
  <si>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</si>
  <si>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</si>
  <si>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</si>
  <si>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</si>
  <si>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</si>
  <si>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</si>
  <si>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</si>
  <si>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</si>
  <si>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</si>
  <si>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</si>
  <si>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</si>
  <si>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</si>
  <si>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</si>
  <si>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</si>
  <si>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</si>
  <si>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</si>
  <si>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</si>
  <si>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</si>
  <si>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</si>
  <si>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</si>
  <si>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</si>
  <si>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</si>
  <si>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</si>
  <si>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</si>
  <si>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</si>
  <si>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</si>
  <si>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</si>
  <si>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</si>
  <si>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</si>
  <si>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</si>
  <si>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</si>
  <si>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</si>
  <si>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</si>
  <si>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</si>
  <si>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</si>
  <si>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</si>
  <si>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</si>
  <si>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</si>
  <si>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</si>
  <si>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</si>
  <si>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</si>
  <si>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</si>
  <si>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</si>
  <si>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</si>
  <si>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</si>
  <si>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</si>
  <si>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</si>
  <si>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</si>
  <si>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</si>
  <si>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</si>
  <si>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</si>
  <si>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</si>
  <si>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</si>
  <si>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</si>
  <si>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</si>
  <si>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</si>
  <si>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</si>
  <si>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</si>
  <si>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</si>
  <si>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</si>
  <si>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</si>
  <si>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</si>
  <si>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</si>
  <si>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</si>
  <si>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</si>
  <si>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</si>
  <si>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</si>
  <si>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</si>
  <si>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</si>
  <si>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</si>
  <si>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</si>
  <si>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</si>
  <si>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</si>
  <si>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</si>
  <si>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</si>
  <si>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</si>
  <si>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</si>
  <si>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</si>
  <si>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</si>
  <si>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</si>
  <si>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</si>
  <si>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</si>
  <si>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</si>
  <si>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</si>
  <si>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</si>
  <si>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</si>
  <si>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</si>
  <si>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</si>
  <si>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</si>
  <si>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</si>
  <si>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</si>
  <si>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</si>
  <si>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</si>
  <si>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</si>
  <si>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</si>
  <si>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</si>
  <si>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</si>
  <si>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</si>
  <si>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</si>
  <si>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</si>
  <si>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</si>
  <si>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</si>
  <si>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</si>
  <si>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</si>
  <si>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</si>
  <si>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</si>
  <si>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</si>
  <si>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</si>
  <si>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</si>
  <si>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</si>
  <si>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</si>
  <si>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</si>
  <si>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</si>
  <si>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</si>
  <si>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</si>
  <si>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</si>
  <si>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</si>
  <si>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</si>
  <si>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</si>
  <si>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</si>
  <si>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</si>
  <si>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</si>
  <si>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</si>
  <si>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</si>
  <si>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</si>
  <si>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</si>
  <si>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</si>
  <si>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</si>
  <si>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</si>
  <si>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</si>
  <si>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</si>
  <si>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</si>
  <si>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</si>
  <si>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</si>
  <si>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</si>
  <si>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</si>
  <si>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</si>
  <si>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</si>
  <si>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</si>
  <si>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</si>
  <si>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</si>
  <si>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</si>
  <si>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</si>
  <si>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</si>
  <si>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</si>
  <si>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</si>
  <si>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</si>
  <si>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</si>
  <si>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</si>
  <si>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</si>
  <si>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</si>
  <si>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</si>
  <si>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</si>
  <si>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</si>
  <si>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</si>
  <si>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</si>
  <si>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</si>
  <si>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</si>
  <si>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</si>
  <si>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</si>
  <si>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</si>
  <si>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</si>
  <si>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</si>
  <si>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</si>
  <si>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</si>
  <si>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</si>
  <si>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</si>
  <si>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</si>
  <si>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</si>
  <si>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</si>
  <si>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</si>
  <si>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</si>
  <si>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</si>
  <si>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</si>
  <si>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</si>
  <si>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</si>
  <si>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</si>
  <si>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</si>
  <si>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</si>
  <si>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</si>
  <si>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</si>
  <si>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</si>
  <si>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</si>
  <si>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</si>
  <si>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</si>
  <si>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</si>
  <si>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</si>
  <si>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</si>
  <si>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</si>
  <si>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</si>
  <si>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</si>
  <si>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</si>
  <si>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</si>
  <si>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</si>
  <si>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</si>
  <si>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</si>
  <si>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</si>
  <si>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</si>
  <si>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</si>
  <si>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</si>
  <si>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</si>
  <si>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</si>
  <si>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</si>
  <si>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</si>
  <si>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</si>
  <si>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</si>
  <si>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</si>
  <si>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</si>
  <si>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</si>
  <si>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</si>
  <si>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</si>
  <si>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</si>
  <si>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</si>
  <si>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</si>
  <si>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</si>
  <si>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</si>
  <si>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</si>
  <si>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</si>
  <si>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</si>
  <si>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</si>
  <si>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</si>
  <si>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</si>
  <si>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</si>
  <si>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</si>
  <si>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</si>
  <si>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</si>
  <si>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</si>
  <si>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</si>
  <si>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</si>
  <si>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</si>
  <si>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</si>
  <si>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</si>
  <si>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</si>
  <si>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</si>
  <si>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</si>
  <si>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</si>
  <si>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</si>
  <si>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</si>
  <si>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</si>
  <si>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</si>
  <si>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</si>
  <si>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</si>
  <si>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</si>
  <si>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</si>
  <si>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</si>
  <si>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</si>
  <si>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</si>
  <si>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</si>
  <si>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</si>
  <si>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</si>
  <si>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</si>
  <si>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</si>
  <si>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</si>
  <si>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</si>
  <si>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</si>
  <si>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</si>
  <si>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</si>
  <si>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</si>
  <si>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</si>
  <si>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</si>
  <si>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</si>
  <si>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</si>
  <si>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</si>
  <si>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</si>
  <si>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</si>
  <si>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</si>
  <si>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</si>
  <si>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</si>
  <si>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</si>
  <si>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</si>
  <si>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</si>
  <si>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</si>
  <si>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</si>
  <si>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</si>
  <si>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</si>
  <si>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</si>
  <si>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</si>
  <si>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</si>
  <si>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</si>
  <si>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</si>
  <si>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</si>
  <si>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</si>
  <si>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</si>
  <si>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</si>
  <si>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</si>
  <si>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</si>
  <si>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</si>
  <si>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</si>
  <si>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</si>
  <si>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</si>
  <si>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</si>
  <si>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</si>
  <si>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</si>
  <si>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</si>
  <si>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</si>
  <si>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</si>
  <si>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</si>
  <si>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</si>
  <si>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</si>
  <si>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</si>
  <si>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</si>
  <si>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</si>
  <si>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</si>
  <si>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</si>
  <si>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</si>
  <si>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</si>
  <si>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</si>
  <si>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</si>
  <si>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</si>
  <si>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</si>
  <si>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</si>
  <si>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</si>
  <si>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</si>
  <si>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</si>
  <si>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</si>
  <si>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</si>
  <si>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</si>
  <si>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</si>
  <si>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</si>
  <si>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</si>
  <si>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</si>
  <si>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</si>
  <si>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</si>
  <si>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</si>
  <si>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</si>
  <si>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</si>
  <si>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</si>
  <si>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</si>
  <si>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</si>
  <si>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</si>
  <si>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</si>
  <si>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</si>
  <si>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</si>
  <si>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</si>
  <si>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</si>
  <si>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</si>
  <si>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</si>
  <si>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</si>
  <si>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</si>
  <si>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</si>
  <si>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</si>
  <si>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</si>
  <si>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</si>
  <si>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</si>
  <si>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</si>
  <si>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</si>
  <si>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</si>
  <si>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</si>
  <si>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</si>
  <si>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</si>
  <si>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</si>
  <si>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</si>
  <si>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</si>
  <si>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</si>
  <si>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</si>
  <si>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</si>
  <si>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</si>
  <si>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</si>
  <si>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</si>
  <si>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</si>
  <si>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</si>
  <si>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</si>
  <si>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</si>
  <si>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</si>
  <si>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</si>
  <si>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</si>
  <si>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</si>
  <si>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</si>
  <si>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</si>
  <si>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</si>
  <si>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</si>
  <si>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</si>
  <si>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</si>
  <si>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</si>
  <si>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</si>
  <si>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</si>
  <si>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</si>
  <si>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</si>
  <si>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</si>
  <si>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</si>
  <si>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</si>
  <si>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</si>
  <si>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</si>
  <si>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</si>
  <si>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</si>
  <si>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</si>
  <si>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</si>
  <si>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</si>
  <si>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</si>
  <si>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</si>
  <si>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</si>
  <si>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</si>
  <si>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</si>
  <si>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</si>
  <si>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</si>
  <si>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</si>
  <si>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</si>
  <si>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</si>
  <si>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</si>
  <si>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</si>
  <si>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</si>
  <si>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</si>
  <si>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</si>
  <si>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</si>
  <si>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</si>
  <si>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</si>
  <si>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</si>
  <si>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</si>
  <si>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</si>
  <si>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</si>
  <si>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</si>
  <si>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</si>
  <si>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</si>
  <si>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</si>
  <si>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</si>
  <si>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</si>
  <si>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</si>
  <si>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</si>
  <si>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</si>
  <si>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</si>
  <si>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</si>
  <si>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</si>
  <si>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</si>
  <si>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</si>
  <si>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</si>
  <si>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</si>
  <si>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</si>
  <si>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</si>
  <si>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</si>
  <si>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</si>
  <si>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</si>
  <si>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</si>
  <si>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</si>
  <si>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</si>
  <si>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</si>
  <si>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</si>
  <si>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</si>
  <si>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</si>
  <si>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</si>
  <si>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</si>
  <si>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</si>
  <si>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</si>
  <si>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</si>
  <si>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</si>
  <si>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</si>
  <si>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</si>
  <si>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</si>
  <si>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</si>
  <si>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</si>
  <si>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</si>
  <si>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</si>
  <si>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</si>
  <si>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</si>
  <si>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</si>
  <si>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</si>
  <si>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</si>
  <si>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</si>
  <si>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</si>
  <si>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</si>
  <si>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</si>
  <si>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</si>
  <si>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</si>
  <si>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</si>
  <si>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</si>
  <si>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</si>
  <si>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</si>
  <si>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</si>
  <si>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</si>
  <si>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</si>
  <si>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</si>
  <si>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</si>
  <si>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</si>
  <si>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</si>
  <si>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</si>
  <si>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</si>
  <si>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</si>
  <si>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</si>
  <si>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</si>
  <si>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</si>
  <si>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</si>
  <si>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</si>
  <si>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</si>
  <si>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</si>
  <si>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</si>
  <si>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</si>
  <si>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</si>
  <si>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</si>
  <si>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</si>
  <si>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</si>
  <si>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</si>
  <si>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</si>
  <si>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</si>
  <si>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</si>
  <si>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</si>
  <si>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</si>
  <si>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</si>
  <si>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</si>
  <si>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</si>
  <si>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</si>
  <si>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</si>
  <si>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</si>
  <si>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</si>
  <si>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</si>
  <si>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</si>
  <si>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</si>
  <si>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</si>
  <si>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</si>
  <si>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</si>
  <si>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</si>
  <si>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</si>
  <si>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</si>
  <si>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</si>
  <si>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</si>
  <si>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</si>
  <si>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</si>
  <si>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</si>
  <si>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</si>
  <si>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</si>
  <si>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</si>
  <si>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</si>
  <si>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</si>
  <si>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</si>
  <si>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</si>
  <si>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</si>
  <si>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</si>
  <si>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</si>
  <si>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</si>
  <si>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</si>
  <si>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</si>
  <si>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</si>
  <si>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</si>
  <si>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</si>
  <si>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</si>
  <si>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</si>
  <si>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</si>
  <si>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</si>
  <si>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</si>
  <si>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</si>
  <si>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</si>
  <si>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</si>
  <si>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</si>
  <si>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</si>
  <si>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</si>
  <si>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</si>
  <si>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</si>
  <si>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</si>
  <si>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</si>
  <si>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</si>
  <si>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</si>
  <si>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</si>
  <si>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</si>
  <si>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</si>
  <si>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</si>
  <si>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</si>
  <si>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</si>
  <si>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</si>
  <si>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</si>
  <si>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</si>
  <si>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</si>
  <si>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</si>
  <si>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</si>
  <si>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</si>
  <si>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</si>
  <si>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</si>
  <si>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</si>
  <si>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</si>
  <si>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</si>
  <si>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</si>
  <si>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</si>
  <si>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</si>
  <si>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</si>
  <si>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</si>
  <si>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</si>
  <si>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</si>
  <si>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</si>
  <si>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</si>
  <si>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</si>
  <si>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</si>
  <si>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</si>
  <si>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</si>
  <si>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</si>
  <si>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</si>
  <si>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</si>
  <si>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</si>
  <si>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</si>
  <si>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</si>
  <si>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</si>
  <si>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</si>
  <si>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</si>
  <si>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</si>
  <si>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</si>
  <si>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</si>
  <si>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</si>
  <si>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</si>
  <si>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</si>
  <si>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</si>
  <si>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</si>
  <si>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</si>
  <si>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</si>
  <si>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</si>
  <si>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</si>
  <si>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</si>
  <si>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</si>
  <si>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</si>
  <si>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</si>
  <si>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</si>
  <si>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</si>
  <si>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</si>
  <si>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</si>
  <si>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</si>
  <si>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</si>
  <si>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</si>
  <si>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</si>
  <si>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</si>
  <si>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</si>
  <si>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</si>
  <si>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</si>
  <si>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</si>
  <si>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</si>
  <si>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</si>
  <si>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</si>
  <si>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</si>
  <si>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</si>
  <si>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</si>
  <si>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</si>
  <si>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</si>
  <si>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</si>
  <si>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</si>
  <si>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</si>
  <si>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</si>
  <si>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</si>
  <si>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</si>
  <si>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</si>
  <si>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</si>
  <si>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</si>
  <si>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</si>
  <si>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</si>
  <si>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</si>
  <si>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</si>
  <si>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</si>
  <si>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</si>
  <si>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</si>
  <si>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</si>
  <si>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</si>
  <si>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</si>
  <si>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</si>
  <si>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</si>
  <si>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</si>
  <si>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</si>
  <si>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</si>
  <si>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</si>
  <si>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</si>
  <si>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</si>
  <si>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</si>
  <si>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</si>
  <si>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</si>
  <si>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</si>
  <si>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</si>
  <si>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</si>
  <si>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</si>
  <si>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</si>
  <si>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</si>
  <si>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</si>
  <si>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</si>
  <si>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</si>
  <si>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</si>
  <si>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</si>
  <si>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</si>
  <si>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</si>
  <si>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</si>
  <si>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</si>
  <si>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</si>
  <si>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</si>
  <si>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</si>
  <si>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</si>
  <si>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</si>
  <si>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</si>
  <si>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</si>
  <si>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</si>
  <si>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</si>
  <si>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</si>
  <si>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</si>
  <si>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</si>
  <si>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</si>
  <si>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</si>
  <si>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</si>
  <si>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</si>
  <si>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</si>
  <si>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</si>
  <si>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</si>
  <si>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</si>
  <si>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</si>
  <si>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</si>
  <si>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</si>
  <si>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</si>
  <si>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</si>
  <si>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</si>
  <si>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</si>
  <si>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</si>
  <si>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</si>
  <si>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</si>
  <si>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</si>
  <si>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</si>
  <si>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</si>
  <si>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</si>
  <si>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</si>
  <si>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</si>
  <si>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</si>
  <si>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</si>
  <si>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</si>
  <si>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</si>
  <si>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</si>
  <si>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</si>
  <si>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</si>
  <si>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</si>
  <si>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</si>
  <si>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</si>
  <si>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</si>
  <si>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</si>
  <si>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</si>
  <si>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</si>
  <si>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</si>
  <si>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</si>
  <si>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</si>
  <si>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</si>
  <si>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</si>
  <si>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</si>
  <si>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</si>
  <si>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</si>
  <si>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</si>
  <si>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</si>
  <si>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</si>
  <si>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</si>
  <si>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</si>
  <si>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</si>
  <si>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</si>
  <si>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</si>
  <si>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</si>
  <si>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</si>
  <si>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</si>
  <si>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</si>
  <si>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</si>
  <si>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</si>
  <si>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</si>
  <si>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</si>
  <si>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</si>
  <si>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</si>
  <si>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</si>
  <si>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</si>
  <si>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</si>
  <si>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</si>
  <si>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</si>
  <si>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</si>
  <si>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</si>
  <si>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</si>
  <si>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</si>
  <si>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</si>
  <si>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</si>
  <si>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</si>
  <si>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</si>
  <si>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</si>
  <si>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</si>
  <si>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</si>
  <si>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</si>
  <si>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</si>
  <si>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</si>
  <si>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</si>
  <si>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</si>
  <si>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</si>
  <si>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</si>
  <si>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</si>
  <si>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</si>
  <si>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</si>
  <si>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</si>
  <si>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</si>
  <si>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</si>
  <si>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</si>
  <si>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</si>
  <si>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</si>
  <si>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</si>
  <si>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</si>
  <si>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</si>
  <si>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</si>
  <si>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</si>
  <si>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</si>
  <si>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</si>
  <si>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</si>
  <si>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</si>
  <si>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</si>
  <si>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</si>
  <si>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</si>
  <si>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</si>
  <si>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</si>
  <si>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</si>
  <si>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</si>
  <si>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</si>
  <si>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</si>
  <si>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</si>
  <si>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</si>
  <si>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</si>
  <si>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</si>
  <si>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</si>
  <si>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</si>
  <si>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</si>
  <si>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</si>
  <si>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</si>
  <si>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</si>
  <si>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</si>
  <si>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</si>
  <si>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</si>
  <si>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</si>
  <si>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</si>
  <si>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</si>
  <si>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</si>
  <si>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</si>
  <si>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</si>
  <si>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</si>
  <si>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</si>
  <si>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</si>
  <si>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</si>
  <si>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</si>
  <si>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</si>
  <si>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</si>
  <si>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</si>
  <si>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</si>
  <si>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</si>
  <si>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</si>
  <si>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</si>
  <si>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</si>
  <si>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</si>
  <si>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</si>
  <si>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</si>
  <si>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</si>
  <si>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</si>
  <si>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</si>
  <si>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</si>
  <si>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</si>
  <si>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</si>
  <si>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</si>
  <si>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</si>
  <si>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</si>
  <si>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</si>
  <si>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</si>
  <si>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</si>
  <si>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</si>
  <si>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</si>
  <si>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</si>
  <si>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</si>
  <si>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</si>
  <si>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</si>
  <si>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</si>
  <si>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</si>
  <si>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</si>
  <si>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</si>
  <si>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</si>
  <si>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</si>
  <si>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</si>
  <si>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</si>
  <si>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</si>
  <si>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</si>
  <si>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</si>
  <si>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</si>
  <si>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</si>
  <si>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</si>
  <si>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</si>
  <si>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</si>
  <si>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</si>
  <si>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</si>
  <si>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</si>
  <si>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</si>
  <si>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</si>
  <si>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</si>
  <si>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</si>
  <si>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</si>
  <si>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</si>
  <si>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</si>
  <si>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</si>
  <si>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</si>
  <si>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</si>
  <si>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</si>
  <si>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</si>
  <si>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</si>
  <si>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</si>
  <si>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</si>
  <si>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</si>
  <si>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</si>
  <si>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</si>
  <si>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</si>
  <si>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</si>
  <si>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</si>
  <si>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</si>
  <si>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</si>
  <si>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</si>
  <si>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</si>
  <si>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</si>
  <si>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</si>
  <si>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</si>
  <si>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</si>
  <si>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</si>
  <si>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</si>
  <si>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</si>
  <si>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</si>
  <si>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</si>
  <si>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</si>
  <si>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</si>
  <si>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</si>
  <si>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</si>
  <si>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</si>
  <si>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</si>
  <si>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</si>
  <si>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</si>
  <si>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</si>
  <si>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</si>
  <si>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</si>
  <si>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</si>
  <si>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</si>
  <si>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</si>
  <si>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</si>
  <si>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</si>
  <si>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</si>
  <si>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</si>
  <si>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</si>
  <si>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</si>
  <si>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</si>
  <si>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</si>
  <si>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</si>
  <si>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</si>
  <si>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</si>
  <si>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</si>
  <si>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</si>
  <si>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</si>
  <si>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</si>
  <si>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</si>
  <si>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</si>
  <si>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</si>
  <si>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</si>
  <si>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</si>
  <si>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</si>
  <si>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</si>
  <si>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</si>
  <si>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</si>
  <si>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</si>
  <si>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</si>
  <si>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</si>
  <si>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</si>
  <si>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</si>
  <si>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</si>
  <si>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</si>
  <si>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</si>
  <si>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</si>
  <si>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</si>
  <si>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</si>
  <si>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</si>
  <si>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</si>
  <si>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</si>
  <si>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</si>
  <si>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</si>
  <si>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</si>
  <si>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</si>
  <si>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</si>
  <si>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</si>
  <si>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</si>
  <si>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</si>
  <si>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</si>
  <si>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</si>
  <si>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</si>
  <si>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</si>
  <si>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</si>
  <si>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</si>
  <si>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</si>
  <si>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</si>
  <si>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</si>
  <si>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</si>
  <si>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</si>
  <si>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</si>
  <si>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</si>
  <si>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</si>
  <si>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</si>
  <si>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</si>
  <si>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</si>
  <si>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</si>
  <si>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</si>
  <si>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</si>
  <si>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</si>
  <si>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</si>
  <si>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</si>
  <si>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</si>
  <si>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</si>
  <si>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</si>
  <si>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</si>
  <si>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</si>
  <si>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</si>
  <si>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</si>
  <si>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</si>
  <si>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</si>
  <si>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</si>
  <si>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</si>
  <si>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</si>
  <si>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</si>
  <si>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</si>
  <si>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</si>
  <si>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</si>
  <si>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</si>
  <si>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</si>
  <si>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</si>
  <si>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</si>
  <si>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</si>
  <si>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</si>
  <si>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</si>
  <si>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</si>
  <si>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</si>
  <si>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</si>
  <si>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</si>
  <si>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</si>
  <si>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</si>
  <si>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</si>
  <si>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</si>
  <si>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</si>
  <si>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</si>
  <si>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</si>
  <si>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</si>
  <si>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</si>
  <si>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</si>
  <si>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</si>
  <si>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</si>
  <si>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</si>
  <si>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</si>
  <si>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</si>
  <si>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</si>
  <si>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</si>
  <si>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</si>
  <si>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</si>
  <si>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</si>
  <si>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</si>
  <si>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</si>
  <si>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</si>
  <si>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</si>
  <si>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</si>
  <si>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</si>
  <si>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</si>
  <si>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</si>
  <si>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</si>
  <si>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</si>
  <si>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</si>
  <si>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</si>
  <si>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</si>
  <si>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</si>
  <si>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</si>
  <si>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</si>
  <si>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</si>
  <si>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</si>
  <si>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</si>
  <si>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</si>
  <si>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</si>
  <si>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</si>
  <si>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</si>
  <si>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</si>
  <si>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</si>
  <si>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</si>
  <si>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</si>
  <si>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</si>
  <si>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</si>
  <si>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</si>
  <si>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</si>
  <si>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</si>
  <si>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</si>
  <si>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</si>
  <si>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</si>
  <si>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</si>
  <si>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</si>
  <si>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</si>
  <si>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</si>
  <si>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</si>
  <si>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</si>
  <si>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</si>
  <si>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</si>
  <si>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</si>
  <si>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</si>
  <si>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</si>
  <si>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</si>
  <si>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</si>
  <si>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</si>
  <si>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</si>
  <si>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</si>
  <si>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</si>
  <si>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</si>
  <si>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</si>
  <si>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</si>
  <si>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</si>
  <si>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</si>
  <si>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</si>
  <si>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</si>
  <si>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</si>
  <si>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</si>
  <si>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</si>
  <si>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</si>
  <si>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</si>
  <si>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</si>
  <si>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</si>
  <si>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</si>
  <si>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</si>
  <si>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</si>
  <si>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</si>
  <si>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</si>
  <si>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</si>
  <si>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</si>
  <si>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</si>
  <si>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</si>
  <si>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</si>
  <si>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</si>
  <si>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</si>
  <si>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</si>
  <si>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</si>
  <si>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</si>
  <si>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</si>
  <si>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</si>
  <si>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</si>
  <si>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</si>
  <si>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</si>
  <si>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</si>
  <si>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</si>
  <si>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</si>
  <si>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</si>
  <si>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</si>
  <si>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</si>
  <si>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</si>
  <si>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</si>
  <si>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</si>
  <si>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</si>
  <si>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</si>
  <si>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</si>
  <si>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</si>
  <si>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</si>
  <si>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</si>
  <si>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</si>
  <si>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</si>
  <si>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</si>
  <si>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</si>
  <si>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</si>
  <si>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</si>
  <si>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</si>
  <si>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</si>
  <si>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</si>
  <si>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</si>
  <si>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</si>
  <si>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</si>
  <si>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</si>
  <si>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</si>
  <si>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</si>
  <si>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</si>
  <si>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</si>
  <si>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</si>
  <si>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</si>
  <si>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</si>
  <si>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</si>
  <si>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</si>
  <si>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</si>
  <si>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</si>
  <si>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</si>
  <si>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</si>
  <si>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</si>
  <si>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</si>
  <si>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</si>
  <si>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</si>
  <si>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</si>
  <si>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</si>
  <si>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</si>
  <si>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</si>
  <si>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</si>
  <si>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</si>
  <si>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</si>
  <si>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</si>
  <si>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</si>
  <si>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</si>
  <si>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</si>
  <si>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</si>
  <si>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</si>
  <si>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</si>
  <si>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</si>
  <si>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</si>
  <si>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</si>
  <si>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</si>
  <si>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</si>
  <si>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</si>
  <si>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</si>
  <si>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</si>
  <si>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</si>
  <si>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</si>
  <si>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</si>
  <si>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</si>
  <si>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</si>
  <si>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</si>
  <si>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</si>
  <si>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</si>
  <si>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</si>
  <si>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</si>
  <si>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</si>
  <si>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</si>
  <si>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</si>
  <si>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</si>
  <si>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</si>
  <si>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</si>
  <si>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</si>
  <si>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</si>
  <si>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</si>
  <si>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</si>
  <si>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</si>
  <si>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</si>
  <si>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</si>
  <si>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</si>
  <si>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</si>
  <si>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</si>
  <si>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</si>
  <si>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</si>
  <si>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</si>
  <si>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</si>
  <si>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</si>
  <si>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</si>
  <si>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</si>
  <si>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</si>
  <si>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</si>
  <si>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</si>
  <si>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</si>
  <si>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</si>
  <si>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</si>
  <si>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</si>
  <si>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</si>
  <si>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</si>
  <si>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</si>
  <si>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</si>
  <si>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</si>
  <si>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</si>
  <si>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</si>
  <si>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</si>
  <si>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</si>
  <si>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</si>
  <si>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</si>
  <si>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</si>
  <si>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</si>
  <si>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</si>
  <si>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</si>
  <si>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</si>
  <si>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</si>
  <si>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</si>
  <si>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</si>
  <si>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</si>
  <si>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</si>
  <si>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</si>
  <si>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</si>
  <si>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</si>
  <si>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</si>
  <si>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</si>
  <si>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</si>
  <si>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</si>
  <si>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</si>
  <si>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</si>
  <si>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</si>
  <si>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</si>
  <si>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</si>
  <si>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</si>
  <si>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</si>
  <si>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</si>
  <si>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</si>
  <si>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</si>
  <si>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</si>
  <si>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</si>
  <si>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</si>
  <si>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</si>
  <si>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</si>
  <si>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</si>
  <si>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</si>
  <si>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</si>
  <si>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</si>
  <si>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</si>
  <si>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</si>
  <si>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</si>
  <si>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</si>
  <si>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</si>
  <si>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</si>
  <si>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</si>
  <si>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</si>
  <si>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</si>
  <si>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</si>
  <si>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</si>
  <si>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</si>
  <si>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</si>
  <si>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</si>
  <si>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</si>
  <si>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</si>
  <si>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</si>
  <si>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</si>
  <si>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</si>
  <si>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</si>
  <si>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</si>
  <si>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</si>
  <si>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</si>
  <si>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</si>
  <si>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</si>
  <si>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</si>
  <si>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</si>
  <si>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</si>
  <si>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</si>
  <si>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</si>
  <si>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</si>
  <si>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</si>
  <si>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</si>
  <si>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</si>
  <si>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</si>
  <si>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</si>
  <si>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</si>
  <si>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</si>
  <si>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</si>
  <si>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</si>
  <si>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</si>
  <si>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</si>
  <si>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</si>
  <si>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</si>
  <si>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</si>
  <si>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</si>
  <si>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</si>
  <si>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</si>
  <si>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</si>
  <si>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</si>
  <si>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</si>
  <si>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</si>
  <si>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</si>
  <si>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</si>
  <si>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</si>
  <si>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</si>
  <si>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</si>
  <si>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</si>
  <si>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</si>
  <si>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</si>
  <si>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</si>
  <si>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</si>
  <si>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</si>
  <si>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</si>
  <si>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</si>
  <si>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</si>
  <si>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</si>
  <si>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</si>
  <si>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</si>
  <si>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</si>
  <si>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</si>
  <si>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</si>
  <si>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</si>
  <si>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</si>
  <si>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</si>
  <si>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</si>
  <si>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</si>
  <si>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</si>
  <si>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</si>
  <si>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</si>
  <si>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</si>
  <si>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</si>
  <si>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</si>
  <si>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</si>
  <si>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</si>
  <si>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</si>
  <si>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</si>
  <si>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</si>
  <si>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</si>
  <si>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</si>
  <si>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</si>
  <si>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</si>
  <si>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</si>
  <si>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</si>
  <si>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</si>
  <si>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</si>
  <si>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</si>
  <si>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</si>
  <si>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</si>
  <si>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</si>
  <si>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</si>
  <si>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</si>
  <si>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</si>
  <si>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</si>
  <si>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</si>
  <si>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</si>
  <si>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</si>
  <si>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</si>
  <si>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</si>
  <si>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</si>
  <si>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</si>
  <si>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</si>
  <si>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</si>
  <si>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</si>
  <si>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</si>
  <si>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</si>
  <si>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</si>
  <si>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</si>
  <si>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</si>
  <si>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</si>
  <si>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</si>
  <si>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</si>
  <si>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</si>
  <si>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</si>
  <si>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</si>
  <si>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</si>
  <si>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</si>
  <si>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</si>
  <si>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</si>
  <si>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</si>
  <si>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</si>
  <si>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</si>
  <si>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</si>
  <si>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</si>
  <si>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</si>
  <si>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</si>
  <si>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</si>
  <si>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</si>
  <si>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</si>
  <si>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</si>
  <si>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</si>
  <si>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</si>
  <si>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</si>
  <si>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</si>
  <si>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</si>
  <si>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</si>
  <si>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</si>
  <si>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</si>
  <si>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</si>
  <si>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</si>
  <si>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</si>
  <si>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</si>
  <si>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</si>
  <si>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</si>
  <si>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</si>
  <si>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</si>
  <si>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</si>
  <si>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</si>
  <si>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</si>
  <si>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</si>
  <si>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</si>
  <si>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</si>
  <si>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</si>
  <si>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</si>
  <si>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</si>
  <si>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</si>
  <si>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</si>
  <si>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</si>
  <si>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</si>
  <si>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</si>
  <si>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</si>
  <si>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</si>
  <si>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</si>
  <si>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</si>
  <si>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</si>
  <si>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</si>
  <si>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</si>
  <si>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</si>
  <si>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</si>
  <si>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</si>
  <si>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</si>
  <si>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</si>
  <si>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</si>
  <si>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</si>
  <si>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</si>
  <si>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</si>
  <si>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</si>
  <si>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</si>
  <si>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</si>
  <si>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</si>
  <si>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</si>
  <si>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</si>
  <si>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</si>
  <si>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</si>
  <si>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</si>
  <si>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</si>
  <si>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</si>
  <si>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</si>
  <si>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</si>
  <si>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</si>
  <si>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</si>
  <si>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</si>
  <si>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</si>
  <si>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</si>
  <si>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</si>
  <si>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</si>
  <si>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</si>
  <si>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</si>
  <si>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</si>
  <si>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</si>
  <si>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</si>
  <si>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</si>
  <si>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</si>
  <si>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</si>
  <si>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</si>
  <si>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</si>
  <si>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</si>
  <si>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</si>
  <si>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</si>
  <si>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</si>
  <si>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</si>
  <si>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</si>
  <si>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</si>
  <si>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</si>
  <si>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</si>
  <si>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</si>
  <si>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</si>
  <si>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</si>
  <si>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</si>
  <si>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</si>
  <si>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</si>
  <si>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</si>
  <si>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</si>
  <si>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</si>
  <si>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</si>
  <si>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</si>
  <si>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</si>
  <si>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</si>
  <si>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</si>
  <si>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</si>
  <si>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</si>
  <si>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</si>
  <si>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</si>
  <si>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</si>
  <si>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</si>
  <si>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</si>
  <si>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</si>
  <si>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</si>
  <si>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</si>
  <si>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</si>
  <si>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</si>
  <si>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</si>
  <si>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</si>
  <si>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</si>
  <si>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</si>
  <si>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</si>
  <si>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</si>
  <si>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</si>
  <si>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</si>
  <si>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</si>
  <si>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</si>
  <si>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</si>
  <si>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</si>
  <si>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</si>
  <si>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</si>
  <si>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</si>
  <si>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</si>
  <si>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</si>
  <si>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</si>
  <si>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</si>
  <si>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</si>
  <si>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</si>
  <si>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</si>
  <si>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</si>
  <si>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</si>
  <si>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</si>
  <si>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</si>
  <si>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</si>
  <si>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</si>
  <si>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</si>
  <si>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</si>
  <si>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</si>
  <si>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</si>
  <si>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</si>
  <si>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</si>
  <si>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</si>
  <si>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</si>
  <si>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</si>
  <si>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</si>
  <si>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</si>
  <si>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</si>
  <si>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</si>
  <si>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</si>
  <si>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</si>
  <si>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</si>
  <si>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</si>
  <si>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</si>
  <si>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</si>
  <si>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</si>
  <si>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</si>
  <si>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</si>
  <si>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</si>
  <si>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</si>
  <si>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</si>
  <si>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</si>
  <si>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</si>
  <si>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</si>
  <si>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</si>
  <si>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</si>
  <si>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</si>
  <si>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</si>
  <si>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</si>
  <si>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</si>
  <si>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</si>
  <si>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</si>
  <si>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</si>
  <si>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</si>
  <si>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</si>
  <si>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</si>
  <si>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</si>
  <si>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</si>
  <si>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</si>
  <si>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</si>
  <si>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</si>
  <si>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</si>
  <si>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</si>
  <si>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</si>
  <si>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</si>
  <si>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</si>
  <si>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</si>
  <si>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</si>
  <si>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</si>
  <si>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</si>
  <si>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</si>
  <si>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</si>
  <si>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</si>
  <si>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</si>
  <si>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</si>
  <si>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</si>
  <si>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</si>
  <si>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</si>
  <si>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</si>
  <si>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</si>
  <si>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</si>
  <si>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</si>
  <si>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</si>
  <si>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</si>
  <si>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</si>
  <si>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</si>
  <si>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</si>
  <si>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</si>
  <si>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</si>
  <si>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</si>
  <si>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</si>
  <si>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</si>
  <si>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</si>
  <si>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</si>
  <si>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</si>
  <si>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</si>
  <si>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</si>
  <si>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</si>
  <si>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</si>
  <si>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</si>
  <si>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</si>
  <si>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</si>
  <si>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</si>
  <si>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</si>
  <si>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</si>
  <si>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</si>
  <si>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</si>
  <si>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</si>
  <si>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</si>
  <si>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</si>
  <si>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</si>
  <si>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</si>
  <si>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</si>
  <si>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</si>
  <si>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</si>
  <si>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</si>
  <si>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</si>
  <si>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</si>
  <si>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</si>
  <si>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</si>
  <si>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</si>
  <si>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</si>
  <si>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</si>
  <si>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</si>
  <si>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</si>
  <si>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</si>
  <si>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</si>
  <si>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</si>
  <si>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</si>
  <si>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</si>
  <si>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</si>
  <si>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</si>
  <si>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</si>
  <si>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</si>
  <si>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</si>
  <si>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</si>
  <si>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</si>
  <si>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</si>
  <si>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</si>
  <si>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</si>
  <si>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</si>
  <si>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</si>
  <si>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</si>
  <si>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</si>
  <si>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</si>
  <si>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</si>
  <si>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</si>
  <si>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</si>
  <si>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</si>
  <si>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</si>
  <si>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</si>
  <si>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</si>
  <si>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</si>
  <si>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</si>
  <si>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</si>
  <si>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</si>
  <si>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</si>
  <si>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</si>
  <si>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</si>
  <si>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</si>
  <si>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</si>
  <si>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</si>
  <si>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</si>
  <si>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</si>
  <si>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</si>
  <si>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</si>
  <si>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</si>
  <si>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</si>
  <si>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</si>
  <si>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</si>
  <si>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</si>
  <si>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</si>
  <si>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</si>
  <si>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</si>
  <si>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</si>
  <si>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</si>
  <si>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</si>
  <si>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</si>
  <si>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</si>
  <si>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</si>
  <si>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</si>
  <si>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</si>
  <si>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</si>
  <si>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</si>
  <si>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</si>
  <si>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</si>
  <si>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</si>
  <si>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</si>
  <si>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</si>
  <si>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</si>
  <si>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</si>
  <si>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</si>
  <si>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</si>
  <si>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</si>
  <si>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</si>
  <si>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</si>
  <si>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</si>
  <si>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</si>
  <si>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</si>
  <si>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</si>
  <si>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</si>
  <si>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</si>
  <si>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</si>
  <si>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</si>
  <si>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</si>
  <si>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</si>
  <si>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</si>
  <si>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</si>
  <si>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</si>
  <si>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</si>
  <si>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</si>
  <si>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</si>
  <si>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</si>
  <si>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</si>
  <si>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</si>
  <si>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</si>
  <si>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</si>
  <si>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</si>
  <si>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</si>
  <si>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</si>
  <si>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</si>
  <si>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</si>
  <si>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</si>
  <si>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</si>
  <si>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</si>
  <si>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</si>
  <si>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</si>
  <si>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</si>
  <si>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</si>
  <si>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</si>
  <si>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</si>
  <si>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</si>
  <si>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</si>
  <si>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</si>
  <si>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</si>
  <si>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</si>
  <si>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</si>
  <si>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</si>
  <si>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</si>
  <si>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</si>
  <si>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</si>
  <si>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</si>
  <si>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</si>
  <si>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</si>
  <si>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</si>
  <si>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</si>
  <si>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</si>
  <si>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</si>
  <si>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</si>
  <si>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</si>
  <si>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</si>
  <si>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</si>
  <si>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</si>
  <si>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</si>
  <si>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</si>
  <si>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</si>
  <si>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</si>
  <si>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</si>
  <si>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</si>
  <si>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</si>
  <si>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</si>
  <si>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</si>
  <si>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</si>
  <si>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</si>
  <si>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</si>
  <si>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</si>
  <si>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</si>
  <si>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</si>
  <si>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</si>
  <si>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</si>
  <si>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</si>
  <si>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</si>
  <si>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</si>
  <si>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</si>
  <si>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</si>
  <si>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</si>
  <si>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</si>
  <si>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</si>
  <si>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</si>
  <si>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</si>
  <si>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</si>
  <si>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</si>
  <si>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</si>
  <si>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</si>
  <si>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</si>
  <si>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</si>
  <si>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</si>
  <si>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</si>
  <si>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</si>
  <si>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</si>
  <si>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</si>
  <si>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</si>
  <si>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</si>
  <si>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</si>
  <si>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</si>
  <si>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</si>
  <si>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</si>
  <si>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</si>
  <si>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</si>
  <si>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</si>
  <si>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</si>
  <si>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</si>
  <si>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</si>
  <si>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</si>
  <si>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</si>
  <si>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</si>
  <si>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</si>
  <si>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</si>
  <si>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</si>
  <si>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</si>
  <si>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</si>
  <si>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</si>
  <si>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</si>
  <si>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</si>
  <si>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</si>
  <si>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</si>
  <si>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</si>
  <si>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</si>
  <si>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</si>
  <si>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</si>
  <si>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</si>
  <si>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</si>
  <si>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</si>
  <si>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</si>
  <si>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</si>
  <si>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</si>
  <si>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</si>
  <si>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</si>
  <si>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</si>
  <si>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</si>
  <si>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</si>
  <si>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</si>
  <si>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</si>
  <si>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</si>
  <si>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</si>
  <si>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</si>
  <si>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</si>
  <si>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</si>
  <si>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</si>
  <si>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</si>
  <si>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</si>
  <si>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</si>
  <si>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</si>
  <si>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</si>
  <si>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</si>
  <si>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</si>
  <si>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</si>
  <si>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</si>
  <si>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</si>
  <si>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</si>
  <si>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</si>
  <si>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</si>
  <si>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</si>
  <si>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</si>
  <si>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</si>
  <si>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</si>
  <si>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</si>
  <si>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</si>
  <si>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</si>
  <si>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</si>
  <si>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</si>
  <si>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</si>
  <si>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</si>
  <si>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</si>
  <si>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</si>
  <si>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</si>
  <si>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</si>
  <si>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</si>
  <si>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</si>
  <si>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</si>
  <si>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</si>
  <si>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</si>
  <si>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</si>
  <si>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</si>
  <si>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</si>
  <si>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</si>
  <si>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</si>
  <si>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</si>
  <si>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</si>
  <si>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</si>
  <si>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</si>
  <si>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</si>
  <si>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</si>
  <si>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</si>
  <si>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</si>
  <si>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</si>
  <si>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</si>
  <si>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</si>
  <si>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</si>
  <si>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</si>
  <si>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</si>
  <si>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</si>
  <si>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</si>
  <si>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</si>
  <si>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</si>
  <si>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</si>
  <si>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</si>
  <si>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</si>
  <si>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</si>
  <si>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</si>
  <si>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</si>
  <si>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</si>
  <si>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</si>
  <si>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</si>
  <si>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</si>
  <si>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</si>
  <si>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</si>
  <si>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</si>
  <si>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</si>
  <si>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</si>
  <si>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</si>
  <si>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</si>
  <si>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</si>
  <si>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</si>
  <si>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</si>
  <si>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</si>
  <si>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</si>
  <si>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</si>
  <si>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</si>
  <si>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</si>
  <si>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</si>
  <si>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</si>
  <si>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</si>
  <si>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</si>
  <si>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</si>
  <si>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</si>
  <si>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</si>
  <si>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</si>
  <si>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</si>
  <si>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</si>
  <si>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</si>
  <si>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</si>
  <si>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</si>
  <si>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</si>
  <si>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</si>
  <si>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</si>
  <si>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</si>
  <si>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</si>
  <si>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</si>
  <si>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</si>
  <si>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</si>
  <si>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</si>
  <si>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</si>
  <si>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</si>
  <si>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</si>
  <si>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</si>
  <si>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</si>
  <si>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</si>
  <si>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</si>
  <si>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</si>
  <si>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</si>
  <si>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</si>
  <si>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</si>
  <si>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</si>
  <si>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</si>
  <si>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</si>
  <si>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</si>
  <si>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</si>
  <si>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</si>
  <si>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</si>
  <si>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</si>
  <si>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</si>
  <si>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</si>
  <si>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</si>
  <si>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</si>
  <si>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</si>
  <si>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</si>
  <si>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</si>
  <si>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</si>
  <si>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</si>
  <si>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</si>
  <si>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</si>
  <si>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</si>
  <si>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</si>
  <si>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</si>
  <si>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</si>
  <si>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</si>
  <si>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</si>
  <si>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</si>
  <si>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</si>
  <si>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</si>
  <si>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</si>
  <si>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</si>
  <si>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</si>
  <si>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</si>
  <si>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</si>
  <si>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</si>
  <si>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</si>
  <si>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</si>
  <si>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</si>
  <si>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</si>
  <si>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</si>
  <si>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</si>
  <si>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</si>
  <si>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</si>
  <si>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</si>
  <si>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</si>
  <si>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</si>
  <si>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</si>
  <si>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</si>
  <si>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</si>
  <si>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</si>
  <si>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</si>
  <si>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</si>
  <si>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</si>
  <si>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</si>
  <si>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</si>
  <si>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</si>
  <si>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</si>
  <si>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</si>
  <si>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</si>
  <si>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</si>
  <si>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</si>
  <si>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</si>
  <si>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</si>
  <si>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</si>
  <si>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</si>
  <si>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</si>
  <si>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</si>
  <si>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</si>
  <si>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</si>
  <si>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</si>
  <si>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</si>
  <si>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</si>
  <si>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</si>
  <si>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</si>
  <si>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</si>
  <si>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</si>
  <si>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</si>
  <si>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</si>
  <si>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</si>
  <si>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</si>
  <si>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</si>
  <si>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</si>
  <si>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</si>
  <si>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</si>
  <si>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</si>
  <si>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</si>
  <si>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</si>
  <si>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</si>
  <si>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</si>
  <si>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</si>
  <si>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</si>
  <si>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</si>
  <si>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</si>
  <si>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</si>
  <si>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</si>
  <si>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</si>
  <si>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</si>
  <si>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</si>
  <si>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</si>
  <si>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</si>
  <si>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</si>
  <si>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</si>
  <si>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</si>
  <si>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</si>
  <si>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</si>
  <si>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</si>
  <si>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</si>
  <si>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</si>
  <si>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</si>
  <si>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</si>
  <si>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</si>
  <si>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</si>
  <si>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</si>
  <si>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</si>
  <si>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</si>
  <si>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</si>
  <si>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</si>
  <si>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</si>
  <si>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</si>
  <si>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</si>
  <si>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</si>
  <si>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</si>
  <si>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</si>
  <si>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</si>
  <si>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</si>
  <si>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</si>
  <si>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</si>
  <si>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</si>
  <si>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</si>
  <si>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</si>
  <si>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</si>
  <si>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</si>
  <si>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</si>
  <si>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</si>
  <si>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</si>
  <si>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</si>
  <si>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</si>
  <si>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</si>
  <si>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</si>
  <si>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</si>
  <si>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</si>
  <si>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</si>
  <si>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</si>
  <si>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</si>
  <si>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</si>
  <si>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</si>
  <si>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</si>
  <si>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</si>
  <si>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</si>
  <si>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</si>
  <si>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</si>
  <si>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</si>
  <si>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</si>
  <si>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</si>
  <si>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</si>
  <si>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</si>
  <si>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</si>
  <si>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</si>
  <si>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</si>
  <si>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</si>
  <si>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</si>
  <si>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</si>
  <si>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</si>
  <si>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</si>
  <si>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</si>
  <si>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</si>
  <si>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</si>
  <si>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</si>
  <si>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</si>
  <si>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</si>
  <si>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</si>
  <si>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</si>
  <si>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</si>
  <si>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</si>
  <si>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</si>
  <si>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</si>
  <si>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</si>
  <si>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</si>
  <si>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</si>
  <si>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</si>
  <si>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</si>
  <si>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</si>
  <si>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</si>
  <si>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</si>
  <si>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</si>
  <si>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</si>
  <si>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</si>
  <si>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</si>
  <si>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</si>
  <si>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</si>
  <si>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</si>
  <si>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</si>
  <si>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</si>
  <si>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</si>
  <si>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</si>
  <si>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</si>
  <si>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</si>
  <si>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</si>
  <si>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</si>
  <si>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</si>
  <si>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</si>
  <si>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</si>
  <si>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</si>
  <si>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</si>
  <si>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</si>
  <si>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</si>
  <si>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</si>
  <si>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</si>
  <si>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</si>
  <si>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</si>
  <si>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</si>
  <si>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</si>
  <si>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</si>
  <si>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</si>
  <si>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</si>
  <si>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</si>
  <si>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</si>
  <si>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</si>
  <si>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</si>
  <si>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</si>
  <si>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</si>
  <si>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</si>
  <si>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</si>
  <si>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</si>
  <si>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</si>
  <si>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</si>
  <si>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</si>
  <si>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</si>
  <si>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</si>
  <si>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</si>
  <si>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</si>
  <si>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</si>
  <si>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</si>
  <si>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</si>
  <si>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</si>
  <si>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</si>
  <si>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</si>
  <si>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</si>
  <si>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</si>
  <si>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</si>
  <si>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</si>
  <si>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</si>
  <si>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</si>
  <si>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</si>
  <si>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</si>
  <si>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</si>
  <si>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</si>
  <si>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</si>
  <si>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</si>
  <si>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</si>
  <si>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</si>
  <si>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</si>
  <si>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</si>
  <si>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</si>
  <si>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</si>
  <si>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</si>
  <si>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</si>
  <si>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</si>
  <si>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</si>
  <si>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</si>
  <si>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</si>
  <si>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</si>
  <si>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</si>
  <si>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</si>
  <si>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</si>
  <si>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</si>
  <si>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</si>
  <si>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</si>
  <si>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</si>
  <si>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</si>
  <si>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</si>
  <si>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</si>
  <si>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</si>
  <si>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</si>
  <si>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</si>
  <si>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</si>
  <si>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</si>
  <si>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</si>
  <si>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</si>
  <si>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</si>
  <si>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</si>
  <si>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</si>
  <si>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</si>
  <si>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</si>
  <si>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</si>
  <si>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</si>
  <si>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</si>
  <si>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</si>
  <si>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</si>
  <si>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</si>
  <si>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</si>
  <si>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</si>
  <si>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</si>
  <si>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</si>
  <si>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</si>
  <si>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</si>
  <si>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</si>
  <si>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</si>
  <si>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</si>
  <si>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</si>
  <si>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</si>
  <si>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</si>
  <si>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</si>
  <si>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</si>
  <si>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</si>
  <si>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</si>
  <si>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</si>
  <si>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</si>
  <si>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</si>
  <si>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</si>
  <si>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</si>
  <si>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</si>
  <si>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</si>
  <si>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</si>
  <si>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</si>
  <si>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</si>
  <si>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</si>
  <si>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</si>
  <si>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</si>
  <si>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</si>
  <si>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</si>
  <si>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</si>
  <si>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</si>
  <si>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</si>
  <si>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</si>
  <si>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</si>
  <si>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</si>
  <si>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</si>
  <si>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</si>
  <si>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</si>
  <si>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</si>
  <si>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</si>
  <si>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</si>
  <si>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</si>
  <si>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</si>
  <si>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</si>
  <si>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</si>
  <si>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</si>
  <si>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</si>
  <si>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</si>
  <si>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</si>
  <si>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</si>
  <si>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</si>
  <si>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</si>
  <si>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</si>
  <si>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</si>
  <si>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</si>
  <si>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</si>
  <si>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</si>
  <si>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</si>
  <si>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</si>
  <si>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</si>
  <si>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</si>
  <si>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</si>
  <si>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</si>
  <si>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</si>
  <si>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</si>
  <si>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</si>
  <si>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</si>
  <si>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</si>
  <si>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</si>
  <si>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</si>
  <si>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</si>
  <si>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</si>
  <si>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</si>
  <si>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</si>
  <si>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</si>
  <si>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</si>
  <si>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</si>
  <si>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</si>
  <si>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</si>
  <si>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</si>
  <si>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</si>
  <si>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</si>
  <si>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</si>
  <si>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</si>
  <si>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</si>
  <si>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</si>
  <si>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</si>
  <si>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</si>
  <si>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</si>
  <si>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</si>
  <si>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</si>
  <si>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</si>
  <si>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</si>
  <si>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</si>
  <si>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</si>
  <si>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</si>
  <si>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</si>
  <si>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</si>
  <si>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</si>
  <si>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</si>
  <si>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</si>
  <si>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</si>
  <si>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</si>
  <si>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</si>
  <si>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</si>
  <si>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</si>
  <si>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</si>
  <si>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</si>
  <si>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</si>
  <si>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</si>
  <si>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</si>
  <si>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</si>
  <si>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</si>
  <si>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</si>
  <si>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</si>
  <si>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</si>
  <si>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</si>
  <si>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</si>
  <si>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</si>
  <si>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</si>
  <si>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</si>
  <si>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</si>
  <si>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</si>
  <si>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</si>
  <si>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</si>
  <si>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</si>
  <si>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</si>
  <si>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</si>
  <si>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</si>
  <si>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</si>
  <si>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</si>
  <si>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</si>
  <si>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</si>
  <si>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</si>
  <si>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</si>
  <si>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</si>
  <si>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</si>
  <si>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</si>
  <si>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</si>
  <si>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</si>
  <si>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</si>
  <si>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</si>
  <si>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</si>
  <si>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</si>
  <si>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</si>
  <si>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</si>
  <si>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</si>
  <si>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</si>
  <si>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</si>
  <si>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</si>
  <si>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</si>
  <si>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</si>
  <si>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</si>
  <si>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</si>
  <si>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</si>
  <si>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</si>
  <si>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</si>
  <si>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</si>
  <si>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</si>
  <si>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</si>
  <si>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</si>
  <si>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</si>
  <si>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</si>
  <si>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</si>
  <si>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</si>
  <si>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</si>
  <si>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</si>
  <si>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</si>
  <si>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</si>
  <si>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</si>
  <si>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</si>
  <si>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</si>
  <si>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</si>
  <si>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</si>
  <si>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</si>
  <si>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</si>
  <si>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</si>
  <si>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</si>
  <si>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</si>
  <si>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</si>
  <si>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</si>
  <si>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</si>
  <si>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</si>
  <si>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</si>
  <si>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</si>
  <si>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</si>
  <si>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</si>
  <si>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</si>
  <si>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</si>
  <si>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</si>
  <si>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</si>
  <si>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</si>
  <si>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</si>
  <si>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</si>
  <si>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</si>
  <si>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</si>
  <si>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</si>
  <si>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</si>
  <si>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</si>
  <si>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</si>
  <si>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</si>
  <si>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</si>
  <si>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</si>
  <si>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</si>
  <si>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</si>
  <si>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</si>
  <si>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</si>
  <si>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</si>
  <si>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</si>
  <si>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</si>
  <si>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</si>
  <si>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</si>
  <si>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</si>
  <si>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</si>
  <si>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</si>
  <si>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</si>
  <si>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</si>
  <si>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</si>
  <si>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</si>
  <si>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</si>
  <si>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</si>
  <si>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</si>
  <si>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</si>
  <si>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</si>
  <si>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</si>
  <si>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</si>
  <si>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</si>
  <si>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</si>
  <si>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</si>
  <si>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</si>
  <si>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</si>
  <si>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</si>
  <si>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</si>
  <si>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</si>
  <si>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</si>
  <si>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</si>
  <si>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</si>
  <si>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</si>
  <si>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</si>
  <si>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</si>
  <si>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</si>
  <si>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</si>
  <si>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</si>
  <si>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</si>
  <si>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</si>
  <si>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</si>
  <si>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</si>
  <si>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</si>
  <si>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</si>
  <si>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</si>
  <si>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</si>
  <si>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</si>
  <si>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</si>
  <si>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</si>
  <si>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</si>
  <si>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</si>
  <si>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</si>
  <si>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</si>
  <si>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</si>
  <si>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</si>
  <si>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</si>
  <si>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</si>
  <si>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</si>
  <si>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</si>
  <si>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</si>
  <si>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</si>
  <si>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</si>
  <si>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</si>
  <si>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</si>
  <si>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</si>
  <si>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</si>
  <si>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</si>
  <si>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</si>
  <si>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</si>
  <si>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</si>
  <si>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</si>
  <si>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</si>
  <si>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</si>
  <si>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</si>
  <si>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</si>
  <si>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</si>
  <si>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</si>
  <si>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</si>
  <si>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</si>
  <si>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</si>
  <si>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</si>
  <si>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</si>
  <si>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</si>
  <si>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</si>
  <si>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</si>
  <si>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</si>
  <si>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</si>
  <si>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</si>
  <si>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</si>
  <si>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</si>
  <si>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</si>
  <si>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</si>
  <si>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</si>
  <si>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</si>
  <si>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</si>
  <si>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</si>
  <si>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</si>
  <si>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</si>
  <si>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</si>
  <si>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</si>
  <si>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</si>
  <si>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</si>
  <si>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</si>
  <si>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</si>
  <si>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</si>
  <si>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</si>
  <si>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</si>
  <si>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</si>
  <si>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</si>
  <si>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</si>
  <si>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</si>
  <si>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</si>
  <si>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</si>
  <si>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</si>
  <si>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</si>
  <si>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</si>
  <si>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</si>
  <si>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</si>
  <si>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</si>
  <si>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</si>
  <si>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</si>
  <si>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</si>
  <si>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</si>
  <si>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</si>
  <si>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</si>
  <si>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</si>
  <si>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</si>
  <si>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</si>
  <si>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</si>
  <si>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</si>
  <si>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</si>
  <si>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</si>
  <si>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</si>
  <si>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Commercial Review Flag</t>
  </si>
  <si>
    <t>Leap Point UK</t>
  </si>
  <si>
    <t>QUO-01877-L0Q7L7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</si>
</sst>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6">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
      <patternFill patternType="solid">
        <fgColor rgb="FFF2F2F2"/>
        <bgColor rgb="FF000000"/>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1">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22" fillId="55" borderId="0" xfId="0" applyFont="1" applyFill="1"/>
    <xf numFmtId="8" fontId="22" fillId="55" borderId="0" xfId="0" applyNumberFormat="1" applyFont="1" applyFill="1"/>
    <xf numFmtId="9" fontId="22" fillId="55" borderId="0" xfId="0" applyNumberFormat="1" applyFont="1" applyFill="1"/>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22" fillId="16" borderId="0" xfId="0" applyFont="1" applyFill="1" applyAlignment="1">
      <alignment horizontal="left" vertical="top" wrapText="1"/>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42">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80" formatCode="[$£-809]#,##0.00"/>
    </dxf>
    <dxf>
      <numFmt numFmtId="167" formatCode="[$$-409]#,##0.00"/>
    </dxf>
    <dxf>
      <numFmt numFmtId="165" formatCode="&quot;$&quot;#,##0.00"/>
    </dxf>
    <dxf>
      <numFmt numFmtId="165" formatCode="&quot;$&quot;#,##0.00"/>
    </dxf>
    <dxf>
      <numFmt numFmtId="180" formatCode="[$£-809]#,##0.00"/>
    </dxf>
    <dxf>
      <numFmt numFmtId="167" formatCode="[$$-409]#,##0.00"/>
    </dxf>
    <dxf>
      <numFmt numFmtId="181"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65" formatCode="&quot;$&quot;#,##0.00"/>
    </dxf>
    <dxf>
      <numFmt numFmtId="181" formatCode="[$CAD]\ #,##0.00"/>
      <fill>
        <patternFill patternType="none">
          <bgColor auto="1"/>
        </patternFill>
      </fill>
    </dxf>
    <dxf>
      <numFmt numFmtId="180" formatCode="[$£-809]#,##0.00"/>
    </dxf>
    <dxf>
      <numFmt numFmtId="167" formatCode="[$$-409]#,##0.00"/>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5" formatCode="&quot;$&quot;#,##0.00"/>
    </dxf>
    <dxf>
      <numFmt numFmtId="167" formatCode="[$$-409]#,##0.00"/>
    </dxf>
    <dxf>
      <numFmt numFmtId="181" formatCode="[$CAD]\ #,##0.00"/>
      <fill>
        <patternFill patternType="none">
          <bgColor auto="1"/>
        </patternFill>
      </fill>
    </dxf>
    <dxf>
      <border>
        <bottom style="thin">
          <color auto="1"/>
        </bottom>
        <vertical/>
        <horizontal/>
      </border>
    </dxf>
    <dxf>
      <numFmt numFmtId="181" formatCode="[$CAD]\ #,##0.00"/>
      <fill>
        <patternFill patternType="none">
          <bgColor auto="1"/>
        </patternFill>
      </fill>
    </dxf>
    <dxf>
      <numFmt numFmtId="180" formatCode="[$£-809]#,##0.00"/>
    </dxf>
    <dxf>
      <numFmt numFmtId="167" formatCode="[$$-409]#,##0.00"/>
    </dxf>
    <dxf>
      <numFmt numFmtId="165" formatCode="&quot;$&quot;#,##0.00"/>
    </dxf>
    <dxf>
      <fill>
        <patternFill>
          <bgColor rgb="FFFEFDDF"/>
        </patternFill>
      </fill>
    </dxf>
    <dxf>
      <font>
        <color rgb="FF9C0006"/>
      </font>
    </dxf>
    <dxf>
      <font>
        <color rgb="FF9C0006"/>
      </font>
    </dxf>
    <dxf>
      <font>
        <b/>
        <i val="0"/>
      </font>
      <fill>
        <patternFill>
          <bgColor theme="9" tint="0.79998168889431442"/>
        </patternFill>
      </fill>
    </dxf>
    <dxf>
      <font>
        <b/>
        <i val="0"/>
      </font>
      <fill>
        <patternFill>
          <bgColor theme="7" tint="0.79998168889431442"/>
        </patternFill>
      </fill>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41"/>
      <tableStyleElement type="headerRow" dxfId="340"/>
      <tableStyleElement type="firstRowStripe" dxfId="339"/>
      <tableStyleElement type="secondRowStripe" dxfId="338"/>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haredStrings" Target="sharedStrings.xml"/><Relationship Id="rId35" Type="http://schemas.openxmlformats.org/officeDocument/2006/relationships/customXml" Target="../customXml/item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annes.arntz/Develop/scout-services/ROPE-Dynamic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TAD_Dynamic365\TestRLSheets\Test-Download\RPESheet2.xlsx" TargetMode="External"/><Relationship Id="rId1" Type="http://schemas.openxmlformats.org/officeDocument/2006/relationships/externalLinkPath" Target="RPEShee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Summary &amp; Totals"/>
      <sheetName val="6. Commercial Review"/>
      <sheetName val="3. Financial Input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Resource Loading"/>
      <sheetName val="3. Financial Inputs"/>
      <sheetName val="4. Summary &amp; Totals"/>
      <sheetName val="5. Import Checklist"/>
      <sheetName val="6. Commercial Review"/>
      <sheetName val="KPI Sheet"/>
      <sheetName val="Optional - Scope Estimation"/>
      <sheetName val="Optional - Scope Options Review"/>
      <sheetName val="Hidden -&gt;"/>
      <sheetName val="Optional Pricing Scenarios Eval"/>
      <sheetName val="Standard Roles and Rates"/>
      <sheetName val="Updated Rate Card Import"/>
      <sheetName val="Digital Resource Roster"/>
      <sheetName val="Client Rate Cards"/>
      <sheetName val="Role Descriptions"/>
      <sheetName val="Definitions"/>
      <sheetName val="hTAD Info"/>
      <sheetName val="Complexity Factors"/>
    </sheetNames>
    <sheetDataSet>
      <sheetData sheetId="0"/>
      <sheetData sheetId="1"/>
      <sheetData sheetId="2">
        <row r="4">
          <cell r="G4" t="str">
            <v>Updated</v>
          </cell>
        </row>
        <row r="5">
          <cell r="F5" t="str">
            <v>Resource Title</v>
          </cell>
          <cell r="G5" t="str">
            <v>Resource Cost</v>
          </cell>
        </row>
        <row r="6">
          <cell r="F6" t="str">
            <v>Credera US Consulting - L0 / A1|Intern</v>
          </cell>
          <cell r="G6">
            <v>65</v>
          </cell>
          <cell r="CG6" t="str">
            <v>.NET</v>
          </cell>
          <cell r="CI6" t="str">
            <v>.NET_.NET</v>
          </cell>
          <cell r="CK6" t="str">
            <v>Associate Developer</v>
          </cell>
          <cell r="CQ6">
            <v>0</v>
          </cell>
          <cell r="CT6">
            <v>13</v>
          </cell>
        </row>
        <row r="7">
          <cell r="F7" t="str">
            <v>Credera US Consulting - L1 / A2-A3 | Analyst</v>
          </cell>
          <cell r="G7">
            <v>72</v>
          </cell>
          <cell r="CG7" t="str">
            <v>.NET</v>
          </cell>
          <cell r="CI7" t="str">
            <v>.NET_.NET</v>
          </cell>
          <cell r="CK7" t="str">
            <v>Associate Practice Director</v>
          </cell>
          <cell r="CQ7">
            <v>140</v>
          </cell>
          <cell r="CT7">
            <v>55</v>
          </cell>
        </row>
        <row r="8">
          <cell r="F8" t="str">
            <v>Credera US Consulting - L2 / B1-B3 | Consultant</v>
          </cell>
          <cell r="G8">
            <v>77</v>
          </cell>
          <cell r="CG8" t="str">
            <v>.NET</v>
          </cell>
          <cell r="CI8" t="str">
            <v>.NET_.NET</v>
          </cell>
          <cell r="CK8" t="str">
            <v>Developer</v>
          </cell>
          <cell r="CQ8">
            <v>80</v>
          </cell>
          <cell r="CT8">
            <v>18</v>
          </cell>
        </row>
        <row r="9">
          <cell r="F9" t="str">
            <v>Credera US Consulting - L3 / C1-C2 | Senior Consultant</v>
          </cell>
          <cell r="G9">
            <v>96</v>
          </cell>
          <cell r="CG9" t="str">
            <v>.NET</v>
          </cell>
          <cell r="CI9" t="str">
            <v>.NET_.NET</v>
          </cell>
          <cell r="CK9" t="str">
            <v>Multi-Solution Architect</v>
          </cell>
          <cell r="CQ9">
            <v>167.5</v>
          </cell>
          <cell r="CT9">
            <v>62.5</v>
          </cell>
        </row>
        <row r="10">
          <cell r="F10" t="str">
            <v>Credera US Consulting - L2 / B1-B3 | Consultant</v>
          </cell>
          <cell r="G10">
            <v>77</v>
          </cell>
          <cell r="CG10" t="str">
            <v>.NET</v>
          </cell>
          <cell r="CI10" t="str">
            <v>.NET_.NET</v>
          </cell>
          <cell r="CK10" t="str">
            <v>Practice Director</v>
          </cell>
          <cell r="CQ10">
            <v>165</v>
          </cell>
          <cell r="CT10">
            <v>55</v>
          </cell>
        </row>
        <row r="11">
          <cell r="F11" t="str">
            <v>Credera US Consulting - L3 / C1-C2 | Senior Consultant</v>
          </cell>
          <cell r="G11">
            <v>96</v>
          </cell>
          <cell r="CG11" t="str">
            <v>.NET</v>
          </cell>
          <cell r="CI11" t="str">
            <v>.NET_.NET</v>
          </cell>
          <cell r="CK11" t="str">
            <v>Practice Manager</v>
          </cell>
          <cell r="CQ11">
            <v>130</v>
          </cell>
          <cell r="CT11">
            <v>47.5</v>
          </cell>
        </row>
        <row r="12">
          <cell r="F12" t="str">
            <v>Credera US Consulting - L2 / B1-B3 | Consultant</v>
          </cell>
          <cell r="G12">
            <v>77</v>
          </cell>
          <cell r="CG12" t="str">
            <v>.NET</v>
          </cell>
          <cell r="CI12" t="str">
            <v>.NET_.NET</v>
          </cell>
          <cell r="CK12" t="str">
            <v>Practice VP</v>
          </cell>
          <cell r="CQ12">
            <v>172.5</v>
          </cell>
          <cell r="CT12">
            <v>62.5</v>
          </cell>
        </row>
        <row r="13">
          <cell r="F13" t="str">
            <v>Credera US Consulting - L3 / C1-C2 | Senior Consultant</v>
          </cell>
          <cell r="G13">
            <v>96</v>
          </cell>
          <cell r="CG13" t="str">
            <v>.NET</v>
          </cell>
          <cell r="CI13" t="str">
            <v>.NET_.NET</v>
          </cell>
          <cell r="CK13" t="str">
            <v>Sr. Developer</v>
          </cell>
          <cell r="CQ13">
            <v>82.5</v>
          </cell>
          <cell r="CT13">
            <v>22.5</v>
          </cell>
        </row>
        <row r="14">
          <cell r="F14" t="str">
            <v>Credera US Consulting - L4 / D1 | Architect</v>
          </cell>
          <cell r="G14">
            <v>128</v>
          </cell>
          <cell r="CG14" t="str">
            <v>.NET</v>
          </cell>
          <cell r="CI14" t="str">
            <v>.NET_.NET</v>
          </cell>
          <cell r="CK14" t="str">
            <v>Sr. Practice Director</v>
          </cell>
          <cell r="CQ14">
            <v>170</v>
          </cell>
          <cell r="CT14">
            <v>60</v>
          </cell>
        </row>
        <row r="15">
          <cell r="F15" t="str">
            <v>Credera US Consulting - L5 / D2-E1 | Senior Architect</v>
          </cell>
          <cell r="G15">
            <v>172</v>
          </cell>
          <cell r="CG15" t="str">
            <v>.NET</v>
          </cell>
          <cell r="CI15" t="str">
            <v>.NET_.NET</v>
          </cell>
          <cell r="CK15" t="str">
            <v>Sr. Practice Manager</v>
          </cell>
          <cell r="CQ15">
            <v>137.5</v>
          </cell>
          <cell r="CT15">
            <v>47.5</v>
          </cell>
        </row>
        <row r="16">
          <cell r="F16" t="str">
            <v>Credera US Consulting - L6 / E2-S1 | Principal</v>
          </cell>
          <cell r="G16">
            <v>257</v>
          </cell>
          <cell r="CG16" t="str">
            <v>.NET</v>
          </cell>
          <cell r="CI16" t="str">
            <v>.NET_.NET</v>
          </cell>
          <cell r="CK16" t="str">
            <v>Sr. Technical Architect</v>
          </cell>
          <cell r="CQ16">
            <v>155</v>
          </cell>
          <cell r="CT16">
            <v>45</v>
          </cell>
        </row>
        <row r="17">
          <cell r="F17" t="str">
            <v>Credera US Consulting - L2 / B1-B3 | Consultant</v>
          </cell>
          <cell r="G17">
            <v>77</v>
          </cell>
          <cell r="CG17" t="str">
            <v>.NET</v>
          </cell>
          <cell r="CI17" t="str">
            <v>.NET_.NET</v>
          </cell>
          <cell r="CK17" t="str">
            <v>Technical Architect</v>
          </cell>
          <cell r="CQ17">
            <v>132.5</v>
          </cell>
          <cell r="CT17">
            <v>40</v>
          </cell>
        </row>
        <row r="18">
          <cell r="F18" t="str">
            <v>Credera US Consulting - L3 / C1-C2 | Senior Consultant</v>
          </cell>
          <cell r="G18">
            <v>96</v>
          </cell>
          <cell r="CG18" t="str">
            <v>.NET</v>
          </cell>
          <cell r="CI18" t="str">
            <v>.NET_.NET</v>
          </cell>
          <cell r="CK18" t="str">
            <v>Technical Lead</v>
          </cell>
          <cell r="CQ18">
            <v>90</v>
          </cell>
          <cell r="CT18">
            <v>30</v>
          </cell>
        </row>
        <row r="19">
          <cell r="F19" t="str">
            <v>Credera US Consulting - L2 / B1-B3 | Consultant</v>
          </cell>
          <cell r="G19">
            <v>77</v>
          </cell>
          <cell r="CG19" t="str">
            <v>.NET</v>
          </cell>
          <cell r="CI19" t="str">
            <v>.NET BA</v>
          </cell>
          <cell r="CK19" t="str">
            <v>BA Lead</v>
          </cell>
          <cell r="CQ19">
            <v>107.5</v>
          </cell>
          <cell r="CT19">
            <v>32.5</v>
          </cell>
        </row>
        <row r="20">
          <cell r="F20" t="str">
            <v>Credera US Consulting - L3 / C1-C2 | Senior Consultant</v>
          </cell>
          <cell r="G20">
            <v>96</v>
          </cell>
          <cell r="CG20" t="str">
            <v>.NET</v>
          </cell>
          <cell r="CI20" t="str">
            <v>.NET BA</v>
          </cell>
          <cell r="CK20" t="str">
            <v>Business Analyst</v>
          </cell>
          <cell r="CQ20">
            <v>97.5</v>
          </cell>
          <cell r="CT20">
            <v>22.5</v>
          </cell>
        </row>
        <row r="21">
          <cell r="F21" t="str">
            <v>Credera US Consulting - L2 / B1-B3 | Consultant</v>
          </cell>
          <cell r="G21">
            <v>77</v>
          </cell>
          <cell r="CG21" t="str">
            <v>.NET</v>
          </cell>
          <cell r="CI21" t="str">
            <v>.NET BA</v>
          </cell>
          <cell r="CK21" t="str">
            <v>Sr. Business Analyst</v>
          </cell>
          <cell r="CQ21">
            <v>105</v>
          </cell>
          <cell r="CT21">
            <v>30</v>
          </cell>
        </row>
        <row r="22">
          <cell r="F22" t="str">
            <v>Credera US Consulting - L3 / C1-C2 | Senior Consultant</v>
          </cell>
          <cell r="G22">
            <v>96</v>
          </cell>
          <cell r="CG22" t="str">
            <v>.NET</v>
          </cell>
          <cell r="CI22" t="str">
            <v>.NET CDP</v>
          </cell>
          <cell r="CK22" t="str">
            <v>Associate Data Analyst</v>
          </cell>
          <cell r="CQ22">
            <v>0</v>
          </cell>
          <cell r="CT22">
            <v>13</v>
          </cell>
        </row>
        <row r="23">
          <cell r="F23" t="str">
            <v>Credera US Consulting - L2 / B1-B3 | Consultant</v>
          </cell>
          <cell r="G23">
            <v>77</v>
          </cell>
          <cell r="CG23" t="str">
            <v>.NET</v>
          </cell>
          <cell r="CI23" t="str">
            <v>.NET CDP</v>
          </cell>
          <cell r="CK23" t="str">
            <v>Associate Data Engineer</v>
          </cell>
          <cell r="CQ23">
            <v>0</v>
          </cell>
          <cell r="CT23">
            <v>13</v>
          </cell>
        </row>
        <row r="24">
          <cell r="F24" t="str">
            <v>Credera US Consulting - L3 / C1-C2 | Senior Consultant</v>
          </cell>
          <cell r="G24">
            <v>96</v>
          </cell>
          <cell r="CG24" t="str">
            <v>.NET</v>
          </cell>
          <cell r="CI24" t="str">
            <v>.NET CDP</v>
          </cell>
          <cell r="CK24" t="str">
            <v>Associate Practice Director</v>
          </cell>
          <cell r="CQ24">
            <v>140</v>
          </cell>
          <cell r="CT24">
            <v>55</v>
          </cell>
        </row>
        <row r="25">
          <cell r="F25" t="str">
            <v>Credera US Consulting - L4 / D1 | Architect</v>
          </cell>
          <cell r="G25">
            <v>128</v>
          </cell>
          <cell r="CG25" t="str">
            <v>.NET</v>
          </cell>
          <cell r="CI25" t="str">
            <v>.NET CDP</v>
          </cell>
          <cell r="CK25" t="str">
            <v>Data Analyst</v>
          </cell>
          <cell r="CQ25">
            <v>85</v>
          </cell>
          <cell r="CT25">
            <v>18</v>
          </cell>
        </row>
        <row r="26">
          <cell r="F26" t="str">
            <v>Credera US Consulting - L5 / D2-E1 | Senior Architect</v>
          </cell>
          <cell r="G26">
            <v>172</v>
          </cell>
          <cell r="CG26" t="str">
            <v>.NET</v>
          </cell>
          <cell r="CI26" t="str">
            <v>.NET CDP</v>
          </cell>
          <cell r="CK26" t="str">
            <v>Data Architect</v>
          </cell>
          <cell r="CQ26">
            <v>115.5</v>
          </cell>
          <cell r="CT26">
            <v>37.5</v>
          </cell>
        </row>
        <row r="27">
          <cell r="F27" t="str">
            <v>Credera US Consulting - L6 / E2-S1 | Principal</v>
          </cell>
          <cell r="G27">
            <v>257</v>
          </cell>
          <cell r="CG27" t="str">
            <v>.NET</v>
          </cell>
          <cell r="CI27" t="str">
            <v>.NET CDP</v>
          </cell>
          <cell r="CK27" t="str">
            <v>Data Engineer</v>
          </cell>
          <cell r="CQ27">
            <v>85</v>
          </cell>
          <cell r="CT27">
            <v>18</v>
          </cell>
        </row>
        <row r="28">
          <cell r="F28" t="str">
            <v>Credera US Digital - L4 / D1 | Architect</v>
          </cell>
          <cell r="G28">
            <v>128</v>
          </cell>
          <cell r="CG28" t="str">
            <v>.NET</v>
          </cell>
          <cell r="CI28" t="str">
            <v>.NET CDP</v>
          </cell>
          <cell r="CK28" t="str">
            <v>Data Lead</v>
          </cell>
          <cell r="CQ28">
            <v>107.5</v>
          </cell>
          <cell r="CT28">
            <v>35</v>
          </cell>
        </row>
        <row r="29">
          <cell r="F29" t="str">
            <v>Credera US Digital - L5 / D2-E1 | Senior Manager</v>
          </cell>
          <cell r="G29">
            <v>172</v>
          </cell>
          <cell r="CG29" t="str">
            <v>.NET</v>
          </cell>
          <cell r="CI29" t="str">
            <v>.NET CDP</v>
          </cell>
          <cell r="CK29" t="str">
            <v>Data Strategist</v>
          </cell>
          <cell r="CQ29">
            <v>116</v>
          </cell>
          <cell r="CT29">
            <v>38</v>
          </cell>
        </row>
        <row r="30">
          <cell r="F30" t="str">
            <v>Credera US Consulting - L3 / C1-C2 | Senior Consultant</v>
          </cell>
          <cell r="G30">
            <v>96</v>
          </cell>
          <cell r="CG30" t="str">
            <v>.NET</v>
          </cell>
          <cell r="CI30" t="str">
            <v>.NET CDP</v>
          </cell>
          <cell r="CK30" t="str">
            <v>Lead Data Analyst</v>
          </cell>
          <cell r="CQ30">
            <v>108</v>
          </cell>
          <cell r="CT30">
            <v>35</v>
          </cell>
        </row>
        <row r="31">
          <cell r="F31" t="str">
            <v>Credera US Consulting - L4 / D1 | Manager</v>
          </cell>
          <cell r="G31">
            <v>128</v>
          </cell>
          <cell r="CG31" t="str">
            <v>.NET</v>
          </cell>
          <cell r="CI31" t="str">
            <v>.NET CDP</v>
          </cell>
          <cell r="CK31" t="str">
            <v>Practice Director</v>
          </cell>
          <cell r="CQ31">
            <v>165</v>
          </cell>
          <cell r="CT31">
            <v>55</v>
          </cell>
        </row>
        <row r="32">
          <cell r="F32" t="str">
            <v>Credera US Consulting - L2 / B1-B3 | Consultant</v>
          </cell>
          <cell r="G32">
            <v>77</v>
          </cell>
          <cell r="CG32" t="str">
            <v>.NET</v>
          </cell>
          <cell r="CI32" t="str">
            <v>.NET CDP</v>
          </cell>
          <cell r="CK32" t="str">
            <v>Practice VP</v>
          </cell>
          <cell r="CQ32">
            <v>172.5</v>
          </cell>
          <cell r="CT32">
            <v>62.5</v>
          </cell>
        </row>
        <row r="33">
          <cell r="F33" t="str">
            <v>Credera US Consulting - L3 / C1-C2 | Senior Consultant</v>
          </cell>
          <cell r="G33">
            <v>96</v>
          </cell>
          <cell r="CG33" t="str">
            <v>.NET</v>
          </cell>
          <cell r="CI33" t="str">
            <v>.NET CDP</v>
          </cell>
          <cell r="CK33" t="str">
            <v>Sr. Data Analyst</v>
          </cell>
          <cell r="CQ33">
            <v>105</v>
          </cell>
          <cell r="CT33">
            <v>28</v>
          </cell>
        </row>
        <row r="34">
          <cell r="F34" t="str">
            <v>Credera US Consulting - L4 / D1 | Manager</v>
          </cell>
          <cell r="G34">
            <v>128</v>
          </cell>
          <cell r="CG34" t="str">
            <v>.NET</v>
          </cell>
          <cell r="CI34" t="str">
            <v>.NET CDP</v>
          </cell>
          <cell r="CK34" t="str">
            <v>Sr. Data Architect</v>
          </cell>
          <cell r="CQ34">
            <v>162.5</v>
          </cell>
          <cell r="CT34">
            <v>50</v>
          </cell>
        </row>
        <row r="35">
          <cell r="F35" t="str">
            <v>Credera US Consulting - L5 / D2-E1 | Senior Manager</v>
          </cell>
          <cell r="G35">
            <v>172</v>
          </cell>
          <cell r="CG35" t="str">
            <v>.NET</v>
          </cell>
          <cell r="CI35" t="str">
            <v>.NET CDP</v>
          </cell>
          <cell r="CK35" t="str">
            <v>Sr. Data Engineer</v>
          </cell>
          <cell r="CQ35">
            <v>105</v>
          </cell>
          <cell r="CT35">
            <v>27.5</v>
          </cell>
        </row>
        <row r="36">
          <cell r="F36" t="str">
            <v>Credera US Consulting - L6 / E2-S1 | Principal</v>
          </cell>
          <cell r="G36">
            <v>257</v>
          </cell>
          <cell r="CG36" t="str">
            <v>.NET</v>
          </cell>
          <cell r="CI36" t="str">
            <v>.NET CDP</v>
          </cell>
          <cell r="CK36" t="str">
            <v>Sr. Data Strategist</v>
          </cell>
          <cell r="CQ36">
            <v>162.5</v>
          </cell>
          <cell r="CT36">
            <v>50</v>
          </cell>
        </row>
        <row r="37">
          <cell r="F37" t="str">
            <v>Credera US Digital - L2 / B1-B3 | Consultant</v>
          </cell>
          <cell r="G37">
            <v>77</v>
          </cell>
          <cell r="CG37" t="str">
            <v>.NET</v>
          </cell>
          <cell r="CI37" t="str">
            <v>.NET CDP</v>
          </cell>
          <cell r="CK37" t="str">
            <v>Sr. Practice Director</v>
          </cell>
          <cell r="CQ37">
            <v>170</v>
          </cell>
          <cell r="CT37">
            <v>60</v>
          </cell>
        </row>
        <row r="38">
          <cell r="F38" t="str">
            <v>Credera US Digital - L3 / C1-C2 | Senior Consultant</v>
          </cell>
          <cell r="G38">
            <v>96</v>
          </cell>
          <cell r="CG38" t="str">
            <v>.NET</v>
          </cell>
          <cell r="CI38" t="str">
            <v>.NET DevOps</v>
          </cell>
          <cell r="CK38" t="str">
            <v>Associate DevOps Engineer</v>
          </cell>
          <cell r="CQ38">
            <v>0</v>
          </cell>
          <cell r="CT38">
            <v>13</v>
          </cell>
        </row>
        <row r="39">
          <cell r="F39" t="str">
            <v>Credera US Consulting - L2 / B1-B3 | Consultant</v>
          </cell>
          <cell r="G39">
            <v>77</v>
          </cell>
          <cell r="CG39" t="str">
            <v>.NET</v>
          </cell>
          <cell r="CI39" t="str">
            <v>.NET DevOps</v>
          </cell>
          <cell r="CK39" t="str">
            <v>Associate Practice Director</v>
          </cell>
          <cell r="CQ39">
            <v>140</v>
          </cell>
          <cell r="CT39">
            <v>55</v>
          </cell>
        </row>
        <row r="40">
          <cell r="F40" t="str">
            <v>Credera US Consulting - L3 / C1-C2 | Senior Consultant</v>
          </cell>
          <cell r="G40">
            <v>96</v>
          </cell>
          <cell r="CG40" t="str">
            <v>.NET</v>
          </cell>
          <cell r="CI40" t="str">
            <v>.NET DevOps</v>
          </cell>
          <cell r="CK40" t="str">
            <v>DevOps Architect</v>
          </cell>
          <cell r="CQ40">
            <v>120</v>
          </cell>
          <cell r="CT40">
            <v>45</v>
          </cell>
        </row>
        <row r="41">
          <cell r="F41" t="str">
            <v>Credera US Consulting - L4 / D1 | Architect</v>
          </cell>
          <cell r="G41">
            <v>128</v>
          </cell>
          <cell r="CG41" t="str">
            <v>.NET</v>
          </cell>
          <cell r="CI41" t="str">
            <v>.NET DevOps</v>
          </cell>
          <cell r="CK41" t="str">
            <v>DevOps Engineer</v>
          </cell>
          <cell r="CQ41">
            <v>70</v>
          </cell>
          <cell r="CT41">
            <v>18</v>
          </cell>
        </row>
        <row r="42">
          <cell r="F42" t="str">
            <v>Credera US Consulting - L4 / D1 | Architect</v>
          </cell>
          <cell r="G42">
            <v>128</v>
          </cell>
          <cell r="CG42" t="str">
            <v>.NET</v>
          </cell>
          <cell r="CI42" t="str">
            <v>.NET DevOps</v>
          </cell>
          <cell r="CK42" t="str">
            <v>DevOps Lead</v>
          </cell>
          <cell r="CQ42">
            <v>105</v>
          </cell>
          <cell r="CT42">
            <v>27.5</v>
          </cell>
        </row>
        <row r="43">
          <cell r="F43" t="str">
            <v>Credera US Consulting - L5 / D2-E1 | Senior Architect</v>
          </cell>
          <cell r="G43">
            <v>172</v>
          </cell>
          <cell r="CG43" t="str">
            <v>.NET</v>
          </cell>
          <cell r="CI43" t="str">
            <v>.NET DevOps</v>
          </cell>
          <cell r="CK43" t="str">
            <v>Enterprise DevOps Architect</v>
          </cell>
          <cell r="CQ43">
            <v>132.5</v>
          </cell>
          <cell r="CT43">
            <v>50</v>
          </cell>
        </row>
        <row r="44">
          <cell r="F44" t="str">
            <v>Credera US Consulting - L6 / E2-S1 | Principal</v>
          </cell>
          <cell r="G44">
            <v>257</v>
          </cell>
          <cell r="CG44" t="str">
            <v>.NET</v>
          </cell>
          <cell r="CI44" t="str">
            <v>.NET DevOps</v>
          </cell>
          <cell r="CK44" t="str">
            <v>Practice Director</v>
          </cell>
          <cell r="CQ44">
            <v>165</v>
          </cell>
          <cell r="CT44">
            <v>55</v>
          </cell>
        </row>
        <row r="45">
          <cell r="F45" t="str">
            <v>Credera US Consulting - L2 / B1-B3 | Consultant</v>
          </cell>
          <cell r="G45">
            <v>77</v>
          </cell>
          <cell r="CG45" t="str">
            <v>.NET</v>
          </cell>
          <cell r="CI45" t="str">
            <v>.NET DevOps</v>
          </cell>
          <cell r="CK45" t="str">
            <v>Practice Manager</v>
          </cell>
          <cell r="CQ45">
            <v>130</v>
          </cell>
          <cell r="CT45">
            <v>47.5</v>
          </cell>
        </row>
        <row r="46">
          <cell r="F46" t="str">
            <v>Credera US Consulting - L3 / C1-C2 | Senior Consultant</v>
          </cell>
          <cell r="G46">
            <v>96</v>
          </cell>
          <cell r="CG46" t="str">
            <v>.NET</v>
          </cell>
          <cell r="CI46" t="str">
            <v>.NET DevOps</v>
          </cell>
          <cell r="CK46" t="str">
            <v>Practice VP</v>
          </cell>
          <cell r="CQ46">
            <v>172.5</v>
          </cell>
          <cell r="CT46">
            <v>62.5</v>
          </cell>
        </row>
        <row r="47">
          <cell r="F47" t="str">
            <v>Credera US Consulting - L4 / D1 | Architect</v>
          </cell>
          <cell r="G47">
            <v>128</v>
          </cell>
          <cell r="CG47" t="str">
            <v>.NET</v>
          </cell>
          <cell r="CI47" t="str">
            <v>.NET DevOps</v>
          </cell>
          <cell r="CK47" t="str">
            <v>Sr. DevOps Engineer</v>
          </cell>
          <cell r="CQ47">
            <v>80</v>
          </cell>
          <cell r="CT47">
            <v>20</v>
          </cell>
        </row>
        <row r="48">
          <cell r="F48" t="str">
            <v>Credera US Consulting - L2 / B1-B3 | Consultant</v>
          </cell>
          <cell r="G48">
            <v>77</v>
          </cell>
          <cell r="CG48" t="str">
            <v>.NET</v>
          </cell>
          <cell r="CI48" t="str">
            <v>.NET DevOps</v>
          </cell>
          <cell r="CK48" t="str">
            <v>Sr. Practice Director</v>
          </cell>
          <cell r="CQ48">
            <v>170</v>
          </cell>
          <cell r="CT48">
            <v>60</v>
          </cell>
        </row>
        <row r="49">
          <cell r="F49" t="str">
            <v>Credera US Consulting - L3 / C1-C2 | Senior Consultant</v>
          </cell>
          <cell r="G49">
            <v>96</v>
          </cell>
          <cell r="CG49" t="str">
            <v>.NET</v>
          </cell>
          <cell r="CI49" t="str">
            <v>.NET DevOps</v>
          </cell>
          <cell r="CK49" t="str">
            <v>Sr. Practice Manager</v>
          </cell>
          <cell r="CQ49">
            <v>137.5</v>
          </cell>
          <cell r="CT49">
            <v>47.5</v>
          </cell>
        </row>
        <row r="50">
          <cell r="F50" t="str">
            <v>Credera US Consulting - L2 / B1-B3 | Consultant</v>
          </cell>
          <cell r="G50">
            <v>77</v>
          </cell>
          <cell r="CG50" t="str">
            <v>.NET</v>
          </cell>
          <cell r="CI50" t="str">
            <v>.NET QA</v>
          </cell>
          <cell r="CK50" t="str">
            <v>Associate Practice Director</v>
          </cell>
          <cell r="CQ50">
            <v>140</v>
          </cell>
          <cell r="CT50">
            <v>55</v>
          </cell>
        </row>
        <row r="51">
          <cell r="F51" t="str">
            <v>Credera US Consulting - L3 / C1-C2 | Senior Consultant</v>
          </cell>
          <cell r="G51">
            <v>96</v>
          </cell>
          <cell r="CG51" t="str">
            <v>.NET</v>
          </cell>
          <cell r="CI51" t="str">
            <v>.NET QA</v>
          </cell>
          <cell r="CK51" t="str">
            <v>Associate QA Engineer</v>
          </cell>
          <cell r="CQ51">
            <v>0</v>
          </cell>
          <cell r="CT51">
            <v>13</v>
          </cell>
        </row>
        <row r="52">
          <cell r="F52" t="str">
            <v>Credera US Consulting - L4 / D1 | Architect</v>
          </cell>
          <cell r="G52">
            <v>128</v>
          </cell>
          <cell r="CG52" t="str">
            <v>.NET</v>
          </cell>
          <cell r="CI52" t="str">
            <v>.NET QA</v>
          </cell>
          <cell r="CK52" t="str">
            <v>Practice Director</v>
          </cell>
          <cell r="CQ52">
            <v>165</v>
          </cell>
          <cell r="CT52">
            <v>55</v>
          </cell>
        </row>
        <row r="53">
          <cell r="F53" t="str">
            <v>Credera US Consulting - L4 / D1 | Architect</v>
          </cell>
          <cell r="G53">
            <v>128</v>
          </cell>
          <cell r="CG53" t="str">
            <v>.NET</v>
          </cell>
          <cell r="CI53" t="str">
            <v>.NET QA</v>
          </cell>
          <cell r="CK53" t="str">
            <v>Practice VP</v>
          </cell>
          <cell r="CQ53">
            <v>172.5</v>
          </cell>
          <cell r="CT53">
            <v>62.5</v>
          </cell>
        </row>
        <row r="54">
          <cell r="F54" t="str">
            <v>Credera US Consulting - L5 / D2-E1 | Senior Architect</v>
          </cell>
          <cell r="G54">
            <v>172</v>
          </cell>
          <cell r="CG54" t="str">
            <v>.NET</v>
          </cell>
          <cell r="CI54" t="str">
            <v>.NET QA</v>
          </cell>
          <cell r="CK54" t="str">
            <v>QA Engineer</v>
          </cell>
          <cell r="CQ54">
            <v>75</v>
          </cell>
          <cell r="CT54">
            <v>18</v>
          </cell>
        </row>
        <row r="55">
          <cell r="F55" t="str">
            <v>Credera US Consulting - L6 / E2-S1 | Principal</v>
          </cell>
          <cell r="G55">
            <v>257</v>
          </cell>
          <cell r="CG55" t="str">
            <v>.NET</v>
          </cell>
          <cell r="CI55" t="str">
            <v>.NET QA</v>
          </cell>
          <cell r="CK55" t="str">
            <v>QA Lead</v>
          </cell>
          <cell r="CQ55">
            <v>82.5</v>
          </cell>
          <cell r="CT55">
            <v>25</v>
          </cell>
        </row>
        <row r="56">
          <cell r="F56" t="str">
            <v>Credera US Consulting - L4 / D1 | Architect</v>
          </cell>
          <cell r="G56">
            <v>128</v>
          </cell>
          <cell r="CG56" t="str">
            <v>.NET</v>
          </cell>
          <cell r="CI56" t="str">
            <v>.NET QA</v>
          </cell>
          <cell r="CK56" t="str">
            <v>QA Manager</v>
          </cell>
          <cell r="CQ56">
            <v>85</v>
          </cell>
          <cell r="CT56">
            <v>32.5</v>
          </cell>
        </row>
        <row r="57">
          <cell r="F57" t="str">
            <v>Credera US Consulting - L5 / D2-E1 | Senior Architect</v>
          </cell>
          <cell r="G57">
            <v>172</v>
          </cell>
          <cell r="CG57" t="str">
            <v>.NET</v>
          </cell>
          <cell r="CI57" t="str">
            <v>.NET QA</v>
          </cell>
          <cell r="CK57" t="str">
            <v>Sr. Practice Director</v>
          </cell>
          <cell r="CQ57">
            <v>170</v>
          </cell>
          <cell r="CT57">
            <v>60</v>
          </cell>
        </row>
        <row r="58">
          <cell r="F58" t="str">
            <v>Credera US Consulting - L6 / E2-S1 | Principal</v>
          </cell>
          <cell r="G58">
            <v>257</v>
          </cell>
          <cell r="CG58" t="str">
            <v>.NET</v>
          </cell>
          <cell r="CI58" t="str">
            <v>.NET QA</v>
          </cell>
          <cell r="CK58" t="str">
            <v>Sr. QA Engineer</v>
          </cell>
          <cell r="CQ58">
            <v>80</v>
          </cell>
          <cell r="CT58">
            <v>20</v>
          </cell>
        </row>
        <row r="59">
          <cell r="F59" t="str">
            <v>Credera US Consulting - L2 / B1-B3 | Consultant</v>
          </cell>
          <cell r="G59">
            <v>77</v>
          </cell>
          <cell r="CG59" t="str">
            <v>.NET</v>
          </cell>
          <cell r="CI59" t="str">
            <v>.NET UI</v>
          </cell>
          <cell r="CK59" t="str">
            <v>Associate Developer</v>
          </cell>
          <cell r="CQ59">
            <v>0</v>
          </cell>
          <cell r="CT59">
            <v>13</v>
          </cell>
        </row>
        <row r="60">
          <cell r="F60" t="str">
            <v>Credera US Consulting - L3 / C1-C2 | Senior Consultant</v>
          </cell>
          <cell r="G60">
            <v>96</v>
          </cell>
          <cell r="CG60" t="str">
            <v>.NET</v>
          </cell>
          <cell r="CI60" t="str">
            <v>.NET UI</v>
          </cell>
          <cell r="CK60" t="str">
            <v>Associate Practice Director</v>
          </cell>
          <cell r="CQ60">
            <v>140</v>
          </cell>
          <cell r="CT60">
            <v>55</v>
          </cell>
        </row>
        <row r="61">
          <cell r="F61" t="str">
            <v>Credera US Consulting - L4 / D1 | Manager</v>
          </cell>
          <cell r="G61">
            <v>128</v>
          </cell>
          <cell r="CG61" t="str">
            <v>.NET</v>
          </cell>
          <cell r="CI61" t="str">
            <v>.NET UI</v>
          </cell>
          <cell r="CK61" t="str">
            <v>Developer</v>
          </cell>
          <cell r="CQ61">
            <v>80</v>
          </cell>
          <cell r="CT61">
            <v>18</v>
          </cell>
        </row>
        <row r="62">
          <cell r="F62" t="str">
            <v>Credera US Consulting - L5 / D2-E1 | Senior Manager</v>
          </cell>
          <cell r="G62">
            <v>172</v>
          </cell>
          <cell r="CG62" t="str">
            <v>.NET</v>
          </cell>
          <cell r="CI62" t="str">
            <v>.NET UI</v>
          </cell>
          <cell r="CK62" t="str">
            <v>Multi-Solution Architect</v>
          </cell>
          <cell r="CQ62">
            <v>167.5</v>
          </cell>
          <cell r="CT62">
            <v>62.5</v>
          </cell>
        </row>
        <row r="63">
          <cell r="F63" t="str">
            <v>Credera US Consulting - L6 / E2-S1 | Principal</v>
          </cell>
          <cell r="G63">
            <v>257</v>
          </cell>
          <cell r="CG63" t="str">
            <v>.NET</v>
          </cell>
          <cell r="CI63" t="str">
            <v>.NET UI</v>
          </cell>
          <cell r="CK63" t="str">
            <v>Practice Director</v>
          </cell>
          <cell r="CQ63">
            <v>165</v>
          </cell>
          <cell r="CT63">
            <v>55</v>
          </cell>
        </row>
        <row r="64">
          <cell r="F64" t="str">
            <v>Credera US Consulting - L2 / B1-B3 | Consultant</v>
          </cell>
          <cell r="G64">
            <v>77</v>
          </cell>
          <cell r="CG64" t="str">
            <v>.NET</v>
          </cell>
          <cell r="CI64" t="str">
            <v>.NET UI</v>
          </cell>
          <cell r="CK64" t="str">
            <v>Practice Manager</v>
          </cell>
          <cell r="CQ64">
            <v>130</v>
          </cell>
          <cell r="CT64">
            <v>47.5</v>
          </cell>
        </row>
        <row r="65">
          <cell r="F65" t="str">
            <v>Credera US Consulting - L3 / C1-C2 | Senior Consultant</v>
          </cell>
          <cell r="G65">
            <v>96</v>
          </cell>
          <cell r="CG65" t="str">
            <v>.NET</v>
          </cell>
          <cell r="CI65" t="str">
            <v>.NET UI</v>
          </cell>
          <cell r="CK65" t="str">
            <v>Practice VP</v>
          </cell>
          <cell r="CQ65">
            <v>172.5</v>
          </cell>
          <cell r="CT65">
            <v>62.5</v>
          </cell>
        </row>
        <row r="66">
          <cell r="F66" t="str">
            <v>Credera US Consulting - L2 / B1-B3 | Consultant</v>
          </cell>
          <cell r="G66">
            <v>77</v>
          </cell>
          <cell r="CG66" t="str">
            <v>.NET</v>
          </cell>
          <cell r="CI66" t="str">
            <v>.NET UI</v>
          </cell>
          <cell r="CK66" t="str">
            <v>Sr. Developer</v>
          </cell>
          <cell r="CQ66">
            <v>82.5</v>
          </cell>
          <cell r="CT66">
            <v>22.5</v>
          </cell>
        </row>
        <row r="67">
          <cell r="F67" t="str">
            <v>Credera US Consulting - L3 / C1-C2 | Senior Consultant</v>
          </cell>
          <cell r="G67">
            <v>96</v>
          </cell>
          <cell r="CG67" t="str">
            <v>.NET</v>
          </cell>
          <cell r="CI67" t="str">
            <v>.NET UI</v>
          </cell>
          <cell r="CK67" t="str">
            <v>Sr. Practice Director</v>
          </cell>
          <cell r="CQ67">
            <v>170</v>
          </cell>
          <cell r="CT67">
            <v>60</v>
          </cell>
        </row>
        <row r="68">
          <cell r="F68" t="str">
            <v>Credera US Consulting - L2 / B1-B3 | Consultant</v>
          </cell>
          <cell r="G68">
            <v>77</v>
          </cell>
          <cell r="CG68" t="str">
            <v>.NET</v>
          </cell>
          <cell r="CI68" t="str">
            <v>.NET UI</v>
          </cell>
          <cell r="CK68" t="str">
            <v>Sr. Practice Manager</v>
          </cell>
          <cell r="CQ68">
            <v>137.5</v>
          </cell>
          <cell r="CT68">
            <v>47.5</v>
          </cell>
        </row>
        <row r="69">
          <cell r="F69" t="str">
            <v>Credera US Consulting - L3 / C1-C2 | Senior Consultant</v>
          </cell>
          <cell r="G69">
            <v>96</v>
          </cell>
          <cell r="CG69" t="str">
            <v>.NET</v>
          </cell>
          <cell r="CI69" t="str">
            <v>.NET UI</v>
          </cell>
          <cell r="CK69" t="str">
            <v>Sr. Technical Architect</v>
          </cell>
          <cell r="CQ69">
            <v>155</v>
          </cell>
          <cell r="CT69">
            <v>45</v>
          </cell>
        </row>
        <row r="70">
          <cell r="F70" t="str">
            <v>Credera US Consulting - L4 / D1 | Architect</v>
          </cell>
          <cell r="G70">
            <v>128</v>
          </cell>
          <cell r="CG70" t="str">
            <v>.NET</v>
          </cell>
          <cell r="CI70" t="str">
            <v>.NET UI</v>
          </cell>
          <cell r="CK70" t="str">
            <v>Technical Architect</v>
          </cell>
          <cell r="CQ70">
            <v>132.5</v>
          </cell>
          <cell r="CT70">
            <v>40</v>
          </cell>
        </row>
        <row r="71">
          <cell r="F71" t="str">
            <v>Credera US Consulting - L6 / E2-S1 | Principal</v>
          </cell>
          <cell r="G71">
            <v>257</v>
          </cell>
          <cell r="CG71" t="str">
            <v>.NET</v>
          </cell>
          <cell r="CI71" t="str">
            <v>.NET UI</v>
          </cell>
          <cell r="CK71" t="str">
            <v>Technical Lead</v>
          </cell>
          <cell r="CQ71">
            <v>90</v>
          </cell>
          <cell r="CT71">
            <v>30</v>
          </cell>
        </row>
        <row r="72">
          <cell r="F72" t="str">
            <v>Credera US Consulting - L6 / E2-S1 | Principal Architect</v>
          </cell>
          <cell r="G72">
            <v>257</v>
          </cell>
          <cell r="CG72" t="str">
            <v>.NET</v>
          </cell>
          <cell r="CI72" t="str">
            <v>Coveo</v>
          </cell>
          <cell r="CK72" t="str">
            <v>Associate Developer</v>
          </cell>
          <cell r="CQ72">
            <v>0</v>
          </cell>
          <cell r="CT72">
            <v>13</v>
          </cell>
        </row>
        <row r="73">
          <cell r="F73" t="str">
            <v>Credera US Consulting - L4 / D1 | Manager</v>
          </cell>
          <cell r="G73">
            <v>128</v>
          </cell>
          <cell r="CG73" t="str">
            <v>.NET</v>
          </cell>
          <cell r="CI73" t="str">
            <v>Coveo</v>
          </cell>
          <cell r="CK73" t="str">
            <v>Associate Practice Director</v>
          </cell>
          <cell r="CQ73">
            <v>140</v>
          </cell>
          <cell r="CT73">
            <v>55</v>
          </cell>
        </row>
        <row r="74">
          <cell r="F74" t="str">
            <v>Credera US Consulting - L5 / D2-E1 | Senior Manager</v>
          </cell>
          <cell r="G74">
            <v>172</v>
          </cell>
          <cell r="CG74" t="str">
            <v>.NET</v>
          </cell>
          <cell r="CI74" t="str">
            <v>Coveo</v>
          </cell>
          <cell r="CK74" t="str">
            <v>Developer</v>
          </cell>
          <cell r="CQ74">
            <v>80</v>
          </cell>
          <cell r="CT74">
            <v>18</v>
          </cell>
        </row>
        <row r="75">
          <cell r="F75" t="str">
            <v>Credera US Consulting - L6 / E2-S1 | Principal</v>
          </cell>
          <cell r="G75">
            <v>257</v>
          </cell>
          <cell r="CG75" t="str">
            <v>.NET</v>
          </cell>
          <cell r="CI75" t="str">
            <v>Coveo</v>
          </cell>
          <cell r="CK75" t="str">
            <v>Multi-Solution Architect</v>
          </cell>
          <cell r="CQ75">
            <v>167.5</v>
          </cell>
          <cell r="CT75">
            <v>62.5</v>
          </cell>
        </row>
        <row r="76">
          <cell r="F76" t="str">
            <v>Credera US Consulting - L4 / D1 | Architect</v>
          </cell>
          <cell r="G76">
            <v>128</v>
          </cell>
          <cell r="CG76" t="str">
            <v>.NET</v>
          </cell>
          <cell r="CI76" t="str">
            <v>Coveo</v>
          </cell>
          <cell r="CK76" t="str">
            <v>Practice Director</v>
          </cell>
          <cell r="CQ76">
            <v>165</v>
          </cell>
          <cell r="CT76">
            <v>55</v>
          </cell>
        </row>
        <row r="77">
          <cell r="F77" t="str">
            <v>Credera US Consulting - L5 / D2-E1 | Senior Architect</v>
          </cell>
          <cell r="G77">
            <v>172</v>
          </cell>
          <cell r="CG77" t="str">
            <v>.NET</v>
          </cell>
          <cell r="CI77" t="str">
            <v>Coveo</v>
          </cell>
          <cell r="CK77" t="str">
            <v>Practice Manager</v>
          </cell>
          <cell r="CQ77">
            <v>130</v>
          </cell>
          <cell r="CT77">
            <v>47.5</v>
          </cell>
        </row>
        <row r="78">
          <cell r="F78" t="str">
            <v>Credera US Consulting - L6 / E2-S1 | Principal</v>
          </cell>
          <cell r="G78">
            <v>257</v>
          </cell>
          <cell r="CG78" t="str">
            <v>.NET</v>
          </cell>
          <cell r="CI78" t="str">
            <v>Coveo</v>
          </cell>
          <cell r="CK78" t="str">
            <v>Practice VP</v>
          </cell>
          <cell r="CQ78">
            <v>172.5</v>
          </cell>
          <cell r="CT78">
            <v>62.5</v>
          </cell>
        </row>
        <row r="79">
          <cell r="F79" t="str">
            <v>Credera US Consulting - L2 / B1-B3 | Consultant</v>
          </cell>
          <cell r="G79">
            <v>77</v>
          </cell>
          <cell r="CG79" t="str">
            <v>.NET</v>
          </cell>
          <cell r="CI79" t="str">
            <v>Coveo</v>
          </cell>
          <cell r="CK79" t="str">
            <v>Sr. Developer</v>
          </cell>
          <cell r="CQ79">
            <v>82.5</v>
          </cell>
          <cell r="CT79">
            <v>22.5</v>
          </cell>
        </row>
        <row r="80">
          <cell r="F80" t="str">
            <v>Credera US Consulting - L4 / D1 | Manager</v>
          </cell>
          <cell r="G80">
            <v>128</v>
          </cell>
          <cell r="CG80" t="str">
            <v>.NET</v>
          </cell>
          <cell r="CI80" t="str">
            <v>Coveo</v>
          </cell>
          <cell r="CK80" t="str">
            <v>Sr. Practice Director</v>
          </cell>
          <cell r="CQ80">
            <v>170</v>
          </cell>
          <cell r="CT80">
            <v>60</v>
          </cell>
        </row>
        <row r="81">
          <cell r="F81" t="str">
            <v>Credera US Consulting - L5 / D2-E1 | Senior Manager</v>
          </cell>
          <cell r="G81">
            <v>172</v>
          </cell>
          <cell r="CG81" t="str">
            <v>.NET</v>
          </cell>
          <cell r="CI81" t="str">
            <v>Coveo</v>
          </cell>
          <cell r="CK81" t="str">
            <v>Sr. Practice Manager</v>
          </cell>
          <cell r="CQ81">
            <v>137.5</v>
          </cell>
          <cell r="CT81">
            <v>47.5</v>
          </cell>
        </row>
        <row r="82">
          <cell r="F82" t="str">
            <v>Credera US Consulting - L6 / E2-S1 | Principal</v>
          </cell>
          <cell r="G82">
            <v>257</v>
          </cell>
          <cell r="CG82" t="str">
            <v>.NET</v>
          </cell>
          <cell r="CI82" t="str">
            <v>Coveo</v>
          </cell>
          <cell r="CK82" t="str">
            <v>Sr. Technical Architect</v>
          </cell>
          <cell r="CQ82">
            <v>155</v>
          </cell>
          <cell r="CT82">
            <v>45</v>
          </cell>
        </row>
        <row r="83">
          <cell r="F83" t="str">
            <v>Credera US Consulting - L4 / D1 | Architect</v>
          </cell>
          <cell r="G83">
            <v>128</v>
          </cell>
          <cell r="CG83" t="str">
            <v>.NET</v>
          </cell>
          <cell r="CI83" t="str">
            <v>Coveo</v>
          </cell>
          <cell r="CK83" t="str">
            <v>Technical Architect</v>
          </cell>
          <cell r="CQ83">
            <v>132.5</v>
          </cell>
          <cell r="CT83">
            <v>40</v>
          </cell>
        </row>
        <row r="84">
          <cell r="F84" t="str">
            <v>Credera US Consulting - L5 / D2-E1 | Senior Architect</v>
          </cell>
          <cell r="G84">
            <v>172</v>
          </cell>
          <cell r="CG84" t="str">
            <v>.NET</v>
          </cell>
          <cell r="CI84" t="str">
            <v>Coveo</v>
          </cell>
          <cell r="CK84" t="str">
            <v>Technical Lead</v>
          </cell>
          <cell r="CQ84">
            <v>90</v>
          </cell>
          <cell r="CT84">
            <v>30</v>
          </cell>
        </row>
        <row r="85">
          <cell r="F85" t="str">
            <v>Credera US Consulting - L2 / B1-B3 | Consultant</v>
          </cell>
          <cell r="G85">
            <v>77</v>
          </cell>
          <cell r="CG85" t="str">
            <v>.NET</v>
          </cell>
          <cell r="CI85" t="str">
            <v>MS Dynamics</v>
          </cell>
          <cell r="CK85" t="str">
            <v>Associate Developer</v>
          </cell>
          <cell r="CQ85">
            <v>0</v>
          </cell>
          <cell r="CT85">
            <v>13</v>
          </cell>
        </row>
        <row r="86">
          <cell r="F86" t="str">
            <v>Credera US Consulting - L3 / C1-C2 | Senior Consultant</v>
          </cell>
          <cell r="G86">
            <v>96</v>
          </cell>
          <cell r="CG86" t="str">
            <v>.NET</v>
          </cell>
          <cell r="CI86" t="str">
            <v>MS Dynamics</v>
          </cell>
          <cell r="CK86" t="str">
            <v>Associate Practice Director</v>
          </cell>
          <cell r="CQ86">
            <v>140</v>
          </cell>
          <cell r="CT86">
            <v>55</v>
          </cell>
        </row>
        <row r="87">
          <cell r="F87" t="str">
            <v>Credera US Consulting - L2 / B1-B3 | Consultant</v>
          </cell>
          <cell r="G87">
            <v>77</v>
          </cell>
          <cell r="CG87" t="str">
            <v>.NET</v>
          </cell>
          <cell r="CI87" t="str">
            <v>MS Dynamics</v>
          </cell>
          <cell r="CK87" t="str">
            <v>Developer</v>
          </cell>
          <cell r="CQ87">
            <v>80</v>
          </cell>
          <cell r="CT87">
            <v>18</v>
          </cell>
        </row>
        <row r="88">
          <cell r="F88" t="str">
            <v>Credera US Consulting - L3 / C1-C2 | Senior Consultant</v>
          </cell>
          <cell r="G88">
            <v>96</v>
          </cell>
          <cell r="CG88" t="str">
            <v>.NET</v>
          </cell>
          <cell r="CI88" t="str">
            <v>MS Dynamics</v>
          </cell>
          <cell r="CK88" t="str">
            <v>Multi-Solution Architect</v>
          </cell>
          <cell r="CQ88">
            <v>167.5</v>
          </cell>
          <cell r="CT88">
            <v>62.5</v>
          </cell>
        </row>
        <row r="89">
          <cell r="F89" t="str">
            <v>Credera US Consulting - L2 / B1-B3 | Consultant</v>
          </cell>
          <cell r="G89">
            <v>77</v>
          </cell>
          <cell r="CG89" t="str">
            <v>.NET</v>
          </cell>
          <cell r="CI89" t="str">
            <v>MS Dynamics</v>
          </cell>
          <cell r="CK89" t="str">
            <v>Practice Director</v>
          </cell>
          <cell r="CQ89">
            <v>165</v>
          </cell>
          <cell r="CT89">
            <v>55</v>
          </cell>
        </row>
        <row r="90">
          <cell r="F90" t="str">
            <v>Credera US Consulting - L3 / C1-C2 | Senior Consultant</v>
          </cell>
          <cell r="G90">
            <v>96</v>
          </cell>
          <cell r="CG90" t="str">
            <v>.NET</v>
          </cell>
          <cell r="CI90" t="str">
            <v>MS Dynamics</v>
          </cell>
          <cell r="CK90" t="str">
            <v>Practice Manager</v>
          </cell>
          <cell r="CQ90">
            <v>130</v>
          </cell>
          <cell r="CT90">
            <v>47.5</v>
          </cell>
        </row>
        <row r="91">
          <cell r="F91" t="str">
            <v>Credera US Consulting - L4 / D1 | Manager</v>
          </cell>
          <cell r="G91">
            <v>128</v>
          </cell>
          <cell r="CG91" t="str">
            <v>.NET</v>
          </cell>
          <cell r="CI91" t="str">
            <v>MS Dynamics</v>
          </cell>
          <cell r="CK91" t="str">
            <v>Practice VP</v>
          </cell>
          <cell r="CQ91">
            <v>172.5</v>
          </cell>
          <cell r="CT91">
            <v>62.5</v>
          </cell>
        </row>
        <row r="92">
          <cell r="F92" t="str">
            <v>Credera US Consulting - L5 / D2-E1 | Senior Manager</v>
          </cell>
          <cell r="G92">
            <v>172</v>
          </cell>
          <cell r="CG92" t="str">
            <v>.NET</v>
          </cell>
          <cell r="CI92" t="str">
            <v>MS Dynamics</v>
          </cell>
          <cell r="CK92" t="str">
            <v>Sr. Developer</v>
          </cell>
          <cell r="CQ92">
            <v>82.5</v>
          </cell>
          <cell r="CT92">
            <v>22.5</v>
          </cell>
        </row>
        <row r="93">
          <cell r="F93" t="str">
            <v>Credera US Consulting - L6 / E2-S1 | Principal</v>
          </cell>
          <cell r="G93">
            <v>257</v>
          </cell>
          <cell r="CG93" t="str">
            <v>.NET</v>
          </cell>
          <cell r="CI93" t="str">
            <v>MS Dynamics</v>
          </cell>
          <cell r="CK93" t="str">
            <v>Sr. Practice Director</v>
          </cell>
          <cell r="CQ93">
            <v>170</v>
          </cell>
          <cell r="CT93">
            <v>60</v>
          </cell>
        </row>
        <row r="94">
          <cell r="F94" t="str">
            <v>Credera US Consulting - L0  / A1 | Intern</v>
          </cell>
          <cell r="G94">
            <v>65</v>
          </cell>
          <cell r="CG94" t="str">
            <v>.NET</v>
          </cell>
          <cell r="CI94" t="str">
            <v>MS Dynamics</v>
          </cell>
          <cell r="CK94" t="str">
            <v>Sr. Practice Manager</v>
          </cell>
          <cell r="CQ94">
            <v>137.5</v>
          </cell>
          <cell r="CT94">
            <v>47.5</v>
          </cell>
        </row>
        <row r="95">
          <cell r="F95" t="str">
            <v>Credera US Consulting - L2 / B1-B3 | Consultant</v>
          </cell>
          <cell r="G95">
            <v>77</v>
          </cell>
          <cell r="CG95" t="str">
            <v>.NET</v>
          </cell>
          <cell r="CI95" t="str">
            <v>MS Dynamics</v>
          </cell>
          <cell r="CK95" t="str">
            <v>Sr. Technical Architect</v>
          </cell>
          <cell r="CQ95">
            <v>155</v>
          </cell>
          <cell r="CT95">
            <v>45</v>
          </cell>
        </row>
        <row r="96">
          <cell r="F96" t="str">
            <v>Credera US Consulting - L3 / C1-C2 | Senior Consultant</v>
          </cell>
          <cell r="G96">
            <v>96</v>
          </cell>
          <cell r="CG96" t="str">
            <v>.NET</v>
          </cell>
          <cell r="CI96" t="str">
            <v>MS Dynamics</v>
          </cell>
          <cell r="CK96" t="str">
            <v>Technical Architect</v>
          </cell>
          <cell r="CQ96">
            <v>132.5</v>
          </cell>
          <cell r="CT96">
            <v>40</v>
          </cell>
        </row>
        <row r="97">
          <cell r="F97" t="str">
            <v>Credera US Consulting - L2 / B1-B3 | Consultant</v>
          </cell>
          <cell r="G97">
            <v>77</v>
          </cell>
          <cell r="CG97" t="str">
            <v>.NET</v>
          </cell>
          <cell r="CI97" t="str">
            <v>MS Dynamics</v>
          </cell>
          <cell r="CK97" t="str">
            <v>Technical Lead</v>
          </cell>
          <cell r="CQ97">
            <v>90</v>
          </cell>
          <cell r="CT97">
            <v>30</v>
          </cell>
        </row>
        <row r="98">
          <cell r="F98" t="str">
            <v>Credera US Consulting - L3 / C1-C2 | Senior Consultant</v>
          </cell>
          <cell r="G98">
            <v>96</v>
          </cell>
          <cell r="CG98" t="str">
            <v>.NET</v>
          </cell>
          <cell r="CI98" t="str">
            <v>Optimizely CMS</v>
          </cell>
          <cell r="CK98" t="str">
            <v>Associate Developer</v>
          </cell>
          <cell r="CQ98">
            <v>0</v>
          </cell>
          <cell r="CT98">
            <v>13</v>
          </cell>
        </row>
        <row r="99">
          <cell r="F99" t="str">
            <v>Credera US Digital - L4 / D1 | Architect</v>
          </cell>
          <cell r="G99">
            <v>128</v>
          </cell>
          <cell r="CG99" t="str">
            <v>.NET</v>
          </cell>
          <cell r="CI99" t="str">
            <v>Optimizely CMS</v>
          </cell>
          <cell r="CK99" t="str">
            <v>Associate Practice Director</v>
          </cell>
          <cell r="CQ99">
            <v>140</v>
          </cell>
          <cell r="CT99">
            <v>55</v>
          </cell>
        </row>
        <row r="100">
          <cell r="F100" t="str">
            <v>Credera US Digital - L5 / D2-E1 | Senior Manager</v>
          </cell>
          <cell r="G100">
            <v>172</v>
          </cell>
          <cell r="CG100" t="str">
            <v>.NET</v>
          </cell>
          <cell r="CI100" t="str">
            <v>Optimizely CMS</v>
          </cell>
          <cell r="CK100" t="str">
            <v>Developer</v>
          </cell>
          <cell r="CQ100">
            <v>80</v>
          </cell>
          <cell r="CT100">
            <v>18</v>
          </cell>
        </row>
        <row r="101">
          <cell r="F101" t="str">
            <v>Credera US Digital - L6 / E2-S1 | Principal</v>
          </cell>
          <cell r="G101">
            <v>257</v>
          </cell>
          <cell r="CG101" t="str">
            <v>.NET</v>
          </cell>
          <cell r="CI101" t="str">
            <v>Optimizely CMS</v>
          </cell>
          <cell r="CK101" t="str">
            <v>Multi-Solution Architect</v>
          </cell>
          <cell r="CQ101">
            <v>167.5</v>
          </cell>
          <cell r="CT101">
            <v>62.5</v>
          </cell>
        </row>
        <row r="102">
          <cell r="F102" t="str">
            <v>Credera US Consulting - L6 / E2-S1 | Principal</v>
          </cell>
          <cell r="G102">
            <v>257</v>
          </cell>
          <cell r="CG102" t="str">
            <v>.NET</v>
          </cell>
          <cell r="CI102" t="str">
            <v>Optimizely CMS</v>
          </cell>
          <cell r="CK102" t="str">
            <v>Practice Director</v>
          </cell>
          <cell r="CQ102">
            <v>165</v>
          </cell>
          <cell r="CT102">
            <v>55</v>
          </cell>
        </row>
        <row r="103">
          <cell r="F103" t="str">
            <v>Credera US Consulting - L2 / B1-B3 | Consultant</v>
          </cell>
          <cell r="G103">
            <v>77</v>
          </cell>
          <cell r="CG103" t="str">
            <v>.NET</v>
          </cell>
          <cell r="CI103" t="str">
            <v>Optimizely CMS</v>
          </cell>
          <cell r="CK103" t="str">
            <v>Practice Manager</v>
          </cell>
          <cell r="CQ103">
            <v>130</v>
          </cell>
          <cell r="CT103">
            <v>47.5</v>
          </cell>
        </row>
        <row r="104">
          <cell r="F104" t="str">
            <v>Credera US Consulting - L3 / C1-C2 | Senior Consultant</v>
          </cell>
          <cell r="G104">
            <v>96</v>
          </cell>
          <cell r="CG104" t="str">
            <v>.NET</v>
          </cell>
          <cell r="CI104" t="str">
            <v>Optimizely CMS</v>
          </cell>
          <cell r="CK104" t="str">
            <v>Practice VP</v>
          </cell>
          <cell r="CQ104">
            <v>172.5</v>
          </cell>
          <cell r="CT104">
            <v>62.5</v>
          </cell>
        </row>
        <row r="105">
          <cell r="F105" t="str">
            <v>Credera US Consulting - L4 / D1 | Architect</v>
          </cell>
          <cell r="G105">
            <v>128</v>
          </cell>
          <cell r="CG105" t="str">
            <v>.NET</v>
          </cell>
          <cell r="CI105" t="str">
            <v>Optimizely CMS</v>
          </cell>
          <cell r="CK105" t="str">
            <v>Sr. Developer</v>
          </cell>
          <cell r="CQ105">
            <v>82.5</v>
          </cell>
          <cell r="CT105">
            <v>22.5</v>
          </cell>
        </row>
        <row r="106">
          <cell r="F106" t="str">
            <v>Credera US Consulting - L4 / D1 | Architect</v>
          </cell>
          <cell r="G106">
            <v>128</v>
          </cell>
          <cell r="CG106" t="str">
            <v>.NET</v>
          </cell>
          <cell r="CI106" t="str">
            <v>Optimizely CMS</v>
          </cell>
          <cell r="CK106" t="str">
            <v>Sr. Practice Director</v>
          </cell>
          <cell r="CQ106">
            <v>170</v>
          </cell>
          <cell r="CT106">
            <v>60</v>
          </cell>
        </row>
        <row r="107">
          <cell r="F107" t="str">
            <v>Credera US Consulting - L5 / D2-E1 | Senior Architect</v>
          </cell>
          <cell r="G107">
            <v>172</v>
          </cell>
          <cell r="CG107" t="str">
            <v>.NET</v>
          </cell>
          <cell r="CI107" t="str">
            <v>Optimizely CMS</v>
          </cell>
          <cell r="CK107" t="str">
            <v>Sr. Practice Manager</v>
          </cell>
          <cell r="CQ107">
            <v>137.5</v>
          </cell>
          <cell r="CT107">
            <v>47.5</v>
          </cell>
        </row>
        <row r="108">
          <cell r="F108" t="str">
            <v>Credera US Consulting - L2 / B1-B3 | Consultant</v>
          </cell>
          <cell r="G108">
            <v>77</v>
          </cell>
          <cell r="CG108" t="str">
            <v>.NET</v>
          </cell>
          <cell r="CI108" t="str">
            <v>Optimizely CMS</v>
          </cell>
          <cell r="CK108" t="str">
            <v>Sr. Technical Architect</v>
          </cell>
          <cell r="CQ108">
            <v>155</v>
          </cell>
          <cell r="CT108">
            <v>45</v>
          </cell>
        </row>
        <row r="109">
          <cell r="F109" t="str">
            <v>Credera US Consulting - L3 / C1-C2 | Senior Consultant</v>
          </cell>
          <cell r="G109">
            <v>96</v>
          </cell>
          <cell r="CG109" t="str">
            <v>.NET</v>
          </cell>
          <cell r="CI109" t="str">
            <v>Optimizely CMS</v>
          </cell>
          <cell r="CK109" t="str">
            <v>Technical Architect</v>
          </cell>
          <cell r="CQ109">
            <v>132.5</v>
          </cell>
          <cell r="CT109">
            <v>40</v>
          </cell>
        </row>
        <row r="110">
          <cell r="F110" t="str">
            <v>Credera US Consulting - L4 / D1 | Architect</v>
          </cell>
          <cell r="G110">
            <v>128</v>
          </cell>
          <cell r="CG110" t="str">
            <v>.NET</v>
          </cell>
          <cell r="CI110" t="str">
            <v>Optimizely CMS</v>
          </cell>
          <cell r="CK110" t="str">
            <v>Technical Lead</v>
          </cell>
          <cell r="CQ110">
            <v>90</v>
          </cell>
          <cell r="CT110">
            <v>30</v>
          </cell>
        </row>
        <row r="111">
          <cell r="F111" t="str">
            <v>Credera US Consulting - L5 / D2-E1 | Senior Architect</v>
          </cell>
          <cell r="G111">
            <v>172</v>
          </cell>
          <cell r="CG111" t="str">
            <v>.NET</v>
          </cell>
          <cell r="CI111" t="str">
            <v>Sitecore</v>
          </cell>
          <cell r="CK111" t="str">
            <v>Associate Developer</v>
          </cell>
          <cell r="CQ111">
            <v>0</v>
          </cell>
          <cell r="CT111">
            <v>13</v>
          </cell>
        </row>
        <row r="112">
          <cell r="F112" t="str">
            <v>Credera US Digital - L6 / E2-S1 | Principal</v>
          </cell>
          <cell r="G112">
            <v>257</v>
          </cell>
          <cell r="CG112" t="str">
            <v>.NET</v>
          </cell>
          <cell r="CI112" t="str">
            <v>Sitecore</v>
          </cell>
          <cell r="CK112" t="str">
            <v>Associate Practice Director</v>
          </cell>
          <cell r="CQ112">
            <v>140</v>
          </cell>
          <cell r="CT112">
            <v>55</v>
          </cell>
        </row>
        <row r="113">
          <cell r="F113" t="str">
            <v>Credera US Digital - L4 / D1 | Manager</v>
          </cell>
          <cell r="G113">
            <v>128</v>
          </cell>
          <cell r="CG113" t="str">
            <v>.NET</v>
          </cell>
          <cell r="CI113" t="str">
            <v>Sitecore</v>
          </cell>
          <cell r="CK113" t="str">
            <v>Developer</v>
          </cell>
          <cell r="CQ113">
            <v>80</v>
          </cell>
          <cell r="CT113">
            <v>18</v>
          </cell>
        </row>
        <row r="114">
          <cell r="F114" t="str">
            <v>Credera US Digital - L5 / D2-E1 | Senior Manager</v>
          </cell>
          <cell r="G114">
            <v>172</v>
          </cell>
          <cell r="CG114" t="str">
            <v>.NET</v>
          </cell>
          <cell r="CI114" t="str">
            <v>Sitecore</v>
          </cell>
          <cell r="CK114" t="str">
            <v>Multi-Solution Architect</v>
          </cell>
          <cell r="CQ114">
            <v>167.5</v>
          </cell>
          <cell r="CT114">
            <v>62.5</v>
          </cell>
        </row>
        <row r="115">
          <cell r="F115" t="str">
            <v>Credera US Digital - L6 / E2-S1 | Principal</v>
          </cell>
          <cell r="G115">
            <v>257</v>
          </cell>
          <cell r="CG115" t="str">
            <v>.NET</v>
          </cell>
          <cell r="CI115" t="str">
            <v>Sitecore</v>
          </cell>
          <cell r="CK115" t="str">
            <v>Practice Director</v>
          </cell>
          <cell r="CQ115">
            <v>165</v>
          </cell>
          <cell r="CT115">
            <v>55</v>
          </cell>
        </row>
        <row r="116">
          <cell r="F116" t="str">
            <v>Credera US Digital - L4 / D1 | Architect</v>
          </cell>
          <cell r="G116">
            <v>128</v>
          </cell>
          <cell r="CG116" t="str">
            <v>.NET</v>
          </cell>
          <cell r="CI116" t="str">
            <v>Sitecore</v>
          </cell>
          <cell r="CK116" t="str">
            <v>Practice Manager</v>
          </cell>
          <cell r="CQ116">
            <v>130</v>
          </cell>
          <cell r="CT116">
            <v>47.5</v>
          </cell>
        </row>
        <row r="117">
          <cell r="F117" t="str">
            <v>Credera US Digital - L5 / D2-E1 | Senior Manager</v>
          </cell>
          <cell r="G117">
            <v>172</v>
          </cell>
          <cell r="CG117" t="str">
            <v>.NET</v>
          </cell>
          <cell r="CI117" t="str">
            <v>Sitecore</v>
          </cell>
          <cell r="CK117" t="str">
            <v>Practice VP</v>
          </cell>
          <cell r="CQ117">
            <v>172.5</v>
          </cell>
          <cell r="CT117">
            <v>62.5</v>
          </cell>
        </row>
        <row r="118">
          <cell r="F118" t="str">
            <v>Credera US Digital - L6 / E2-S1 | Principal</v>
          </cell>
          <cell r="G118">
            <v>257</v>
          </cell>
          <cell r="CG118" t="str">
            <v>.NET</v>
          </cell>
          <cell r="CI118" t="str">
            <v>Sitecore</v>
          </cell>
          <cell r="CK118" t="str">
            <v>Sr. Developer</v>
          </cell>
          <cell r="CQ118">
            <v>82.5</v>
          </cell>
          <cell r="CT118">
            <v>22.5</v>
          </cell>
        </row>
        <row r="119">
          <cell r="F119" t="str">
            <v>Credera US Digital - L4 / D1 | Manager</v>
          </cell>
          <cell r="G119">
            <v>128</v>
          </cell>
          <cell r="CG119" t="str">
            <v>.NET</v>
          </cell>
          <cell r="CI119" t="str">
            <v>Sitecore</v>
          </cell>
          <cell r="CK119" t="str">
            <v>Sr. Practice Director</v>
          </cell>
          <cell r="CQ119">
            <v>170</v>
          </cell>
          <cell r="CT119">
            <v>60</v>
          </cell>
        </row>
        <row r="120">
          <cell r="F120" t="str">
            <v>Credera US Digital - L5 / D2-E1 | Senior Manager</v>
          </cell>
          <cell r="G120">
            <v>172</v>
          </cell>
          <cell r="CG120" t="str">
            <v>.NET</v>
          </cell>
          <cell r="CI120" t="str">
            <v>Sitecore</v>
          </cell>
          <cell r="CK120" t="str">
            <v>Sr. Practice Manager</v>
          </cell>
          <cell r="CQ120">
            <v>137.5</v>
          </cell>
          <cell r="CT120">
            <v>47.5</v>
          </cell>
        </row>
        <row r="121">
          <cell r="F121" t="str">
            <v>Credera US Digital - L6 / E2-S1 | Principal</v>
          </cell>
          <cell r="G121">
            <v>257</v>
          </cell>
          <cell r="CG121" t="str">
            <v>.NET</v>
          </cell>
          <cell r="CI121" t="str">
            <v>Sitecore</v>
          </cell>
          <cell r="CK121" t="str">
            <v>Sr. Technical Architect</v>
          </cell>
          <cell r="CQ121">
            <v>155</v>
          </cell>
          <cell r="CT121">
            <v>45</v>
          </cell>
        </row>
        <row r="122">
          <cell r="F122" t="str">
            <v>Credera US Digital - L2 / B1-B3 | Consultant</v>
          </cell>
          <cell r="G122">
            <v>77</v>
          </cell>
          <cell r="CG122" t="str">
            <v>.NET</v>
          </cell>
          <cell r="CI122" t="str">
            <v>Sitecore</v>
          </cell>
          <cell r="CK122" t="str">
            <v>Technical Architect</v>
          </cell>
          <cell r="CQ122">
            <v>132.5</v>
          </cell>
          <cell r="CT122">
            <v>40</v>
          </cell>
        </row>
        <row r="123">
          <cell r="F123" t="str">
            <v>Credera US Digital - L3 / C1-C2 | Senior Consultant</v>
          </cell>
          <cell r="G123">
            <v>96</v>
          </cell>
          <cell r="CG123" t="str">
            <v>.NET</v>
          </cell>
          <cell r="CI123" t="str">
            <v>Sitecore</v>
          </cell>
          <cell r="CK123" t="str">
            <v>Technical Lead</v>
          </cell>
          <cell r="CQ123">
            <v>90</v>
          </cell>
          <cell r="CT123">
            <v>30</v>
          </cell>
        </row>
        <row r="124">
          <cell r="F124" t="str">
            <v>Credera US Digital - L4 / D1 | Manager</v>
          </cell>
          <cell r="G124">
            <v>128</v>
          </cell>
          <cell r="CG124" t="str">
            <v>.NET</v>
          </cell>
          <cell r="CI124" t="str">
            <v>Sitecore Search</v>
          </cell>
          <cell r="CK124" t="str">
            <v>Associate Developer</v>
          </cell>
          <cell r="CQ124">
            <v>0</v>
          </cell>
          <cell r="CT124">
            <v>13</v>
          </cell>
        </row>
        <row r="125">
          <cell r="F125" t="str">
            <v>Credera US Digital - L5 / D2-E1 | Senior Manager</v>
          </cell>
          <cell r="G125">
            <v>172</v>
          </cell>
          <cell r="CG125" t="str">
            <v>.NET</v>
          </cell>
          <cell r="CI125" t="str">
            <v>Sitecore Search</v>
          </cell>
          <cell r="CK125" t="str">
            <v>Associate Practice Director</v>
          </cell>
          <cell r="CQ125">
            <v>140</v>
          </cell>
          <cell r="CT125">
            <v>55</v>
          </cell>
        </row>
        <row r="126">
          <cell r="F126" t="str">
            <v>Credera US Digital - L4 / D1 | Manager</v>
          </cell>
          <cell r="G126">
            <v>128</v>
          </cell>
          <cell r="CG126" t="str">
            <v>.NET</v>
          </cell>
          <cell r="CI126" t="str">
            <v>Sitecore Search</v>
          </cell>
          <cell r="CK126" t="str">
            <v>Developer</v>
          </cell>
          <cell r="CQ126">
            <v>80</v>
          </cell>
          <cell r="CT126">
            <v>18</v>
          </cell>
        </row>
        <row r="127">
          <cell r="F127" t="str">
            <v>Credera US Digital - L5 / D2-E1 | Senior Manager</v>
          </cell>
          <cell r="G127">
            <v>172</v>
          </cell>
          <cell r="CG127" t="str">
            <v>.NET</v>
          </cell>
          <cell r="CI127" t="str">
            <v>Sitecore Search</v>
          </cell>
          <cell r="CK127" t="str">
            <v>Multi-Solution Architect</v>
          </cell>
          <cell r="CQ127">
            <v>167.5</v>
          </cell>
          <cell r="CT127">
            <v>62.5</v>
          </cell>
        </row>
        <row r="128">
          <cell r="F128" t="str">
            <v>Credera US Digital - L6 / E2-S1 | Principal</v>
          </cell>
          <cell r="G128">
            <v>257</v>
          </cell>
          <cell r="CG128" t="str">
            <v>.NET</v>
          </cell>
          <cell r="CI128" t="str">
            <v>Sitecore Search</v>
          </cell>
          <cell r="CK128" t="str">
            <v>Practice Director</v>
          </cell>
          <cell r="CQ128">
            <v>165</v>
          </cell>
          <cell r="CT128">
            <v>55</v>
          </cell>
        </row>
        <row r="129">
          <cell r="F129" t="str">
            <v>Credera US Digital - L4 / D1 | Manager</v>
          </cell>
          <cell r="G129">
            <v>128</v>
          </cell>
          <cell r="CG129" t="str">
            <v>.NET</v>
          </cell>
          <cell r="CI129" t="str">
            <v>Sitecore Search</v>
          </cell>
          <cell r="CK129" t="str">
            <v>Practice Manager</v>
          </cell>
          <cell r="CQ129">
            <v>130</v>
          </cell>
          <cell r="CT129">
            <v>47.5</v>
          </cell>
        </row>
        <row r="130">
          <cell r="F130" t="str">
            <v>Credera US Digital - L5 / D2-E1 | Senior Manager</v>
          </cell>
          <cell r="G130">
            <v>172</v>
          </cell>
          <cell r="CG130" t="str">
            <v>.NET</v>
          </cell>
          <cell r="CI130" t="str">
            <v>Sitecore Search</v>
          </cell>
          <cell r="CK130" t="str">
            <v>Practice VP</v>
          </cell>
          <cell r="CQ130">
            <v>172.5</v>
          </cell>
          <cell r="CT130">
            <v>62.5</v>
          </cell>
        </row>
        <row r="131">
          <cell r="F131" t="str">
            <v>Credera US Digital - L6 / E2-S1 | Principal</v>
          </cell>
          <cell r="G131">
            <v>257</v>
          </cell>
          <cell r="CG131" t="str">
            <v>.NET</v>
          </cell>
          <cell r="CI131" t="str">
            <v>Sitecore Search</v>
          </cell>
          <cell r="CK131" t="str">
            <v>Sr. Developer</v>
          </cell>
          <cell r="CQ131">
            <v>82.5</v>
          </cell>
          <cell r="CT131">
            <v>22.5</v>
          </cell>
        </row>
        <row r="132">
          <cell r="F132" t="str">
            <v>Credera US Digital - L5 / D2-E1 | Senior Manager</v>
          </cell>
          <cell r="G132">
            <v>172</v>
          </cell>
          <cell r="CG132" t="str">
            <v>.NET</v>
          </cell>
          <cell r="CI132" t="str">
            <v>Sitecore Search</v>
          </cell>
          <cell r="CK132" t="str">
            <v>Sr. Practice Director</v>
          </cell>
          <cell r="CQ132">
            <v>170</v>
          </cell>
          <cell r="CT132">
            <v>60</v>
          </cell>
        </row>
        <row r="133">
          <cell r="F133" t="str">
            <v>Credera US Digital - L6 / E2-S1 | Principal</v>
          </cell>
          <cell r="G133">
            <v>257</v>
          </cell>
          <cell r="CG133" t="str">
            <v>.NET</v>
          </cell>
          <cell r="CI133" t="str">
            <v>Sitecore Search</v>
          </cell>
          <cell r="CK133" t="str">
            <v>Sr. Practice Manager</v>
          </cell>
          <cell r="CQ133">
            <v>137.5</v>
          </cell>
          <cell r="CT133">
            <v>47.5</v>
          </cell>
        </row>
        <row r="134">
          <cell r="F134" t="str">
            <v>Credera US Digital - L4 / D1 | Manager</v>
          </cell>
          <cell r="G134">
            <v>128</v>
          </cell>
          <cell r="CG134" t="str">
            <v>.NET</v>
          </cell>
          <cell r="CI134" t="str">
            <v>Sitecore Search</v>
          </cell>
          <cell r="CK134" t="str">
            <v>Sr. Technical Architect</v>
          </cell>
          <cell r="CQ134">
            <v>155</v>
          </cell>
          <cell r="CT134">
            <v>45</v>
          </cell>
        </row>
        <row r="135">
          <cell r="F135" t="str">
            <v>Credera US Partner - L7 / S2-EX3 | Partner</v>
          </cell>
          <cell r="G135">
            <v>289</v>
          </cell>
          <cell r="CG135" t="str">
            <v>.NET</v>
          </cell>
          <cell r="CI135" t="str">
            <v>Sitecore Search</v>
          </cell>
          <cell r="CK135" t="str">
            <v>Technical Architect</v>
          </cell>
          <cell r="CQ135">
            <v>132.5</v>
          </cell>
          <cell r="CT135">
            <v>40</v>
          </cell>
        </row>
        <row r="136">
          <cell r="F136" t="str">
            <v>Credera US Consulting - L4 / D1 | Manager</v>
          </cell>
          <cell r="G136">
            <v>128</v>
          </cell>
          <cell r="CG136" t="str">
            <v>.NET</v>
          </cell>
          <cell r="CI136" t="str">
            <v>Sitecore Search</v>
          </cell>
          <cell r="CK136" t="str">
            <v>Technical Lead</v>
          </cell>
          <cell r="CQ136">
            <v>90</v>
          </cell>
          <cell r="CT136">
            <v>30</v>
          </cell>
        </row>
        <row r="137">
          <cell r="F137" t="str">
            <v>Credera US Consulting - L5 / D2-E1 | Senior Manager</v>
          </cell>
          <cell r="G137">
            <v>172</v>
          </cell>
          <cell r="CG137" t="str">
            <v>Acquia</v>
          </cell>
          <cell r="CI137" t="str">
            <v>Acquia BA</v>
          </cell>
          <cell r="CK137" t="str">
            <v>BA Lead</v>
          </cell>
          <cell r="CQ137">
            <v>107.5</v>
          </cell>
          <cell r="CT137">
            <v>32.5</v>
          </cell>
        </row>
        <row r="138">
          <cell r="F138" t="str">
            <v>Credera US Consulting - L6 / E2-S1 | Principal</v>
          </cell>
          <cell r="G138">
            <v>257</v>
          </cell>
          <cell r="CG138" t="str">
            <v>Acquia</v>
          </cell>
          <cell r="CI138" t="str">
            <v>Acquia BA</v>
          </cell>
          <cell r="CK138" t="str">
            <v>Business Analyst</v>
          </cell>
          <cell r="CQ138">
            <v>97.5</v>
          </cell>
          <cell r="CT138">
            <v>22.5</v>
          </cell>
        </row>
        <row r="139">
          <cell r="F139" t="str">
            <v>Credera US Consulting - L2 / B1-B3 | Consultant</v>
          </cell>
          <cell r="G139">
            <v>77</v>
          </cell>
          <cell r="CG139" t="str">
            <v>Acquia</v>
          </cell>
          <cell r="CI139" t="str">
            <v>Acquia BA</v>
          </cell>
          <cell r="CK139" t="str">
            <v>Sr. Business Analyst</v>
          </cell>
          <cell r="CQ139">
            <v>105</v>
          </cell>
          <cell r="CT139">
            <v>30</v>
          </cell>
        </row>
        <row r="140">
          <cell r="F140" t="str">
            <v>Credera US Consulting - L3 / C1-C2 | Senior Consultant</v>
          </cell>
          <cell r="G140">
            <v>96</v>
          </cell>
          <cell r="CG140" t="str">
            <v>Acquia</v>
          </cell>
          <cell r="CI140" t="str">
            <v>Acquia CDP</v>
          </cell>
          <cell r="CK140" t="str">
            <v>Associate Data Analyst</v>
          </cell>
          <cell r="CQ140">
            <v>0</v>
          </cell>
          <cell r="CT140">
            <v>13</v>
          </cell>
        </row>
        <row r="141">
          <cell r="F141" t="str">
            <v>Credera US Consulting - L4 / D1 | Manager</v>
          </cell>
          <cell r="G141">
            <v>128</v>
          </cell>
          <cell r="CG141" t="str">
            <v>Acquia</v>
          </cell>
          <cell r="CI141" t="str">
            <v>Acquia CDP</v>
          </cell>
          <cell r="CK141" t="str">
            <v>Associate Data Engineer</v>
          </cell>
          <cell r="CQ141">
            <v>0</v>
          </cell>
          <cell r="CT141">
            <v>13</v>
          </cell>
        </row>
        <row r="142">
          <cell r="F142" t="str">
            <v>Credera US Consulting - L5 / D2-E1 | Senior Manager</v>
          </cell>
          <cell r="G142">
            <v>172</v>
          </cell>
          <cell r="CG142" t="str">
            <v>Acquia</v>
          </cell>
          <cell r="CI142" t="str">
            <v>Acquia CDP</v>
          </cell>
          <cell r="CK142" t="str">
            <v>Associate Practice Director</v>
          </cell>
          <cell r="CQ142">
            <v>140</v>
          </cell>
          <cell r="CT142">
            <v>55</v>
          </cell>
        </row>
        <row r="143">
          <cell r="F143" t="str">
            <v>Credera US Consulting - L6 / E2-S1 | Principal</v>
          </cell>
          <cell r="G143">
            <v>257</v>
          </cell>
          <cell r="CG143" t="str">
            <v>Acquia</v>
          </cell>
          <cell r="CI143" t="str">
            <v>Acquia CDP</v>
          </cell>
          <cell r="CK143" t="str">
            <v>Data Analyst</v>
          </cell>
          <cell r="CQ143">
            <v>85</v>
          </cell>
          <cell r="CT143">
            <v>18</v>
          </cell>
        </row>
        <row r="144">
          <cell r="F144" t="str">
            <v>Credera US Consulting - L4 / D1 | Manager</v>
          </cell>
          <cell r="G144">
            <v>128</v>
          </cell>
          <cell r="CG144" t="str">
            <v>Acquia</v>
          </cell>
          <cell r="CI144" t="str">
            <v>Acquia CDP</v>
          </cell>
          <cell r="CK144" t="str">
            <v>Data Architect</v>
          </cell>
          <cell r="CQ144">
            <v>115.5</v>
          </cell>
          <cell r="CT144">
            <v>37.5</v>
          </cell>
        </row>
        <row r="145">
          <cell r="F145" t="str">
            <v>Credera US Consulting - L5 / D2-E1 | Senior Manager</v>
          </cell>
          <cell r="G145">
            <v>172</v>
          </cell>
          <cell r="CG145" t="str">
            <v>Acquia</v>
          </cell>
          <cell r="CI145" t="str">
            <v>Acquia CDP</v>
          </cell>
          <cell r="CK145" t="str">
            <v>Data Engineer</v>
          </cell>
          <cell r="CQ145">
            <v>85</v>
          </cell>
          <cell r="CT145">
            <v>18</v>
          </cell>
        </row>
        <row r="146">
          <cell r="F146" t="str">
            <v>Credera US Consulting - L6 / E2-S1 | Principal</v>
          </cell>
          <cell r="G146">
            <v>257</v>
          </cell>
          <cell r="CG146" t="str">
            <v>Acquia</v>
          </cell>
          <cell r="CI146" t="str">
            <v>Acquia CDP</v>
          </cell>
          <cell r="CK146" t="str">
            <v>Data Lead</v>
          </cell>
          <cell r="CQ146">
            <v>107.5</v>
          </cell>
          <cell r="CT146">
            <v>35</v>
          </cell>
        </row>
        <row r="147">
          <cell r="F147" t="str">
            <v>Credera US Consulting - L3 / C1-C2 | Senior Consultant</v>
          </cell>
          <cell r="G147">
            <v>96</v>
          </cell>
          <cell r="CG147" t="str">
            <v>Acquia</v>
          </cell>
          <cell r="CI147" t="str">
            <v>Acquia CDP</v>
          </cell>
          <cell r="CK147" t="str">
            <v>Data Strategist</v>
          </cell>
          <cell r="CQ147">
            <v>116</v>
          </cell>
          <cell r="CT147">
            <v>38</v>
          </cell>
        </row>
        <row r="148">
          <cell r="F148" t="str">
            <v>Credera US Consulting - L4 / D1 | Architect</v>
          </cell>
          <cell r="G148">
            <v>128</v>
          </cell>
          <cell r="CG148" t="str">
            <v>Acquia</v>
          </cell>
          <cell r="CI148" t="str">
            <v>Acquia CDP</v>
          </cell>
          <cell r="CK148" t="str">
            <v>Lead Data Analyst</v>
          </cell>
          <cell r="CQ148">
            <v>108</v>
          </cell>
          <cell r="CT148">
            <v>35</v>
          </cell>
        </row>
        <row r="149">
          <cell r="F149" t="str">
            <v>Credera US Consulting - L5 / D2-E1 | Senior Architect</v>
          </cell>
          <cell r="G149">
            <v>172</v>
          </cell>
          <cell r="CG149" t="str">
            <v>Acquia</v>
          </cell>
          <cell r="CI149" t="str">
            <v>Acquia CDP</v>
          </cell>
          <cell r="CK149" t="str">
            <v>Practice Director</v>
          </cell>
          <cell r="CQ149">
            <v>165</v>
          </cell>
          <cell r="CT149">
            <v>55</v>
          </cell>
        </row>
        <row r="150">
          <cell r="F150" t="str">
            <v>Credera US Consulting - L2 / B1-B3 | Consultant</v>
          </cell>
          <cell r="G150">
            <v>77</v>
          </cell>
          <cell r="CG150" t="str">
            <v>Acquia</v>
          </cell>
          <cell r="CI150" t="str">
            <v>Acquia CDP</v>
          </cell>
          <cell r="CK150" t="str">
            <v>Practice VP</v>
          </cell>
          <cell r="CQ150">
            <v>172.5</v>
          </cell>
          <cell r="CT150">
            <v>62.5</v>
          </cell>
        </row>
        <row r="151">
          <cell r="F151" t="str">
            <v>Credera US Consulting - L3 / C1-C2 | Senior Consultant</v>
          </cell>
          <cell r="G151">
            <v>96</v>
          </cell>
          <cell r="CG151" t="str">
            <v>Acquia</v>
          </cell>
          <cell r="CI151" t="str">
            <v>Acquia CDP</v>
          </cell>
          <cell r="CK151" t="str">
            <v>Sr. Data Analyst</v>
          </cell>
          <cell r="CQ151">
            <v>105</v>
          </cell>
          <cell r="CT151">
            <v>28</v>
          </cell>
        </row>
        <row r="152">
          <cell r="F152" t="str">
            <v>Credera US Consulting - L4 / D1 | Manager</v>
          </cell>
          <cell r="G152">
            <v>128</v>
          </cell>
          <cell r="CG152" t="str">
            <v>Acquia</v>
          </cell>
          <cell r="CI152" t="str">
            <v>Acquia CDP</v>
          </cell>
          <cell r="CK152" t="str">
            <v>Sr. Data Architect</v>
          </cell>
          <cell r="CQ152">
            <v>162.5</v>
          </cell>
          <cell r="CT152">
            <v>50</v>
          </cell>
        </row>
        <row r="153">
          <cell r="F153" t="str">
            <v>Credera US Consulting - L2 / B1-B3 | Consultant</v>
          </cell>
          <cell r="G153">
            <v>77</v>
          </cell>
          <cell r="CG153" t="str">
            <v>Acquia</v>
          </cell>
          <cell r="CI153" t="str">
            <v>Acquia CDP</v>
          </cell>
          <cell r="CK153" t="str">
            <v>Sr. Data Engineer</v>
          </cell>
          <cell r="CQ153">
            <v>105</v>
          </cell>
          <cell r="CT153">
            <v>27.5</v>
          </cell>
        </row>
        <row r="154">
          <cell r="F154" t="str">
            <v>Credera US Consulting - L3 / C1-C2 | Senior Consultant</v>
          </cell>
          <cell r="G154">
            <v>96</v>
          </cell>
          <cell r="CG154" t="str">
            <v>Acquia</v>
          </cell>
          <cell r="CI154" t="str">
            <v>Acquia CDP</v>
          </cell>
          <cell r="CK154" t="str">
            <v>Sr. Data Strategist</v>
          </cell>
          <cell r="CQ154">
            <v>162.5</v>
          </cell>
          <cell r="CT154">
            <v>50</v>
          </cell>
        </row>
        <row r="155">
          <cell r="F155" t="str">
            <v>Credera US Consulting - L4 / D1 | Manager</v>
          </cell>
          <cell r="G155">
            <v>128</v>
          </cell>
          <cell r="CG155" t="str">
            <v>Acquia</v>
          </cell>
          <cell r="CI155" t="str">
            <v>Acquia CDP</v>
          </cell>
          <cell r="CK155" t="str">
            <v>Sr. Practice Director</v>
          </cell>
          <cell r="CQ155">
            <v>170</v>
          </cell>
          <cell r="CT155">
            <v>60</v>
          </cell>
        </row>
        <row r="156">
          <cell r="F156" t="str">
            <v>Credera US Consulting - L5 / D2-E1 | Senior Manager</v>
          </cell>
          <cell r="G156">
            <v>172</v>
          </cell>
          <cell r="CG156" t="str">
            <v>Acquia</v>
          </cell>
          <cell r="CI156" t="str">
            <v>Acquia DevOps</v>
          </cell>
          <cell r="CK156" t="str">
            <v>Associate DevOps Engineer</v>
          </cell>
          <cell r="CQ156">
            <v>0</v>
          </cell>
          <cell r="CT156">
            <v>13</v>
          </cell>
        </row>
        <row r="157">
          <cell r="F157" t="str">
            <v>Credera US Consulting - L6 / E2-S1 | Principal</v>
          </cell>
          <cell r="G157">
            <v>257</v>
          </cell>
          <cell r="CG157" t="str">
            <v>Acquia</v>
          </cell>
          <cell r="CI157" t="str">
            <v>Acquia DevOps</v>
          </cell>
          <cell r="CK157" t="str">
            <v>Associate Practice Director</v>
          </cell>
          <cell r="CQ157">
            <v>140</v>
          </cell>
          <cell r="CT157">
            <v>55</v>
          </cell>
        </row>
        <row r="158">
          <cell r="F158" t="str">
            <v>Credera US Consulting - L4 / D1 | Architect</v>
          </cell>
          <cell r="G158">
            <v>128</v>
          </cell>
          <cell r="CG158" t="str">
            <v>Acquia</v>
          </cell>
          <cell r="CI158" t="str">
            <v>Acquia DevOps</v>
          </cell>
          <cell r="CK158" t="str">
            <v>DevOps Architect</v>
          </cell>
          <cell r="CQ158">
            <v>120</v>
          </cell>
          <cell r="CT158">
            <v>45</v>
          </cell>
        </row>
        <row r="159">
          <cell r="F159" t="str">
            <v>Credera US Consulting - L5 / D2-E1 | Senior Architect</v>
          </cell>
          <cell r="G159">
            <v>172</v>
          </cell>
          <cell r="CG159" t="str">
            <v>Acquia</v>
          </cell>
          <cell r="CI159" t="str">
            <v>Acquia DevOps</v>
          </cell>
          <cell r="CK159" t="str">
            <v>DevOps Engineer</v>
          </cell>
          <cell r="CQ159">
            <v>70</v>
          </cell>
          <cell r="CT159">
            <v>18</v>
          </cell>
        </row>
        <row r="160">
          <cell r="F160" t="str">
            <v>Credera US Consulting - L6 / E2-S1 | Principal</v>
          </cell>
          <cell r="G160">
            <v>257</v>
          </cell>
          <cell r="CG160" t="str">
            <v>Acquia</v>
          </cell>
          <cell r="CI160" t="str">
            <v>Acquia DevOps</v>
          </cell>
          <cell r="CK160" t="str">
            <v>DevOps Lead</v>
          </cell>
          <cell r="CQ160">
            <v>105</v>
          </cell>
          <cell r="CT160">
            <v>27.5</v>
          </cell>
        </row>
        <row r="161">
          <cell r="F161" t="str">
            <v>Credera US Consulting - L5 / D2-E1 | Senior Architect</v>
          </cell>
          <cell r="G161">
            <v>172</v>
          </cell>
          <cell r="CG161" t="str">
            <v>Acquia</v>
          </cell>
          <cell r="CI161" t="str">
            <v>Acquia DevOps</v>
          </cell>
          <cell r="CK161" t="str">
            <v>Enterprise DevOps Architect</v>
          </cell>
          <cell r="CQ161">
            <v>132.5</v>
          </cell>
          <cell r="CT161">
            <v>50</v>
          </cell>
        </row>
        <row r="162">
          <cell r="F162" t="str">
            <v>Credera US Consulting - L6 / E2-S1 | Principal</v>
          </cell>
          <cell r="G162">
            <v>257</v>
          </cell>
          <cell r="CG162" t="str">
            <v>Acquia</v>
          </cell>
          <cell r="CI162" t="str">
            <v>Acquia DevOps</v>
          </cell>
          <cell r="CK162" t="str">
            <v>Practice Director</v>
          </cell>
          <cell r="CQ162">
            <v>165</v>
          </cell>
          <cell r="CT162">
            <v>55</v>
          </cell>
        </row>
        <row r="163">
          <cell r="F163" t="str">
            <v>Credera US Consulting - L4 / D1 | Manager</v>
          </cell>
          <cell r="G163">
            <v>128</v>
          </cell>
          <cell r="CG163" t="str">
            <v>Acquia</v>
          </cell>
          <cell r="CI163" t="str">
            <v>Acquia DevOps</v>
          </cell>
          <cell r="CK163" t="str">
            <v>Practice Manager</v>
          </cell>
          <cell r="CQ163">
            <v>130</v>
          </cell>
          <cell r="CT163">
            <v>47.5</v>
          </cell>
        </row>
        <row r="164">
          <cell r="F164" t="str">
            <v>Credera US Consulting - L5 / D2-E1 | Senior Manager</v>
          </cell>
          <cell r="G164">
            <v>172</v>
          </cell>
          <cell r="CG164" t="str">
            <v>Acquia</v>
          </cell>
          <cell r="CI164" t="str">
            <v>Acquia DevOps</v>
          </cell>
          <cell r="CK164" t="str">
            <v>Practice VP</v>
          </cell>
          <cell r="CQ164">
            <v>172.5</v>
          </cell>
          <cell r="CT164">
            <v>62.5</v>
          </cell>
        </row>
        <row r="165">
          <cell r="F165" t="str">
            <v>Credera US Consulting - L6 / E2-S1 | Principal</v>
          </cell>
          <cell r="G165">
            <v>257</v>
          </cell>
          <cell r="CG165" t="str">
            <v>Acquia</v>
          </cell>
          <cell r="CI165" t="str">
            <v>Acquia DevOps</v>
          </cell>
          <cell r="CK165" t="str">
            <v>Sr. DevOps Engineer</v>
          </cell>
          <cell r="CQ165">
            <v>80</v>
          </cell>
          <cell r="CT165">
            <v>20</v>
          </cell>
        </row>
        <row r="166">
          <cell r="F166" t="str">
            <v>Credera US Consulting - L3 / C1-C2 | Senior Consultant</v>
          </cell>
          <cell r="G166">
            <v>96</v>
          </cell>
          <cell r="CG166" t="str">
            <v>Acquia</v>
          </cell>
          <cell r="CI166" t="str">
            <v>Acquia DevOps</v>
          </cell>
          <cell r="CK166" t="str">
            <v>Sr. Practice Director</v>
          </cell>
          <cell r="CQ166">
            <v>170</v>
          </cell>
          <cell r="CT166">
            <v>60</v>
          </cell>
        </row>
        <row r="167">
          <cell r="F167" t="str">
            <v>Credera US Consulting - L4 / D1 | Architect</v>
          </cell>
          <cell r="G167">
            <v>128</v>
          </cell>
          <cell r="CG167" t="str">
            <v>Acquia</v>
          </cell>
          <cell r="CI167" t="str">
            <v>Acquia DevOps</v>
          </cell>
          <cell r="CK167" t="str">
            <v>Sr. Practice Manager</v>
          </cell>
          <cell r="CQ167">
            <v>137.5</v>
          </cell>
          <cell r="CT167">
            <v>47.5</v>
          </cell>
        </row>
        <row r="168">
          <cell r="F168" t="str">
            <v>Credera US Consulting - L4 / D1 | Manager</v>
          </cell>
          <cell r="G168">
            <v>128</v>
          </cell>
          <cell r="CG168" t="str">
            <v>Acquia</v>
          </cell>
          <cell r="CI168" t="str">
            <v>Acquia QA</v>
          </cell>
          <cell r="CK168" t="str">
            <v>Associate Practice Director</v>
          </cell>
          <cell r="CQ168">
            <v>140</v>
          </cell>
          <cell r="CT168">
            <v>55</v>
          </cell>
        </row>
        <row r="169">
          <cell r="F169" t="str">
            <v>Credera US Consulting - L5 / D2-E1 | Senior Architect</v>
          </cell>
          <cell r="G169">
            <v>172</v>
          </cell>
          <cell r="CG169" t="str">
            <v>Acquia</v>
          </cell>
          <cell r="CI169" t="str">
            <v>Acquia QA</v>
          </cell>
          <cell r="CK169" t="str">
            <v>Associate QA Engineer</v>
          </cell>
          <cell r="CQ169">
            <v>0</v>
          </cell>
          <cell r="CT169">
            <v>13</v>
          </cell>
        </row>
        <row r="170">
          <cell r="F170" t="str">
            <v>Credera US Consulting - L4 / D1 | Manager</v>
          </cell>
          <cell r="G170">
            <v>128</v>
          </cell>
          <cell r="CG170" t="str">
            <v>Acquia</v>
          </cell>
          <cell r="CI170" t="str">
            <v>Acquia QA</v>
          </cell>
          <cell r="CK170" t="str">
            <v>Practice Director</v>
          </cell>
          <cell r="CQ170">
            <v>165</v>
          </cell>
          <cell r="CT170">
            <v>55</v>
          </cell>
        </row>
        <row r="171">
          <cell r="F171" t="str">
            <v>Credera US Consulting - L5 / D2-E1 | Senior Manager</v>
          </cell>
          <cell r="G171">
            <v>172</v>
          </cell>
          <cell r="CG171" t="str">
            <v>Acquia</v>
          </cell>
          <cell r="CI171" t="str">
            <v>Acquia QA</v>
          </cell>
          <cell r="CK171" t="str">
            <v>Practice VP</v>
          </cell>
          <cell r="CQ171">
            <v>172.5</v>
          </cell>
          <cell r="CT171">
            <v>62.5</v>
          </cell>
        </row>
        <row r="172">
          <cell r="F172" t="str">
            <v>Credera US Consulting - L2 / B1-B3 | Consultant</v>
          </cell>
          <cell r="G172">
            <v>77</v>
          </cell>
          <cell r="CG172" t="str">
            <v>Acquia</v>
          </cell>
          <cell r="CI172" t="str">
            <v>Acquia QA</v>
          </cell>
          <cell r="CK172" t="str">
            <v>QA Engineer</v>
          </cell>
          <cell r="CQ172">
            <v>75</v>
          </cell>
          <cell r="CT172">
            <v>18</v>
          </cell>
        </row>
        <row r="173">
          <cell r="F173" t="str">
            <v>Credera US Consulting - L3 / C1-C2 | Senior Consultant</v>
          </cell>
          <cell r="G173">
            <v>96</v>
          </cell>
          <cell r="CG173" t="str">
            <v>Acquia</v>
          </cell>
          <cell r="CI173" t="str">
            <v>Acquia QA</v>
          </cell>
          <cell r="CK173" t="str">
            <v>QA Lead</v>
          </cell>
          <cell r="CQ173">
            <v>82.5</v>
          </cell>
          <cell r="CT173">
            <v>25</v>
          </cell>
        </row>
        <row r="174">
          <cell r="F174" t="str">
            <v>Credera US Consulting - L4 / D1 | Manager</v>
          </cell>
          <cell r="G174">
            <v>128</v>
          </cell>
          <cell r="CG174" t="str">
            <v>Acquia</v>
          </cell>
          <cell r="CI174" t="str">
            <v>Acquia QA</v>
          </cell>
          <cell r="CK174" t="str">
            <v>QA Manager</v>
          </cell>
          <cell r="CQ174">
            <v>85</v>
          </cell>
          <cell r="CT174">
            <v>32.5</v>
          </cell>
        </row>
        <row r="175">
          <cell r="F175" t="str">
            <v>Credera US Consulting - L3 / C1-C2 | Senior Consultant</v>
          </cell>
          <cell r="G175">
            <v>96</v>
          </cell>
          <cell r="CG175" t="str">
            <v>Acquia</v>
          </cell>
          <cell r="CI175" t="str">
            <v>Acquia QA</v>
          </cell>
          <cell r="CK175" t="str">
            <v>Sr. Practice Director</v>
          </cell>
          <cell r="CQ175">
            <v>170</v>
          </cell>
          <cell r="CT175">
            <v>60</v>
          </cell>
        </row>
        <row r="176">
          <cell r="F176" t="str">
            <v>Credera US Consulting - L3 / C1-C2 | Senior Consultant</v>
          </cell>
          <cell r="G176">
            <v>96</v>
          </cell>
          <cell r="CG176" t="str">
            <v>Acquia</v>
          </cell>
          <cell r="CI176" t="str">
            <v>Acquia QA</v>
          </cell>
          <cell r="CK176" t="str">
            <v>Sr. QA Engineer</v>
          </cell>
          <cell r="CQ176">
            <v>80</v>
          </cell>
          <cell r="CT176">
            <v>20</v>
          </cell>
        </row>
        <row r="177">
          <cell r="F177" t="str">
            <v>Credera US Consulting - L4 / D1 | Architect</v>
          </cell>
          <cell r="G177">
            <v>128</v>
          </cell>
          <cell r="CG177" t="str">
            <v>Acquia</v>
          </cell>
          <cell r="CI177" t="str">
            <v>Acquia UI</v>
          </cell>
          <cell r="CK177" t="str">
            <v>Associate Developer</v>
          </cell>
          <cell r="CQ177">
            <v>0</v>
          </cell>
          <cell r="CT177">
            <v>13</v>
          </cell>
        </row>
        <row r="178">
          <cell r="F178" t="str">
            <v>Credera US Consulting - L4 / D1 | Architect</v>
          </cell>
          <cell r="G178">
            <v>128</v>
          </cell>
          <cell r="CG178" t="str">
            <v>Acquia</v>
          </cell>
          <cell r="CI178" t="str">
            <v>Acquia UI</v>
          </cell>
          <cell r="CK178" t="str">
            <v>Associate Practice Director</v>
          </cell>
          <cell r="CQ178">
            <v>140</v>
          </cell>
          <cell r="CT178">
            <v>55</v>
          </cell>
        </row>
        <row r="179">
          <cell r="F179" t="str">
            <v>Credera US Consulting - L5 / D2-E1 | Senior Architect</v>
          </cell>
          <cell r="G179">
            <v>172</v>
          </cell>
          <cell r="CG179" t="str">
            <v>Acquia</v>
          </cell>
          <cell r="CI179" t="str">
            <v>Acquia UI</v>
          </cell>
          <cell r="CK179" t="str">
            <v>Developer</v>
          </cell>
          <cell r="CQ179">
            <v>80</v>
          </cell>
          <cell r="CT179">
            <v>18</v>
          </cell>
        </row>
        <row r="180">
          <cell r="F180" t="str">
            <v>Credera US Consulting - L6 / E2-S1 | Principal</v>
          </cell>
          <cell r="G180">
            <v>257</v>
          </cell>
          <cell r="CG180" t="str">
            <v>Acquia</v>
          </cell>
          <cell r="CI180" t="str">
            <v>Acquia UI</v>
          </cell>
          <cell r="CK180" t="str">
            <v>Multi-Solution Architect</v>
          </cell>
          <cell r="CQ180">
            <v>167.5</v>
          </cell>
          <cell r="CT180">
            <v>62.5</v>
          </cell>
        </row>
        <row r="181">
          <cell r="F181" t="str">
            <v>Credera US Consulting - L2 / B1-B3 | Consultant</v>
          </cell>
          <cell r="G181">
            <v>77</v>
          </cell>
          <cell r="CG181" t="str">
            <v>Acquia</v>
          </cell>
          <cell r="CI181" t="str">
            <v>Acquia UI</v>
          </cell>
          <cell r="CK181" t="str">
            <v>Practice Director</v>
          </cell>
          <cell r="CQ181">
            <v>165</v>
          </cell>
          <cell r="CT181">
            <v>55</v>
          </cell>
        </row>
        <row r="182">
          <cell r="F182" t="str">
            <v>Credera US Consulting - L3 / C1-C2 | Senior Consultant</v>
          </cell>
          <cell r="G182">
            <v>96</v>
          </cell>
          <cell r="CG182" t="str">
            <v>Acquia</v>
          </cell>
          <cell r="CI182" t="str">
            <v>Acquia UI</v>
          </cell>
          <cell r="CK182" t="str">
            <v>Practice Manager</v>
          </cell>
          <cell r="CQ182">
            <v>130</v>
          </cell>
          <cell r="CT182">
            <v>47.5</v>
          </cell>
        </row>
        <row r="183">
          <cell r="F183" t="str">
            <v>Credera US Consulting - L4 / D1 | Architect</v>
          </cell>
          <cell r="G183">
            <v>128</v>
          </cell>
          <cell r="CG183" t="str">
            <v>Acquia</v>
          </cell>
          <cell r="CI183" t="str">
            <v>Acquia UI</v>
          </cell>
          <cell r="CK183" t="str">
            <v>Practice VP</v>
          </cell>
          <cell r="CQ183">
            <v>172.5</v>
          </cell>
          <cell r="CT183">
            <v>62.5</v>
          </cell>
        </row>
        <row r="184">
          <cell r="F184" t="str">
            <v>Credera US Consulting - L5 / D2-E1 | Senior Architect</v>
          </cell>
          <cell r="G184">
            <v>172</v>
          </cell>
          <cell r="CG184" t="str">
            <v>Acquia</v>
          </cell>
          <cell r="CI184" t="str">
            <v>Acquia UI</v>
          </cell>
          <cell r="CK184" t="str">
            <v>Sr. Developer</v>
          </cell>
          <cell r="CQ184">
            <v>82.5</v>
          </cell>
          <cell r="CT184">
            <v>22.5</v>
          </cell>
        </row>
        <row r="185">
          <cell r="F185" t="str">
            <v>Credera US Consulting - L6 / E2-S1 | Principal</v>
          </cell>
          <cell r="G185">
            <v>257</v>
          </cell>
          <cell r="CG185" t="str">
            <v>Acquia</v>
          </cell>
          <cell r="CI185" t="str">
            <v>Acquia UI</v>
          </cell>
          <cell r="CK185" t="str">
            <v>Sr. Practice Director</v>
          </cell>
          <cell r="CQ185">
            <v>170</v>
          </cell>
          <cell r="CT185">
            <v>60</v>
          </cell>
        </row>
        <row r="186">
          <cell r="F186" t="str">
            <v>Credera US Consulting - L3 / C1-C2 | Senior Consultant</v>
          </cell>
          <cell r="G186">
            <v>96</v>
          </cell>
          <cell r="CG186" t="str">
            <v>Acquia</v>
          </cell>
          <cell r="CI186" t="str">
            <v>Acquia UI</v>
          </cell>
          <cell r="CK186" t="str">
            <v>Sr. Practice Manager</v>
          </cell>
          <cell r="CQ186">
            <v>137.5</v>
          </cell>
          <cell r="CT186">
            <v>47.5</v>
          </cell>
        </row>
        <row r="187">
          <cell r="F187" t="str">
            <v>Credera US Consulting - L4 / D1 | Manager</v>
          </cell>
          <cell r="G187">
            <v>128</v>
          </cell>
          <cell r="CG187" t="str">
            <v>Acquia</v>
          </cell>
          <cell r="CI187" t="str">
            <v>Acquia UI</v>
          </cell>
          <cell r="CK187" t="str">
            <v>Sr. Technical Architect</v>
          </cell>
          <cell r="CQ187">
            <v>155</v>
          </cell>
          <cell r="CT187">
            <v>45</v>
          </cell>
        </row>
        <row r="188">
          <cell r="F188" t="str">
            <v>Credera US Consulting - L4 / D1 | Architect</v>
          </cell>
          <cell r="G188">
            <v>128</v>
          </cell>
          <cell r="CG188" t="str">
            <v>Acquia</v>
          </cell>
          <cell r="CI188" t="str">
            <v>Acquia UI</v>
          </cell>
          <cell r="CK188" t="str">
            <v>Technical Architect</v>
          </cell>
          <cell r="CQ188">
            <v>132.5</v>
          </cell>
          <cell r="CT188">
            <v>40</v>
          </cell>
        </row>
        <row r="189">
          <cell r="F189" t="str">
            <v>Credera US Consulting - L5 / D2-E1 | Senior Architect</v>
          </cell>
          <cell r="G189">
            <v>172</v>
          </cell>
          <cell r="CG189" t="str">
            <v>Acquia</v>
          </cell>
          <cell r="CI189" t="str">
            <v>Acquia UI</v>
          </cell>
          <cell r="CK189" t="str">
            <v>Technical Lead</v>
          </cell>
          <cell r="CQ189">
            <v>90</v>
          </cell>
          <cell r="CT189">
            <v>30</v>
          </cell>
        </row>
        <row r="190">
          <cell r="F190" t="str">
            <v>Credera US Consulting - L4 / D1 | Manager</v>
          </cell>
          <cell r="G190">
            <v>128</v>
          </cell>
          <cell r="CG190" t="str">
            <v>Acquia</v>
          </cell>
          <cell r="CI190" t="str">
            <v>Drupal</v>
          </cell>
          <cell r="CK190" t="str">
            <v>Associate Developer</v>
          </cell>
          <cell r="CQ190">
            <v>0</v>
          </cell>
          <cell r="CT190">
            <v>13</v>
          </cell>
        </row>
        <row r="191">
          <cell r="F191" t="str">
            <v>Credera US Consulting - L5 / D2-E1 | Senior Manager</v>
          </cell>
          <cell r="G191">
            <v>172</v>
          </cell>
          <cell r="CG191" t="str">
            <v>Acquia</v>
          </cell>
          <cell r="CI191" t="str">
            <v>Drupal</v>
          </cell>
          <cell r="CK191" t="str">
            <v>Associate Practice Director</v>
          </cell>
          <cell r="CQ191">
            <v>140</v>
          </cell>
          <cell r="CT191">
            <v>55</v>
          </cell>
        </row>
        <row r="192">
          <cell r="F192" t="str">
            <v>Credera US Consulting - L6 / E2-S1 | Principal</v>
          </cell>
          <cell r="G192">
            <v>257</v>
          </cell>
          <cell r="CG192" t="str">
            <v>Acquia</v>
          </cell>
          <cell r="CI192" t="str">
            <v>Drupal</v>
          </cell>
          <cell r="CK192" t="str">
            <v>Developer</v>
          </cell>
          <cell r="CQ192">
            <v>80</v>
          </cell>
          <cell r="CT192">
            <v>18</v>
          </cell>
        </row>
        <row r="193">
          <cell r="F193" t="str">
            <v>Credera US Consulting - L4 / D1 | Architect</v>
          </cell>
          <cell r="G193">
            <v>128</v>
          </cell>
          <cell r="CG193" t="str">
            <v>Acquia</v>
          </cell>
          <cell r="CI193" t="str">
            <v>Drupal</v>
          </cell>
          <cell r="CK193" t="str">
            <v>Multi-Solution Architect</v>
          </cell>
          <cell r="CQ193">
            <v>167.5</v>
          </cell>
          <cell r="CT193">
            <v>62.5</v>
          </cell>
        </row>
        <row r="194">
          <cell r="F194" t="str">
            <v>Credera US Consulting - L5 / D2-E1 | Senior Architect</v>
          </cell>
          <cell r="G194">
            <v>172</v>
          </cell>
          <cell r="CG194" t="str">
            <v>Acquia</v>
          </cell>
          <cell r="CI194" t="str">
            <v>Drupal</v>
          </cell>
          <cell r="CK194" t="str">
            <v>Practice Director</v>
          </cell>
          <cell r="CQ194">
            <v>165</v>
          </cell>
          <cell r="CT194">
            <v>55</v>
          </cell>
        </row>
        <row r="195">
          <cell r="F195" t="str">
            <v>Credera US Consulting - L6 / E2-S1 | Principal</v>
          </cell>
          <cell r="G195">
            <v>257</v>
          </cell>
          <cell r="CG195" t="str">
            <v>Acquia</v>
          </cell>
          <cell r="CI195" t="str">
            <v>Drupal</v>
          </cell>
          <cell r="CK195" t="str">
            <v>Practice Manager</v>
          </cell>
          <cell r="CQ195">
            <v>130</v>
          </cell>
          <cell r="CT195">
            <v>47.5</v>
          </cell>
        </row>
        <row r="196">
          <cell r="F196" t="str">
            <v>Credera US Consulting - L6 / E2-S1 | Principal Architect</v>
          </cell>
          <cell r="G196">
            <v>257</v>
          </cell>
          <cell r="CG196" t="str">
            <v>Acquia</v>
          </cell>
          <cell r="CI196" t="str">
            <v>Drupal</v>
          </cell>
          <cell r="CK196" t="str">
            <v>Practice VP</v>
          </cell>
          <cell r="CQ196">
            <v>172.5</v>
          </cell>
          <cell r="CT196">
            <v>62.5</v>
          </cell>
        </row>
        <row r="197">
          <cell r="F197" t="str">
            <v>Credera US Consulting - L2 / B1-B3 | Consultant</v>
          </cell>
          <cell r="G197">
            <v>77</v>
          </cell>
          <cell r="CG197" t="str">
            <v>Acquia</v>
          </cell>
          <cell r="CI197" t="str">
            <v>Drupal</v>
          </cell>
          <cell r="CK197" t="str">
            <v>Sr. Developer</v>
          </cell>
          <cell r="CQ197">
            <v>82.5</v>
          </cell>
          <cell r="CT197">
            <v>22.5</v>
          </cell>
        </row>
        <row r="198">
          <cell r="F198" t="str">
            <v>Credera US Consulting - L2 / B1-B3 | Consultant</v>
          </cell>
          <cell r="G198">
            <v>77</v>
          </cell>
          <cell r="CG198" t="str">
            <v>Acquia</v>
          </cell>
          <cell r="CI198" t="str">
            <v>Drupal</v>
          </cell>
          <cell r="CK198" t="str">
            <v>Sr. Practice Director</v>
          </cell>
          <cell r="CQ198">
            <v>170</v>
          </cell>
          <cell r="CT198">
            <v>60</v>
          </cell>
        </row>
        <row r="199">
          <cell r="F199" t="str">
            <v>Credera US Consulting - L3 / C1-C2 | Senior Consultant</v>
          </cell>
          <cell r="G199">
            <v>96</v>
          </cell>
          <cell r="CG199" t="str">
            <v>Acquia</v>
          </cell>
          <cell r="CI199" t="str">
            <v>Drupal</v>
          </cell>
          <cell r="CK199" t="str">
            <v>Sr. Practice Manager</v>
          </cell>
          <cell r="CQ199">
            <v>137.5</v>
          </cell>
          <cell r="CT199">
            <v>47.5</v>
          </cell>
        </row>
        <row r="200">
          <cell r="F200" t="str">
            <v>Credera US Consulting - L3 / C1-C2 | Senior Consultant</v>
          </cell>
          <cell r="G200">
            <v>96</v>
          </cell>
          <cell r="CG200" t="str">
            <v>Acquia</v>
          </cell>
          <cell r="CI200" t="str">
            <v>Drupal</v>
          </cell>
          <cell r="CK200" t="str">
            <v>Sr. Technical Architect</v>
          </cell>
          <cell r="CQ200">
            <v>155</v>
          </cell>
          <cell r="CT200">
            <v>45</v>
          </cell>
        </row>
        <row r="201">
          <cell r="F201" t="str">
            <v>Credera US Consulting - L4 / D1 | Manager</v>
          </cell>
          <cell r="G201">
            <v>128</v>
          </cell>
          <cell r="CG201" t="str">
            <v>Acquia</v>
          </cell>
          <cell r="CI201" t="str">
            <v>Drupal</v>
          </cell>
          <cell r="CK201" t="str">
            <v>Technical Architect</v>
          </cell>
          <cell r="CQ201">
            <v>132.5</v>
          </cell>
          <cell r="CT201">
            <v>40</v>
          </cell>
        </row>
        <row r="202">
          <cell r="F202" t="str">
            <v>Credera US Consulting - L5 / D2-E1 | Senior Manager</v>
          </cell>
          <cell r="G202">
            <v>172</v>
          </cell>
          <cell r="CG202" t="str">
            <v>Acquia</v>
          </cell>
          <cell r="CI202" t="str">
            <v>Drupal</v>
          </cell>
          <cell r="CK202" t="str">
            <v>Technical Lead</v>
          </cell>
          <cell r="CQ202">
            <v>90</v>
          </cell>
          <cell r="CT202">
            <v>30</v>
          </cell>
        </row>
        <row r="203">
          <cell r="F203" t="str">
            <v>Credera US Consulting - L6 / E2-S1 | Principal</v>
          </cell>
          <cell r="G203">
            <v>257</v>
          </cell>
          <cell r="CG203" t="str">
            <v>Acquia</v>
          </cell>
          <cell r="CI203" t="str">
            <v>Personalization</v>
          </cell>
          <cell r="CK203" t="str">
            <v>Associate Data Analyst</v>
          </cell>
          <cell r="CQ203">
            <v>0</v>
          </cell>
          <cell r="CT203">
            <v>13</v>
          </cell>
        </row>
        <row r="204">
          <cell r="F204" t="str">
            <v>Credera US Consulting - L6 / E2-S1 | Principal</v>
          </cell>
          <cell r="G204">
            <v>257</v>
          </cell>
          <cell r="CG204" t="str">
            <v>Acquia</v>
          </cell>
          <cell r="CI204" t="str">
            <v>Personalization</v>
          </cell>
          <cell r="CK204" t="str">
            <v>Associate Data Engineer</v>
          </cell>
          <cell r="CQ204">
            <v>0</v>
          </cell>
          <cell r="CT204">
            <v>13</v>
          </cell>
        </row>
        <row r="205">
          <cell r="F205" t="str">
            <v>TADigital NA | Management - Associate Practice Director</v>
          </cell>
          <cell r="G205">
            <v>140</v>
          </cell>
          <cell r="CG205" t="str">
            <v>Acquia</v>
          </cell>
          <cell r="CI205" t="str">
            <v>Personalization</v>
          </cell>
          <cell r="CK205" t="str">
            <v>Associate Practice Director</v>
          </cell>
          <cell r="CQ205">
            <v>140</v>
          </cell>
          <cell r="CT205">
            <v>55</v>
          </cell>
        </row>
        <row r="206">
          <cell r="F206" t="str">
            <v>TADigital NA | Management - Practice Director / Delivery Director</v>
          </cell>
          <cell r="G206">
            <v>165</v>
          </cell>
          <cell r="CG206" t="str">
            <v>Acquia</v>
          </cell>
          <cell r="CI206" t="str">
            <v>Personalization</v>
          </cell>
          <cell r="CK206" t="str">
            <v>Data Analyst</v>
          </cell>
          <cell r="CQ206">
            <v>85</v>
          </cell>
          <cell r="CT206">
            <v>18</v>
          </cell>
        </row>
        <row r="207">
          <cell r="F207" t="str">
            <v>TADigital NA | Management - Sr. Practice Director / Sr. Delivery Director</v>
          </cell>
          <cell r="G207">
            <v>170</v>
          </cell>
          <cell r="CG207" t="str">
            <v>Acquia</v>
          </cell>
          <cell r="CI207" t="str">
            <v>Personalization</v>
          </cell>
          <cell r="CK207" t="str">
            <v>Data Architect</v>
          </cell>
          <cell r="CQ207">
            <v>115.5</v>
          </cell>
          <cell r="CT207">
            <v>37.5</v>
          </cell>
        </row>
        <row r="208">
          <cell r="F208" t="str">
            <v>TADigital NA | Management - Practice VP / Delivery VP</v>
          </cell>
          <cell r="G208">
            <v>172.5</v>
          </cell>
          <cell r="CG208" t="str">
            <v>Acquia</v>
          </cell>
          <cell r="CI208" t="str">
            <v>Personalization</v>
          </cell>
          <cell r="CK208" t="str">
            <v>Data Engineer</v>
          </cell>
          <cell r="CQ208">
            <v>85</v>
          </cell>
          <cell r="CT208">
            <v>18</v>
          </cell>
        </row>
        <row r="209">
          <cell r="F209" t="str">
            <v>TADigital NA | Management - L7 / S2-EX3 | CXO / CDO</v>
          </cell>
          <cell r="G209">
            <v>285</v>
          </cell>
          <cell r="CG209" t="str">
            <v>Acquia</v>
          </cell>
          <cell r="CI209" t="str">
            <v>Personalization</v>
          </cell>
          <cell r="CK209" t="str">
            <v>Data Lead</v>
          </cell>
          <cell r="CQ209">
            <v>107.5</v>
          </cell>
          <cell r="CT209">
            <v>35</v>
          </cell>
        </row>
        <row r="210">
          <cell r="F210" t="str">
            <v>TADigital NA Consulting - Project Manager / Product Manager</v>
          </cell>
          <cell r="G210">
            <v>112.5</v>
          </cell>
          <cell r="CG210" t="str">
            <v>Acquia</v>
          </cell>
          <cell r="CI210" t="str">
            <v>Personalization</v>
          </cell>
          <cell r="CK210" t="str">
            <v>Data Strategist</v>
          </cell>
          <cell r="CQ210">
            <v>116</v>
          </cell>
          <cell r="CT210">
            <v>38</v>
          </cell>
        </row>
        <row r="211">
          <cell r="F211" t="str">
            <v>TADigital NA Consulting - Sr. Project Manager</v>
          </cell>
          <cell r="G211">
            <v>135</v>
          </cell>
          <cell r="CG211" t="str">
            <v>Acquia</v>
          </cell>
          <cell r="CI211" t="str">
            <v>Personalization</v>
          </cell>
          <cell r="CK211" t="str">
            <v>Lead Data Analyst</v>
          </cell>
          <cell r="CQ211">
            <v>108</v>
          </cell>
          <cell r="CT211">
            <v>35</v>
          </cell>
        </row>
        <row r="212">
          <cell r="F212" t="str">
            <v>TADigital NA Consulting - Delivery Manager</v>
          </cell>
          <cell r="G212">
            <v>135</v>
          </cell>
          <cell r="CG212" t="str">
            <v>Acquia</v>
          </cell>
          <cell r="CI212" t="str">
            <v>Personalization</v>
          </cell>
          <cell r="CK212" t="str">
            <v>Practice Director</v>
          </cell>
          <cell r="CQ212">
            <v>165</v>
          </cell>
          <cell r="CT212">
            <v>55</v>
          </cell>
        </row>
        <row r="213">
          <cell r="F213" t="str">
            <v>TADigital NA Consulting - Practice Manager</v>
          </cell>
          <cell r="G213">
            <v>130</v>
          </cell>
          <cell r="CG213" t="str">
            <v>Acquia</v>
          </cell>
          <cell r="CI213" t="str">
            <v>Personalization</v>
          </cell>
          <cell r="CK213" t="str">
            <v>Practice VP</v>
          </cell>
          <cell r="CQ213">
            <v>172.5</v>
          </cell>
          <cell r="CT213">
            <v>62.5</v>
          </cell>
        </row>
        <row r="214">
          <cell r="F214" t="str">
            <v>TADigital NA Consulting - Sr. Practice Manager</v>
          </cell>
          <cell r="G214">
            <v>137.5</v>
          </cell>
          <cell r="CG214" t="str">
            <v>Acquia</v>
          </cell>
          <cell r="CI214" t="str">
            <v>Personalization</v>
          </cell>
          <cell r="CK214" t="str">
            <v>Sr. Data Analyst</v>
          </cell>
          <cell r="CQ214">
            <v>105</v>
          </cell>
          <cell r="CT214">
            <v>28</v>
          </cell>
        </row>
        <row r="215">
          <cell r="F215" t="str">
            <v>TADigital NA Consulting | Content &amp; SEO - Content Analyst</v>
          </cell>
          <cell r="G215">
            <v>65</v>
          </cell>
          <cell r="CG215" t="str">
            <v>Acquia</v>
          </cell>
          <cell r="CI215" t="str">
            <v>Personalization</v>
          </cell>
          <cell r="CK215" t="str">
            <v>Sr. Data Architect</v>
          </cell>
          <cell r="CQ215">
            <v>162.5</v>
          </cell>
          <cell r="CT215">
            <v>50</v>
          </cell>
        </row>
        <row r="216">
          <cell r="F216" t="str">
            <v>TADigital NA Consulting | Content &amp; SEO - Associate Content Strategist</v>
          </cell>
          <cell r="G216">
            <v>72.5</v>
          </cell>
          <cell r="CG216" t="str">
            <v>Acquia</v>
          </cell>
          <cell r="CI216" t="str">
            <v>Personalization</v>
          </cell>
          <cell r="CK216" t="str">
            <v>Sr. Data Engineer</v>
          </cell>
          <cell r="CQ216">
            <v>105</v>
          </cell>
          <cell r="CT216">
            <v>27.5</v>
          </cell>
        </row>
        <row r="217">
          <cell r="F217" t="str">
            <v>TADigital NA Consulting | Content &amp; SEO - Content Strategist</v>
          </cell>
          <cell r="G217">
            <v>80</v>
          </cell>
          <cell r="CG217" t="str">
            <v>Acquia</v>
          </cell>
          <cell r="CI217" t="str">
            <v>Personalization</v>
          </cell>
          <cell r="CK217" t="str">
            <v>Sr. Data Strategist</v>
          </cell>
          <cell r="CQ217">
            <v>162.5</v>
          </cell>
          <cell r="CT217">
            <v>50</v>
          </cell>
        </row>
        <row r="218">
          <cell r="F218" t="str">
            <v>TADigital NA Consulting | Content &amp; SEO - Sr. Content Strategist</v>
          </cell>
          <cell r="G218">
            <v>90</v>
          </cell>
          <cell r="CG218" t="str">
            <v>Acquia</v>
          </cell>
          <cell r="CI218" t="str">
            <v>Personalization</v>
          </cell>
          <cell r="CK218" t="str">
            <v>Sr. Practice Director</v>
          </cell>
          <cell r="CQ218">
            <v>170</v>
          </cell>
          <cell r="CT218">
            <v>60</v>
          </cell>
        </row>
        <row r="219">
          <cell r="F219" t="str">
            <v>TADigital NA Consulting | Content &amp; SEO - Content Strategy Lead</v>
          </cell>
          <cell r="G219">
            <v>105</v>
          </cell>
          <cell r="CG219" t="str">
            <v>Acquia</v>
          </cell>
          <cell r="CI219" t="str">
            <v>Wordpress</v>
          </cell>
          <cell r="CK219" t="str">
            <v>Associate Developer</v>
          </cell>
          <cell r="CQ219">
            <v>0</v>
          </cell>
          <cell r="CT219">
            <v>13</v>
          </cell>
        </row>
        <row r="220">
          <cell r="F220" t="str">
            <v>TADigital NA Consulting | Content &amp; SEO - Associate Manager</v>
          </cell>
          <cell r="G220">
            <v>107.5</v>
          </cell>
          <cell r="CG220" t="str">
            <v>Acquia</v>
          </cell>
          <cell r="CI220" t="str">
            <v>Wordpress</v>
          </cell>
          <cell r="CK220" t="str">
            <v>Associate Practice Director</v>
          </cell>
          <cell r="CQ220">
            <v>140</v>
          </cell>
          <cell r="CT220">
            <v>55</v>
          </cell>
        </row>
        <row r="221">
          <cell r="F221" t="str">
            <v>TADigital NA Consulting | Content &amp; SEO - Associate Copy Analyst</v>
          </cell>
          <cell r="G221">
            <v>65</v>
          </cell>
          <cell r="CG221" t="str">
            <v>Acquia</v>
          </cell>
          <cell r="CI221" t="str">
            <v>Wordpress</v>
          </cell>
          <cell r="CK221" t="str">
            <v>Developer</v>
          </cell>
          <cell r="CQ221">
            <v>80</v>
          </cell>
          <cell r="CT221">
            <v>18</v>
          </cell>
        </row>
        <row r="222">
          <cell r="F222" t="str">
            <v>TADigital NA Consulting | Content &amp; SEO - Copywriter</v>
          </cell>
          <cell r="G222">
            <v>75</v>
          </cell>
          <cell r="CG222" t="str">
            <v>Acquia</v>
          </cell>
          <cell r="CI222" t="str">
            <v>Wordpress</v>
          </cell>
          <cell r="CK222" t="str">
            <v>Multi-Solution Architect</v>
          </cell>
          <cell r="CQ222">
            <v>167.5</v>
          </cell>
          <cell r="CT222">
            <v>62.5</v>
          </cell>
        </row>
        <row r="223">
          <cell r="F223" t="str">
            <v>TADigital NA Consulting | Content &amp; SEO - Sr. Copywriter</v>
          </cell>
          <cell r="G223">
            <v>80</v>
          </cell>
          <cell r="CG223" t="str">
            <v>Acquia</v>
          </cell>
          <cell r="CI223" t="str">
            <v>Wordpress</v>
          </cell>
          <cell r="CK223" t="str">
            <v>Practice Director</v>
          </cell>
          <cell r="CQ223">
            <v>165</v>
          </cell>
          <cell r="CT223">
            <v>55</v>
          </cell>
        </row>
        <row r="224">
          <cell r="F224" t="str">
            <v>TADigital NA Consulting | Content &amp; SEO - Sr. Copy Editor</v>
          </cell>
          <cell r="G224">
            <v>90</v>
          </cell>
          <cell r="CG224" t="str">
            <v>Acquia</v>
          </cell>
          <cell r="CI224" t="str">
            <v>Wordpress</v>
          </cell>
          <cell r="CK224" t="str">
            <v>Practice Manager</v>
          </cell>
          <cell r="CQ224">
            <v>130</v>
          </cell>
          <cell r="CT224">
            <v>47.5</v>
          </cell>
        </row>
        <row r="225">
          <cell r="F225" t="str">
            <v>TADigital NA Consulting | Content &amp; SEO - Editorial Content Lead</v>
          </cell>
          <cell r="G225">
            <v>105</v>
          </cell>
          <cell r="CG225" t="str">
            <v>Acquia</v>
          </cell>
          <cell r="CI225" t="str">
            <v>Wordpress</v>
          </cell>
          <cell r="CK225" t="str">
            <v>Practice VP</v>
          </cell>
          <cell r="CQ225">
            <v>172.5</v>
          </cell>
          <cell r="CT225">
            <v>62.5</v>
          </cell>
        </row>
        <row r="226">
          <cell r="F226" t="str">
            <v>TADigital NA Consulting | Content &amp; SEO - Associate Web Content Analyst</v>
          </cell>
          <cell r="G226">
            <v>65</v>
          </cell>
          <cell r="CG226" t="str">
            <v>Acquia</v>
          </cell>
          <cell r="CI226" t="str">
            <v>Wordpress</v>
          </cell>
          <cell r="CK226" t="str">
            <v>Sr. Developer</v>
          </cell>
          <cell r="CQ226">
            <v>82.5</v>
          </cell>
          <cell r="CT226">
            <v>22.5</v>
          </cell>
        </row>
        <row r="227">
          <cell r="F227" t="str">
            <v>TADigital NA Consulting | Content &amp; SEO - Web Content Analyst</v>
          </cell>
          <cell r="G227">
            <v>75</v>
          </cell>
          <cell r="CG227" t="str">
            <v>Acquia</v>
          </cell>
          <cell r="CI227" t="str">
            <v>Wordpress</v>
          </cell>
          <cell r="CK227" t="str">
            <v>Sr. Practice Director</v>
          </cell>
          <cell r="CQ227">
            <v>170</v>
          </cell>
          <cell r="CT227">
            <v>60</v>
          </cell>
        </row>
        <row r="228">
          <cell r="F228" t="str">
            <v>TADigital NA Consulting | Content &amp; SEO - Sr. Web Content Analyst</v>
          </cell>
          <cell r="G228">
            <v>80</v>
          </cell>
          <cell r="CG228" t="str">
            <v>Acquia</v>
          </cell>
          <cell r="CI228" t="str">
            <v>Wordpress</v>
          </cell>
          <cell r="CK228" t="str">
            <v>Sr. Practice Manager</v>
          </cell>
          <cell r="CQ228">
            <v>137.5</v>
          </cell>
          <cell r="CT228">
            <v>47.5</v>
          </cell>
        </row>
        <row r="229">
          <cell r="F229" t="str">
            <v>TADigital NA Consulting | Content &amp; SEO - Principal Web Content Analyst</v>
          </cell>
          <cell r="G229">
            <v>80</v>
          </cell>
          <cell r="CG229" t="str">
            <v>Acquia</v>
          </cell>
          <cell r="CI229" t="str">
            <v>Wordpress</v>
          </cell>
          <cell r="CK229" t="str">
            <v>Sr. Technical Architect</v>
          </cell>
          <cell r="CQ229">
            <v>155</v>
          </cell>
          <cell r="CT229">
            <v>45</v>
          </cell>
        </row>
        <row r="230">
          <cell r="F230" t="str">
            <v>TADigital NA Consulting | Content &amp; SEO - Sr. Content Engineer</v>
          </cell>
          <cell r="G230">
            <v>90</v>
          </cell>
          <cell r="CG230" t="str">
            <v>Acquia</v>
          </cell>
          <cell r="CI230" t="str">
            <v>Wordpress</v>
          </cell>
          <cell r="CK230" t="str">
            <v>Technical Architect</v>
          </cell>
          <cell r="CQ230">
            <v>132.5</v>
          </cell>
          <cell r="CT230">
            <v>40</v>
          </cell>
        </row>
        <row r="231">
          <cell r="F231" t="str">
            <v>TADigital NA Consulting | Content &amp; SEO - Lead Web Content Engineer</v>
          </cell>
          <cell r="G231">
            <v>105</v>
          </cell>
          <cell r="CG231" t="str">
            <v>Acquia</v>
          </cell>
          <cell r="CI231" t="str">
            <v>Wordpress</v>
          </cell>
          <cell r="CK231" t="str">
            <v>Technical Lead</v>
          </cell>
          <cell r="CQ231">
            <v>90</v>
          </cell>
          <cell r="CT231">
            <v>30</v>
          </cell>
        </row>
        <row r="232">
          <cell r="F232" t="str">
            <v>TADigital NA Consulting | Content &amp; SEO - Associate SEO Analyst</v>
          </cell>
          <cell r="G232">
            <v>65</v>
          </cell>
          <cell r="CG232" t="str">
            <v>Adobe</v>
          </cell>
          <cell r="CI232" t="str">
            <v>Adobe BA</v>
          </cell>
          <cell r="CK232" t="str">
            <v>BA Lead</v>
          </cell>
          <cell r="CQ232">
            <v>107.5</v>
          </cell>
          <cell r="CT232">
            <v>32.5</v>
          </cell>
        </row>
        <row r="233">
          <cell r="F233" t="str">
            <v>TADigital NA Consulting | Content &amp; SEO - SEO Analyst</v>
          </cell>
          <cell r="G233">
            <v>75</v>
          </cell>
          <cell r="CG233" t="str">
            <v>Adobe</v>
          </cell>
          <cell r="CI233" t="str">
            <v>Adobe BA</v>
          </cell>
          <cell r="CK233" t="str">
            <v>Business Analyst</v>
          </cell>
          <cell r="CQ233">
            <v>97.5</v>
          </cell>
          <cell r="CT233">
            <v>22.5</v>
          </cell>
        </row>
        <row r="234">
          <cell r="F234" t="str">
            <v>TADigital NA Consulting | Content &amp; SEO - SEO Strategist</v>
          </cell>
          <cell r="G234">
            <v>80</v>
          </cell>
          <cell r="CG234" t="str">
            <v>Adobe</v>
          </cell>
          <cell r="CI234" t="str">
            <v>Adobe BA</v>
          </cell>
          <cell r="CK234" t="str">
            <v>Sr. Business Analyst</v>
          </cell>
          <cell r="CQ234">
            <v>105</v>
          </cell>
          <cell r="CT234">
            <v>30</v>
          </cell>
        </row>
        <row r="235">
          <cell r="F235" t="str">
            <v>TADigital NA Consulting | Content &amp; SEO - Sr. SEO Strategist</v>
          </cell>
          <cell r="G235">
            <v>90</v>
          </cell>
          <cell r="CG235" t="str">
            <v>Adobe</v>
          </cell>
          <cell r="CI235" t="str">
            <v>Adobe Commerce</v>
          </cell>
          <cell r="CK235" t="str">
            <v>Associate Developer</v>
          </cell>
          <cell r="CQ235">
            <v>0</v>
          </cell>
          <cell r="CT235">
            <v>13</v>
          </cell>
        </row>
        <row r="236">
          <cell r="F236" t="str">
            <v>TADigital NA Consulting | Content &amp; SEO - SEO Lead</v>
          </cell>
          <cell r="G236">
            <v>105</v>
          </cell>
          <cell r="CG236" t="str">
            <v>Adobe</v>
          </cell>
          <cell r="CI236" t="str">
            <v>Adobe Commerce</v>
          </cell>
          <cell r="CK236" t="str">
            <v>Associate Practice Director</v>
          </cell>
          <cell r="CQ236">
            <v>140</v>
          </cell>
          <cell r="CT236">
            <v>55</v>
          </cell>
        </row>
        <row r="237">
          <cell r="F237" t="str">
            <v>TADigital NA Consulting | Design - Associate UX Designer</v>
          </cell>
          <cell r="G237">
            <v>65</v>
          </cell>
          <cell r="CG237" t="str">
            <v>Adobe</v>
          </cell>
          <cell r="CI237" t="str">
            <v>Adobe Commerce</v>
          </cell>
          <cell r="CK237" t="str">
            <v>Developer</v>
          </cell>
          <cell r="CQ237">
            <v>80</v>
          </cell>
          <cell r="CT237">
            <v>18</v>
          </cell>
        </row>
        <row r="238">
          <cell r="F238" t="str">
            <v>TADigital NA Consulting | Design - UX Designer</v>
          </cell>
          <cell r="G238">
            <v>70</v>
          </cell>
          <cell r="CG238" t="str">
            <v>Adobe</v>
          </cell>
          <cell r="CI238" t="str">
            <v>Adobe Commerce</v>
          </cell>
          <cell r="CK238" t="str">
            <v>Multi-Solution Architect</v>
          </cell>
          <cell r="CQ238">
            <v>167.5</v>
          </cell>
          <cell r="CT238">
            <v>62.5</v>
          </cell>
        </row>
        <row r="239">
          <cell r="F239" t="str">
            <v>TADigital NA Consulting | Design - Sr. UX Designer</v>
          </cell>
          <cell r="G239">
            <v>110</v>
          </cell>
          <cell r="CG239" t="str">
            <v>Adobe</v>
          </cell>
          <cell r="CI239" t="str">
            <v>Adobe Commerce</v>
          </cell>
          <cell r="CK239" t="str">
            <v>Practice Director</v>
          </cell>
          <cell r="CQ239">
            <v>165</v>
          </cell>
          <cell r="CT239">
            <v>55</v>
          </cell>
        </row>
        <row r="240">
          <cell r="F240" t="str">
            <v>TADigital NA Consulting | Design - Associate UX Manager / Associate UX Principal</v>
          </cell>
          <cell r="G240">
            <v>107.5</v>
          </cell>
          <cell r="CG240" t="str">
            <v>Adobe</v>
          </cell>
          <cell r="CI240" t="str">
            <v>Adobe Commerce</v>
          </cell>
          <cell r="CK240" t="str">
            <v>Practice Manager</v>
          </cell>
          <cell r="CQ240">
            <v>130</v>
          </cell>
          <cell r="CT240">
            <v>47.5</v>
          </cell>
        </row>
        <row r="241">
          <cell r="F241" t="str">
            <v>TADigital NA Consulting | Design - UX Manager / UX Principal</v>
          </cell>
          <cell r="G241">
            <v>120</v>
          </cell>
          <cell r="CG241" t="str">
            <v>Adobe</v>
          </cell>
          <cell r="CI241" t="str">
            <v>Adobe Commerce</v>
          </cell>
          <cell r="CK241" t="str">
            <v>Practice VP</v>
          </cell>
          <cell r="CQ241">
            <v>172.5</v>
          </cell>
          <cell r="CT241">
            <v>62.5</v>
          </cell>
        </row>
        <row r="242">
          <cell r="F242" t="str">
            <v>TADigital NA Consulting | Design - Sr. UX Manager / Sr. UX Principal</v>
          </cell>
          <cell r="G242">
            <v>140</v>
          </cell>
          <cell r="CG242" t="str">
            <v>Adobe</v>
          </cell>
          <cell r="CI242" t="str">
            <v>Adobe Commerce</v>
          </cell>
          <cell r="CK242" t="str">
            <v>Sr. Developer</v>
          </cell>
          <cell r="CQ242">
            <v>82.5</v>
          </cell>
          <cell r="CT242">
            <v>22.5</v>
          </cell>
        </row>
        <row r="243">
          <cell r="F243" t="str">
            <v>TADigital NA Consulting | Design - Associate Visual Designer</v>
          </cell>
          <cell r="G243">
            <v>77.5</v>
          </cell>
          <cell r="CG243" t="str">
            <v>Adobe</v>
          </cell>
          <cell r="CI243" t="str">
            <v>Adobe Commerce</v>
          </cell>
          <cell r="CK243" t="str">
            <v>Sr. Practice Director</v>
          </cell>
          <cell r="CQ243">
            <v>170</v>
          </cell>
          <cell r="CT243">
            <v>60</v>
          </cell>
        </row>
        <row r="244">
          <cell r="F244" t="str">
            <v>TADigital NA Consulting | Design - Visual Designer</v>
          </cell>
          <cell r="G244">
            <v>90</v>
          </cell>
          <cell r="CG244" t="str">
            <v>Adobe</v>
          </cell>
          <cell r="CI244" t="str">
            <v>Adobe Commerce</v>
          </cell>
          <cell r="CK244" t="str">
            <v>Sr. Practice Manager</v>
          </cell>
          <cell r="CQ244">
            <v>137.5</v>
          </cell>
          <cell r="CT244">
            <v>47.5</v>
          </cell>
        </row>
        <row r="245">
          <cell r="F245" t="str">
            <v>TADigital NA Consulting | Design - Sr. Visual Designer</v>
          </cell>
          <cell r="G245">
            <v>95</v>
          </cell>
          <cell r="CG245" t="str">
            <v>Adobe</v>
          </cell>
          <cell r="CI245" t="str">
            <v>Adobe Commerce</v>
          </cell>
          <cell r="CK245" t="str">
            <v>Sr. Technical Architect</v>
          </cell>
          <cell r="CQ245">
            <v>155</v>
          </cell>
          <cell r="CT245">
            <v>45</v>
          </cell>
        </row>
        <row r="246">
          <cell r="F246" t="str">
            <v>TADigital NA Consulting | Design - Art Director</v>
          </cell>
          <cell r="G246">
            <v>102.5</v>
          </cell>
          <cell r="CG246" t="str">
            <v>Adobe</v>
          </cell>
          <cell r="CI246" t="str">
            <v>Adobe Commerce</v>
          </cell>
          <cell r="CK246" t="str">
            <v>Technical Architect</v>
          </cell>
          <cell r="CQ246">
            <v>132.5</v>
          </cell>
          <cell r="CT246">
            <v>40</v>
          </cell>
        </row>
        <row r="247">
          <cell r="F247" t="str">
            <v>TADigital NA Consulting | Design - Sr. Art Director</v>
          </cell>
          <cell r="G247">
            <v>107.5</v>
          </cell>
          <cell r="CG247" t="str">
            <v>Adobe</v>
          </cell>
          <cell r="CI247" t="str">
            <v>Adobe Commerce</v>
          </cell>
          <cell r="CK247" t="str">
            <v>Technical Lead</v>
          </cell>
          <cell r="CQ247">
            <v>90</v>
          </cell>
          <cell r="CT247">
            <v>30</v>
          </cell>
        </row>
        <row r="248">
          <cell r="F248" t="str">
            <v>TADigital NA Consulting | Design - Managing Art Director</v>
          </cell>
          <cell r="G248">
            <v>140</v>
          </cell>
          <cell r="CG248" t="str">
            <v>Adobe</v>
          </cell>
          <cell r="CI248" t="str">
            <v>Content</v>
          </cell>
          <cell r="CK248" t="str">
            <v>Associate Web Content Analyst</v>
          </cell>
          <cell r="CQ248">
            <v>65</v>
          </cell>
          <cell r="CT248">
            <v>13</v>
          </cell>
        </row>
        <row r="249">
          <cell r="F249" t="str">
            <v>TADigital NA Consulting | Strategy - Associate Analyst</v>
          </cell>
          <cell r="G249">
            <v>75</v>
          </cell>
          <cell r="CG249" t="str">
            <v>Adobe</v>
          </cell>
          <cell r="CI249" t="str">
            <v>Content</v>
          </cell>
          <cell r="CK249" t="str">
            <v>Web Content Analyst</v>
          </cell>
          <cell r="CQ249">
            <v>75</v>
          </cell>
          <cell r="CT249">
            <v>18</v>
          </cell>
        </row>
        <row r="250">
          <cell r="F250" t="str">
            <v>TADigital NA Consulting | Strategy - Analyst</v>
          </cell>
          <cell r="G250">
            <v>85</v>
          </cell>
          <cell r="CG250" t="str">
            <v>Adobe</v>
          </cell>
          <cell r="CI250" t="str">
            <v>Content</v>
          </cell>
          <cell r="CK250" t="str">
            <v>Sr. Web Content Analyst</v>
          </cell>
          <cell r="CQ250">
            <v>80</v>
          </cell>
          <cell r="CT250">
            <v>2</v>
          </cell>
        </row>
        <row r="251">
          <cell r="F251" t="str">
            <v>TADigital NA Consulting | Strategy - Sr. Analyst</v>
          </cell>
          <cell r="G251">
            <v>85</v>
          </cell>
          <cell r="CG251" t="str">
            <v>Adobe</v>
          </cell>
          <cell r="CI251" t="str">
            <v>Content</v>
          </cell>
          <cell r="CK251" t="str">
            <v>Principal Web Content Analyst</v>
          </cell>
          <cell r="CQ251">
            <v>80</v>
          </cell>
          <cell r="CT251">
            <v>2</v>
          </cell>
        </row>
        <row r="252">
          <cell r="F252" t="str">
            <v>TADigital NA Consulting | Strategy - Associate Digital Strategist</v>
          </cell>
          <cell r="G252">
            <v>85</v>
          </cell>
          <cell r="CG252" t="str">
            <v>Adobe</v>
          </cell>
          <cell r="CI252" t="str">
            <v>Content</v>
          </cell>
          <cell r="CK252" t="str">
            <v>Sr. Content Engineer</v>
          </cell>
          <cell r="CQ252">
            <v>90</v>
          </cell>
          <cell r="CT252">
            <v>22.5</v>
          </cell>
        </row>
        <row r="253">
          <cell r="F253" t="str">
            <v>TADigital NA Consulting | Strategy - Digital Strategist</v>
          </cell>
          <cell r="G253">
            <v>105</v>
          </cell>
          <cell r="CG253" t="str">
            <v>Adobe</v>
          </cell>
          <cell r="CI253" t="str">
            <v>Content</v>
          </cell>
          <cell r="CK253" t="str">
            <v>Lead Web Content Engineer</v>
          </cell>
          <cell r="CQ253">
            <v>105</v>
          </cell>
          <cell r="CT253">
            <v>27.5</v>
          </cell>
        </row>
        <row r="254">
          <cell r="F254" t="str">
            <v>TADigital NA Consulting | Strategy - Sr. Digital Strategist</v>
          </cell>
          <cell r="G254">
            <v>105</v>
          </cell>
          <cell r="CG254" t="str">
            <v>Adobe</v>
          </cell>
          <cell r="CI254" t="str">
            <v>Content</v>
          </cell>
          <cell r="CK254" t="str">
            <v>Associate Manager</v>
          </cell>
          <cell r="CQ254">
            <v>122.5</v>
          </cell>
          <cell r="CT254">
            <v>25</v>
          </cell>
        </row>
        <row r="255">
          <cell r="F255" t="str">
            <v>TADigital NA Consulting | Strategy - Associate Manager</v>
          </cell>
          <cell r="G255">
            <v>122.5</v>
          </cell>
          <cell r="CG255" t="str">
            <v>Adobe</v>
          </cell>
          <cell r="CI255" t="str">
            <v>Content</v>
          </cell>
          <cell r="CK255" t="str">
            <v>Associate SEO Analyst</v>
          </cell>
          <cell r="CQ255">
            <v>65</v>
          </cell>
          <cell r="CT255">
            <v>13</v>
          </cell>
        </row>
        <row r="256">
          <cell r="F256" t="str">
            <v>TADigital NA Digital - Developer</v>
          </cell>
          <cell r="G256">
            <v>80</v>
          </cell>
          <cell r="CG256" t="str">
            <v>Adobe</v>
          </cell>
          <cell r="CI256" t="str">
            <v>Content</v>
          </cell>
          <cell r="CK256" t="str">
            <v>SEO Analyst</v>
          </cell>
          <cell r="CQ256">
            <v>75</v>
          </cell>
          <cell r="CT256">
            <v>13</v>
          </cell>
        </row>
        <row r="257">
          <cell r="F257" t="str">
            <v>TADigital NA Digital - Sr. Developer</v>
          </cell>
          <cell r="G257">
            <v>82.5</v>
          </cell>
          <cell r="CG257" t="str">
            <v>Adobe</v>
          </cell>
          <cell r="CI257" t="str">
            <v>Content</v>
          </cell>
          <cell r="CK257" t="str">
            <v>SEO Strategist</v>
          </cell>
          <cell r="CQ257">
            <v>77.5</v>
          </cell>
          <cell r="CT257">
            <v>2</v>
          </cell>
        </row>
        <row r="258">
          <cell r="F258" t="str">
            <v>TADigital NA Digital - Technical Lead</v>
          </cell>
          <cell r="G258">
            <v>90</v>
          </cell>
          <cell r="CG258" t="str">
            <v>Adobe</v>
          </cell>
          <cell r="CI258" t="str">
            <v>Content</v>
          </cell>
          <cell r="CK258" t="str">
            <v>Sr. SEO Strategist</v>
          </cell>
          <cell r="CQ258">
            <v>85</v>
          </cell>
          <cell r="CT258">
            <v>22.5</v>
          </cell>
        </row>
        <row r="259">
          <cell r="F259" t="str">
            <v>TADigital NA Digital - Technical Architect</v>
          </cell>
          <cell r="G259">
            <v>132.5</v>
          </cell>
          <cell r="CG259" t="str">
            <v>Adobe</v>
          </cell>
          <cell r="CI259" t="str">
            <v>Content</v>
          </cell>
          <cell r="CK259" t="str">
            <v>SEO Lead</v>
          </cell>
          <cell r="CQ259">
            <v>97.5</v>
          </cell>
          <cell r="CT259">
            <v>25</v>
          </cell>
        </row>
        <row r="260">
          <cell r="F260" t="str">
            <v>TADigital NA Digital - Sr. Technical Architect</v>
          </cell>
          <cell r="G260">
            <v>155</v>
          </cell>
          <cell r="CG260" t="str">
            <v>Adobe</v>
          </cell>
          <cell r="CI260" t="str">
            <v>Content</v>
          </cell>
          <cell r="CK260" t="str">
            <v>Practice Manager</v>
          </cell>
          <cell r="CQ260">
            <v>130</v>
          </cell>
          <cell r="CT260">
            <v>47.5</v>
          </cell>
        </row>
        <row r="261">
          <cell r="F261" t="str">
            <v>TADigital NA Digital - Multi-Solution Architect</v>
          </cell>
          <cell r="G261">
            <v>167.5</v>
          </cell>
          <cell r="CG261" t="str">
            <v>Adobe</v>
          </cell>
          <cell r="CI261" t="str">
            <v>Content</v>
          </cell>
          <cell r="CK261" t="str">
            <v>Sr. Practice Manager</v>
          </cell>
          <cell r="CQ261">
            <v>137.5</v>
          </cell>
          <cell r="CT261">
            <v>47.5</v>
          </cell>
        </row>
        <row r="262">
          <cell r="F262" t="str">
            <v>TADigital NA Digital - Data Engineer / Data Analyst</v>
          </cell>
          <cell r="G262">
            <v>85</v>
          </cell>
          <cell r="CG262" t="str">
            <v>Adobe</v>
          </cell>
          <cell r="CI262" t="str">
            <v>Content</v>
          </cell>
          <cell r="CK262" t="str">
            <v>Associate Practice Director</v>
          </cell>
          <cell r="CQ262">
            <v>140</v>
          </cell>
          <cell r="CT262">
            <v>55</v>
          </cell>
        </row>
        <row r="263">
          <cell r="F263" t="str">
            <v>TADigital NA Digital - Sr. Data Engineer / Sr. Data Analyst</v>
          </cell>
          <cell r="G263">
            <v>105</v>
          </cell>
          <cell r="CG263" t="str">
            <v>Adobe</v>
          </cell>
          <cell r="CI263" t="str">
            <v>Content</v>
          </cell>
          <cell r="CK263" t="str">
            <v>Practice Director</v>
          </cell>
          <cell r="CQ263">
            <v>165</v>
          </cell>
          <cell r="CT263">
            <v>55</v>
          </cell>
        </row>
        <row r="264">
          <cell r="F264" t="str">
            <v>TADigital NA Digital - Data Lead / Lead Data Analyst</v>
          </cell>
          <cell r="G264">
            <v>107.5</v>
          </cell>
          <cell r="CG264" t="str">
            <v>Adobe</v>
          </cell>
          <cell r="CI264" t="str">
            <v>Content</v>
          </cell>
          <cell r="CK264" t="str">
            <v>Sr. Practice Director</v>
          </cell>
          <cell r="CQ264">
            <v>170</v>
          </cell>
          <cell r="CT264">
            <v>60</v>
          </cell>
        </row>
        <row r="265">
          <cell r="F265" t="str">
            <v>TADigital NA Digital - Data Scientist/Architect/Strategist</v>
          </cell>
          <cell r="G265">
            <v>115.5</v>
          </cell>
          <cell r="CG265" t="str">
            <v>Adobe</v>
          </cell>
          <cell r="CI265" t="str">
            <v>Content</v>
          </cell>
          <cell r="CK265" t="str">
            <v>Practice VP</v>
          </cell>
          <cell r="CQ265">
            <v>172.5</v>
          </cell>
          <cell r="CT265">
            <v>62.5</v>
          </cell>
        </row>
        <row r="266">
          <cell r="F266" t="str">
            <v>TADigital NA Digital - Sr. Data Scientist/Architect/Strategist</v>
          </cell>
          <cell r="G266">
            <v>162.5</v>
          </cell>
          <cell r="CG266" t="str">
            <v>Adobe</v>
          </cell>
          <cell r="CI266" t="str">
            <v>Adobe DevOps</v>
          </cell>
          <cell r="CK266" t="str">
            <v>Associate DevOps Engineer</v>
          </cell>
          <cell r="CQ266">
            <v>0</v>
          </cell>
          <cell r="CT266">
            <v>13</v>
          </cell>
        </row>
        <row r="267">
          <cell r="F267" t="str">
            <v>TADigital NA Digital - Enterprise Arch. / Associate Prin. Data Scientist</v>
          </cell>
          <cell r="G267">
            <v>162.5</v>
          </cell>
          <cell r="CG267" t="str">
            <v>Adobe</v>
          </cell>
          <cell r="CI267" t="str">
            <v>Adobe DevOps</v>
          </cell>
          <cell r="CK267" t="str">
            <v>Associate Practice Director</v>
          </cell>
          <cell r="CQ267">
            <v>140</v>
          </cell>
          <cell r="CT267">
            <v>55</v>
          </cell>
        </row>
        <row r="268">
          <cell r="F268" t="str">
            <v>TADigital NA Digital - Sr. Enterprise Architect / Prin. Data Scientist</v>
          </cell>
          <cell r="G268">
            <v>162.5</v>
          </cell>
          <cell r="CG268" t="str">
            <v>Adobe</v>
          </cell>
          <cell r="CI268" t="str">
            <v>Adobe DevOps</v>
          </cell>
          <cell r="CK268" t="str">
            <v>DevOps Architect</v>
          </cell>
          <cell r="CQ268">
            <v>120</v>
          </cell>
          <cell r="CT268">
            <v>45</v>
          </cell>
        </row>
        <row r="269">
          <cell r="F269" t="str">
            <v>TADigital NA Digital - Prin. Enterprise Arch. / Sr. Prin. Data Scientist</v>
          </cell>
          <cell r="G269">
            <v>162.5</v>
          </cell>
          <cell r="CG269" t="str">
            <v>Adobe</v>
          </cell>
          <cell r="CI269" t="str">
            <v>Adobe DevOps</v>
          </cell>
          <cell r="CK269" t="str">
            <v>DevOps Engineer</v>
          </cell>
          <cell r="CQ269">
            <v>70</v>
          </cell>
          <cell r="CT269">
            <v>18</v>
          </cell>
        </row>
        <row r="270">
          <cell r="F270" t="str">
            <v>TADigital NA Digital - Chief Enterprise Architect / Chief Data Scientist</v>
          </cell>
          <cell r="G270">
            <v>207.5</v>
          </cell>
          <cell r="CG270" t="str">
            <v>Adobe</v>
          </cell>
          <cell r="CI270" t="str">
            <v>Adobe DevOps</v>
          </cell>
          <cell r="CK270" t="str">
            <v>DevOps Lead</v>
          </cell>
          <cell r="CQ270">
            <v>105</v>
          </cell>
          <cell r="CT270">
            <v>27.5</v>
          </cell>
        </row>
        <row r="271">
          <cell r="F271" t="str">
            <v>TADigital NA Digital - Business Analyst</v>
          </cell>
          <cell r="G271">
            <v>97.5</v>
          </cell>
          <cell r="CG271" t="str">
            <v>Adobe</v>
          </cell>
          <cell r="CI271" t="str">
            <v>Adobe DevOps</v>
          </cell>
          <cell r="CK271" t="str">
            <v>Enterprise DevOps Architect</v>
          </cell>
          <cell r="CQ271">
            <v>132.5</v>
          </cell>
          <cell r="CT271">
            <v>50</v>
          </cell>
        </row>
        <row r="272">
          <cell r="F272" t="str">
            <v>TADigital NA Digital - Sr. Business Analyst</v>
          </cell>
          <cell r="G272">
            <v>105</v>
          </cell>
          <cell r="CG272" t="str">
            <v>Adobe</v>
          </cell>
          <cell r="CI272" t="str">
            <v>Adobe DevOps</v>
          </cell>
          <cell r="CK272" t="str">
            <v>Practice Director</v>
          </cell>
          <cell r="CQ272">
            <v>165</v>
          </cell>
          <cell r="CT272">
            <v>55</v>
          </cell>
        </row>
        <row r="273">
          <cell r="F273" t="str">
            <v>TADigital NA Digital - BA Lead</v>
          </cell>
          <cell r="G273">
            <v>107.5</v>
          </cell>
          <cell r="CG273" t="str">
            <v>Adobe</v>
          </cell>
          <cell r="CI273" t="str">
            <v>Adobe DevOps</v>
          </cell>
          <cell r="CK273" t="str">
            <v>Practice Manager</v>
          </cell>
          <cell r="CQ273">
            <v>130</v>
          </cell>
          <cell r="CT273">
            <v>47.5</v>
          </cell>
        </row>
        <row r="274">
          <cell r="F274" t="str">
            <v>TADigital NA Digital - QA Engineer</v>
          </cell>
          <cell r="G274">
            <v>75</v>
          </cell>
          <cell r="CG274" t="str">
            <v>Adobe</v>
          </cell>
          <cell r="CI274" t="str">
            <v>Adobe DevOps</v>
          </cell>
          <cell r="CK274" t="str">
            <v>Practice VP</v>
          </cell>
          <cell r="CQ274">
            <v>172.5</v>
          </cell>
          <cell r="CT274">
            <v>62.5</v>
          </cell>
        </row>
        <row r="275">
          <cell r="F275" t="str">
            <v>TADigital NA Digital - Sr. QA Engineer</v>
          </cell>
          <cell r="G275">
            <v>80</v>
          </cell>
          <cell r="CG275" t="str">
            <v>Adobe</v>
          </cell>
          <cell r="CI275" t="str">
            <v>Adobe DevOps</v>
          </cell>
          <cell r="CK275" t="str">
            <v>Sr. DevOps Engineer</v>
          </cell>
          <cell r="CQ275">
            <v>80</v>
          </cell>
          <cell r="CT275">
            <v>20</v>
          </cell>
        </row>
        <row r="276">
          <cell r="F276" t="str">
            <v>TADigital NA Digital - QA Lead</v>
          </cell>
          <cell r="G276">
            <v>82.5</v>
          </cell>
          <cell r="CG276" t="str">
            <v>Adobe</v>
          </cell>
          <cell r="CI276" t="str">
            <v>Adobe DevOps</v>
          </cell>
          <cell r="CK276" t="str">
            <v>Sr. Practice Director</v>
          </cell>
          <cell r="CQ276">
            <v>170</v>
          </cell>
          <cell r="CT276">
            <v>60</v>
          </cell>
        </row>
        <row r="277">
          <cell r="F277" t="str">
            <v>TADigital NA Digital - QA Manager</v>
          </cell>
          <cell r="G277">
            <v>85</v>
          </cell>
          <cell r="CG277" t="str">
            <v>Adobe</v>
          </cell>
          <cell r="CI277" t="str">
            <v>Adobe DevOps</v>
          </cell>
          <cell r="CK277" t="str">
            <v>Sr. Practice Manager</v>
          </cell>
          <cell r="CQ277">
            <v>137.5</v>
          </cell>
          <cell r="CT277">
            <v>47.5</v>
          </cell>
        </row>
        <row r="278">
          <cell r="F278" t="str">
            <v>TADigital NA Digital - DevOps Engineer</v>
          </cell>
          <cell r="G278">
            <v>70</v>
          </cell>
          <cell r="CG278" t="str">
            <v>Adobe</v>
          </cell>
          <cell r="CI278" t="str">
            <v>Adobe QA</v>
          </cell>
          <cell r="CK278" t="str">
            <v>Associate Practice Director</v>
          </cell>
          <cell r="CQ278">
            <v>140</v>
          </cell>
          <cell r="CT278">
            <v>55</v>
          </cell>
        </row>
        <row r="279">
          <cell r="F279" t="str">
            <v>TADigital NA Digital - Sr. DevOps Engineer</v>
          </cell>
          <cell r="G279">
            <v>80</v>
          </cell>
          <cell r="CG279" t="str">
            <v>Adobe</v>
          </cell>
          <cell r="CI279" t="str">
            <v>Adobe QA</v>
          </cell>
          <cell r="CK279" t="str">
            <v>Associate QA Engineer</v>
          </cell>
          <cell r="CQ279">
            <v>0</v>
          </cell>
          <cell r="CT279">
            <v>13</v>
          </cell>
        </row>
        <row r="280">
          <cell r="F280" t="str">
            <v>TADigital NA Digital - DevOps Lead</v>
          </cell>
          <cell r="G280">
            <v>105</v>
          </cell>
          <cell r="CG280" t="str">
            <v>Adobe</v>
          </cell>
          <cell r="CI280" t="str">
            <v>Adobe QA</v>
          </cell>
          <cell r="CK280" t="str">
            <v>Practice Director</v>
          </cell>
          <cell r="CQ280">
            <v>165</v>
          </cell>
          <cell r="CT280">
            <v>55</v>
          </cell>
        </row>
        <row r="281">
          <cell r="F281" t="str">
            <v>TADigital NA Digital - DevOps Architect</v>
          </cell>
          <cell r="G281">
            <v>120</v>
          </cell>
          <cell r="CG281" t="str">
            <v>Adobe</v>
          </cell>
          <cell r="CI281" t="str">
            <v>Adobe QA</v>
          </cell>
          <cell r="CK281" t="str">
            <v>Practice VP</v>
          </cell>
          <cell r="CQ281">
            <v>172.5</v>
          </cell>
          <cell r="CT281">
            <v>62.5</v>
          </cell>
        </row>
        <row r="282">
          <cell r="F282" t="str">
            <v>TADigital NA Digital - Enterprise DevOps Architect</v>
          </cell>
          <cell r="G282">
            <v>132.5</v>
          </cell>
          <cell r="CG282" t="str">
            <v>Adobe</v>
          </cell>
          <cell r="CI282" t="str">
            <v>Adobe QA</v>
          </cell>
          <cell r="CK282" t="str">
            <v>QA Engineer</v>
          </cell>
          <cell r="CQ282">
            <v>75</v>
          </cell>
          <cell r="CT282">
            <v>18</v>
          </cell>
        </row>
        <row r="283">
          <cell r="F283" t="str">
            <v>TADigital NA Digital - Marketing Analyst</v>
          </cell>
          <cell r="G283">
            <v>80</v>
          </cell>
          <cell r="CG283" t="str">
            <v>Adobe</v>
          </cell>
          <cell r="CI283" t="str">
            <v>Adobe QA</v>
          </cell>
          <cell r="CK283" t="str">
            <v>QA Lead</v>
          </cell>
          <cell r="CQ283">
            <v>82.5</v>
          </cell>
          <cell r="CT283">
            <v>25</v>
          </cell>
        </row>
        <row r="284">
          <cell r="F284" t="str">
            <v>TADigital NA Digital - Sr. Marketing Analyst</v>
          </cell>
          <cell r="G284">
            <v>90</v>
          </cell>
          <cell r="CG284" t="str">
            <v>Adobe</v>
          </cell>
          <cell r="CI284" t="str">
            <v>Adobe QA</v>
          </cell>
          <cell r="CK284" t="str">
            <v>QA Manager</v>
          </cell>
          <cell r="CQ284">
            <v>85</v>
          </cell>
          <cell r="CT284">
            <v>32.5</v>
          </cell>
        </row>
        <row r="285">
          <cell r="F285" t="str">
            <v>TADigital NA Digital - Marketing Lead</v>
          </cell>
          <cell r="G285">
            <v>105</v>
          </cell>
          <cell r="CG285" t="str">
            <v>Adobe</v>
          </cell>
          <cell r="CI285" t="str">
            <v>Adobe QA</v>
          </cell>
          <cell r="CK285" t="str">
            <v>Sr. Practice Director</v>
          </cell>
          <cell r="CQ285">
            <v>170</v>
          </cell>
          <cell r="CT285">
            <v>60</v>
          </cell>
        </row>
        <row r="286">
          <cell r="F286" t="str">
            <v>TADigital NA Digital - Marketing Architect</v>
          </cell>
          <cell r="G286">
            <v>120</v>
          </cell>
          <cell r="CG286" t="str">
            <v>Adobe</v>
          </cell>
          <cell r="CI286" t="str">
            <v>Adobe QA</v>
          </cell>
          <cell r="CK286" t="str">
            <v>Sr. QA Engineer</v>
          </cell>
          <cell r="CQ286">
            <v>80</v>
          </cell>
          <cell r="CT286">
            <v>20</v>
          </cell>
        </row>
        <row r="287">
          <cell r="F287" t="str">
            <v>TADigital NA Digital - Practice VP / Delivery VP</v>
          </cell>
          <cell r="G287">
            <v>172.5</v>
          </cell>
          <cell r="CG287" t="str">
            <v>Adobe</v>
          </cell>
          <cell r="CI287" t="str">
            <v>Adobe UI</v>
          </cell>
          <cell r="CK287" t="str">
            <v>Associate Developer</v>
          </cell>
          <cell r="CQ287">
            <v>0</v>
          </cell>
          <cell r="CT287">
            <v>13</v>
          </cell>
        </row>
        <row r="288">
          <cell r="F288" t="str">
            <v>Credera LATAM Consulting | Cloud &amp; Engineering - L2 / B1-B3 | Associate Engineer</v>
          </cell>
          <cell r="G288">
            <v>45</v>
          </cell>
          <cell r="CG288" t="str">
            <v>Adobe</v>
          </cell>
          <cell r="CI288" t="str">
            <v>Adobe UI</v>
          </cell>
          <cell r="CK288" t="str">
            <v>Associate Practice Director</v>
          </cell>
          <cell r="CQ288">
            <v>140</v>
          </cell>
          <cell r="CT288">
            <v>55</v>
          </cell>
        </row>
        <row r="289">
          <cell r="F289" t="str">
            <v>Credera LATAM Consulting | Cloud &amp; Engineering - L2 / B1-B3 | Engineer</v>
          </cell>
          <cell r="G289">
            <v>45</v>
          </cell>
          <cell r="CG289" t="str">
            <v>Adobe</v>
          </cell>
          <cell r="CI289" t="str">
            <v>Adobe UI</v>
          </cell>
          <cell r="CK289" t="str">
            <v>Developer</v>
          </cell>
          <cell r="CQ289">
            <v>80</v>
          </cell>
          <cell r="CT289">
            <v>18</v>
          </cell>
        </row>
        <row r="290">
          <cell r="F290" t="str">
            <v>Credera LATAM Consulting | Cloud &amp; Engineering - L3 / C1-C2 | Senior Engineer</v>
          </cell>
          <cell r="G290">
            <v>45</v>
          </cell>
          <cell r="CG290" t="str">
            <v>Adobe</v>
          </cell>
          <cell r="CI290" t="str">
            <v>Adobe UI</v>
          </cell>
          <cell r="CK290" t="str">
            <v>Multi-Solution Architect</v>
          </cell>
          <cell r="CQ290">
            <v>167.5</v>
          </cell>
          <cell r="CT290">
            <v>62.5</v>
          </cell>
        </row>
        <row r="291">
          <cell r="F291" t="str">
            <v>Credera LATAM Consulting | Cloud &amp; Engineering - L3 / C1-C2 | Lead Engineer</v>
          </cell>
          <cell r="G291">
            <v>45</v>
          </cell>
          <cell r="CG291" t="str">
            <v>Adobe</v>
          </cell>
          <cell r="CI291" t="str">
            <v>Adobe UI</v>
          </cell>
          <cell r="CK291" t="str">
            <v>Practice Director</v>
          </cell>
          <cell r="CQ291">
            <v>165</v>
          </cell>
          <cell r="CT291">
            <v>55</v>
          </cell>
        </row>
        <row r="292">
          <cell r="F292" t="str">
            <v>Credera LATAM Consulting | Cloud &amp; Engineering - L4 / D1 | Architect</v>
          </cell>
          <cell r="G292">
            <v>60</v>
          </cell>
          <cell r="CG292" t="str">
            <v>Adobe</v>
          </cell>
          <cell r="CI292" t="str">
            <v>Adobe UI</v>
          </cell>
          <cell r="CK292" t="str">
            <v>Practice Manager</v>
          </cell>
          <cell r="CQ292">
            <v>130</v>
          </cell>
          <cell r="CT292">
            <v>47.5</v>
          </cell>
        </row>
        <row r="293">
          <cell r="F293" t="str">
            <v>Credera LATAM Consulting | Cloud &amp; Engineering - L5 / D2-E1 | Senior Architect</v>
          </cell>
          <cell r="G293">
            <v>70</v>
          </cell>
          <cell r="CG293" t="str">
            <v>Adobe</v>
          </cell>
          <cell r="CI293" t="str">
            <v>Adobe UI</v>
          </cell>
          <cell r="CK293" t="str">
            <v>Practice VP</v>
          </cell>
          <cell r="CQ293">
            <v>172.5</v>
          </cell>
          <cell r="CT293">
            <v>62.5</v>
          </cell>
        </row>
        <row r="294">
          <cell r="F294" t="str">
            <v>Credera LATAM Consulting | Cloud &amp; Engineering - L6 / E2-S1 | Principal Architect</v>
          </cell>
          <cell r="G294">
            <v>85</v>
          </cell>
          <cell r="CG294" t="str">
            <v>Adobe</v>
          </cell>
          <cell r="CI294" t="str">
            <v>Adobe UI</v>
          </cell>
          <cell r="CK294" t="str">
            <v>Sr. Developer</v>
          </cell>
          <cell r="CQ294">
            <v>82.5</v>
          </cell>
          <cell r="CT294">
            <v>22.5</v>
          </cell>
        </row>
        <row r="295">
          <cell r="F295" t="str">
            <v>Credera LATAM Consulting | Data &amp; AI - L2 / B1-B3 | Associate Engineer</v>
          </cell>
          <cell r="G295">
            <v>45</v>
          </cell>
          <cell r="CG295" t="str">
            <v>Adobe</v>
          </cell>
          <cell r="CI295" t="str">
            <v>Adobe UI</v>
          </cell>
          <cell r="CK295" t="str">
            <v>Sr. Practice Director</v>
          </cell>
          <cell r="CQ295">
            <v>170</v>
          </cell>
          <cell r="CT295">
            <v>60</v>
          </cell>
        </row>
        <row r="296">
          <cell r="F296" t="str">
            <v>Credera LATAM Consulting | Data &amp; AI - L2 / B1-B3 | Engineer</v>
          </cell>
          <cell r="G296">
            <v>45</v>
          </cell>
          <cell r="CG296" t="str">
            <v>Adobe</v>
          </cell>
          <cell r="CI296" t="str">
            <v>Adobe UI</v>
          </cell>
          <cell r="CK296" t="str">
            <v>Sr. Practice Manager</v>
          </cell>
          <cell r="CQ296">
            <v>137.5</v>
          </cell>
          <cell r="CT296">
            <v>47.5</v>
          </cell>
        </row>
        <row r="297">
          <cell r="F297" t="str">
            <v>Credera LATAM Consulting | Data &amp; AI - L3 / C1-C2 | Senior Engineer</v>
          </cell>
          <cell r="G297">
            <v>45</v>
          </cell>
          <cell r="CG297" t="str">
            <v>Adobe</v>
          </cell>
          <cell r="CI297" t="str">
            <v>Adobe UI</v>
          </cell>
          <cell r="CK297" t="str">
            <v>Sr. Technical Architect</v>
          </cell>
          <cell r="CQ297">
            <v>155</v>
          </cell>
          <cell r="CT297">
            <v>45</v>
          </cell>
        </row>
        <row r="298">
          <cell r="F298" t="str">
            <v>Credera LATAM Consulting | Data &amp; AI - L3 / C1-C2 | Lead Engineer</v>
          </cell>
          <cell r="G298">
            <v>45</v>
          </cell>
          <cell r="CG298" t="str">
            <v>Adobe</v>
          </cell>
          <cell r="CI298" t="str">
            <v>Adobe UI</v>
          </cell>
          <cell r="CK298" t="str">
            <v>Technical Architect</v>
          </cell>
          <cell r="CQ298">
            <v>132.5</v>
          </cell>
          <cell r="CT298">
            <v>40</v>
          </cell>
        </row>
        <row r="299">
          <cell r="F299" t="str">
            <v>Credera LATAM Consulting | Data &amp; AI - L4 / D1 | Architect</v>
          </cell>
          <cell r="G299">
            <v>60</v>
          </cell>
          <cell r="CG299" t="str">
            <v>Adobe</v>
          </cell>
          <cell r="CI299" t="str">
            <v>Adobe UI</v>
          </cell>
          <cell r="CK299" t="str">
            <v>Technical Lead</v>
          </cell>
          <cell r="CQ299">
            <v>90</v>
          </cell>
          <cell r="CT299">
            <v>30</v>
          </cell>
        </row>
        <row r="300">
          <cell r="F300" t="str">
            <v>Credera LATAM Consulting | Data &amp; AI - L5 / D2-E1 | Senior Architect</v>
          </cell>
          <cell r="G300">
            <v>70</v>
          </cell>
          <cell r="CG300" t="str">
            <v>Adobe</v>
          </cell>
          <cell r="CI300" t="str">
            <v>Data and Analytics</v>
          </cell>
          <cell r="CK300" t="str">
            <v>Associate Data Analyst</v>
          </cell>
          <cell r="CQ300">
            <v>0</v>
          </cell>
          <cell r="CT300">
            <v>13</v>
          </cell>
        </row>
        <row r="301">
          <cell r="F301" t="str">
            <v>Credera LATAM Consulting | Data &amp; AI - L6 / E2-S1 | Principal Architect</v>
          </cell>
          <cell r="G301">
            <v>85</v>
          </cell>
          <cell r="CG301" t="str">
            <v>Adobe</v>
          </cell>
          <cell r="CI301" t="str">
            <v>Data and Analytics</v>
          </cell>
          <cell r="CK301" t="str">
            <v>Associate Data Engineer</v>
          </cell>
          <cell r="CQ301">
            <v>0</v>
          </cell>
          <cell r="CT301">
            <v>13</v>
          </cell>
        </row>
        <row r="302">
          <cell r="F302" t="str">
            <v>Credera LATAM Consulting | Management Consulting - L2 / B1-B3 | Business Analyst</v>
          </cell>
          <cell r="G302">
            <v>45</v>
          </cell>
          <cell r="CG302" t="str">
            <v>Adobe</v>
          </cell>
          <cell r="CI302" t="str">
            <v>Data and Analytics</v>
          </cell>
          <cell r="CK302" t="str">
            <v>Associate Practice Director</v>
          </cell>
          <cell r="CQ302">
            <v>140</v>
          </cell>
          <cell r="CT302">
            <v>55</v>
          </cell>
        </row>
        <row r="303">
          <cell r="F303" t="str">
            <v>Credera LATAM Consulting | Management Consulting - L3 / C1-C2 | Sr Business Analyst</v>
          </cell>
          <cell r="G303">
            <v>50</v>
          </cell>
          <cell r="CG303" t="str">
            <v>Adobe</v>
          </cell>
          <cell r="CI303" t="str">
            <v>Data and Analytics</v>
          </cell>
          <cell r="CK303" t="str">
            <v>Data Analyst</v>
          </cell>
          <cell r="CQ303">
            <v>85</v>
          </cell>
          <cell r="CT303">
            <v>18</v>
          </cell>
        </row>
        <row r="304">
          <cell r="F304" t="str">
            <v>Credera LATAM Consulting | Management Consulting - L3 / C1-C2 | Scrum Master</v>
          </cell>
          <cell r="G304">
            <v>50</v>
          </cell>
          <cell r="CG304" t="str">
            <v>Adobe</v>
          </cell>
          <cell r="CI304" t="str">
            <v>Data and Analytics</v>
          </cell>
          <cell r="CK304" t="str">
            <v>Data Architect</v>
          </cell>
          <cell r="CQ304">
            <v>115.5</v>
          </cell>
          <cell r="CT304">
            <v>37.5</v>
          </cell>
        </row>
        <row r="305">
          <cell r="F305" t="str">
            <v>Credera LATAM Consulting | Management Consulting - L4 / D1 | Senior Scrum Master</v>
          </cell>
          <cell r="G305">
            <v>55</v>
          </cell>
          <cell r="CG305" t="str">
            <v>Adobe</v>
          </cell>
          <cell r="CI305" t="str">
            <v>Data and Analytics</v>
          </cell>
          <cell r="CK305" t="str">
            <v>Data Engineer</v>
          </cell>
          <cell r="CQ305">
            <v>85</v>
          </cell>
          <cell r="CT305">
            <v>18</v>
          </cell>
        </row>
        <row r="306">
          <cell r="F306" t="str">
            <v>Credera LATAM Consulting | Management Consulting - L3 / C1-C2 | Project Manager</v>
          </cell>
          <cell r="G306">
            <v>50</v>
          </cell>
          <cell r="CG306" t="str">
            <v>Adobe</v>
          </cell>
          <cell r="CI306" t="str">
            <v>Data and Analytics</v>
          </cell>
          <cell r="CK306" t="str">
            <v>Data Lead</v>
          </cell>
          <cell r="CQ306">
            <v>107.5</v>
          </cell>
          <cell r="CT306">
            <v>35</v>
          </cell>
        </row>
        <row r="307">
          <cell r="F307" t="str">
            <v>Credera LATAM Consulting | Management Consulting - L4 / D1 | Senior Project Manager</v>
          </cell>
          <cell r="G307">
            <v>55</v>
          </cell>
          <cell r="CG307" t="str">
            <v>Adobe</v>
          </cell>
          <cell r="CI307" t="str">
            <v>Data and Analytics</v>
          </cell>
          <cell r="CK307" t="str">
            <v>Data Strategist</v>
          </cell>
          <cell r="CQ307">
            <v>116</v>
          </cell>
          <cell r="CT307">
            <v>38</v>
          </cell>
        </row>
        <row r="308">
          <cell r="F308" t="str">
            <v>Credera LATAM Consulting | Quality Assurance - L2 / B1-B3 | Associate QA Engineer</v>
          </cell>
          <cell r="G308">
            <v>45</v>
          </cell>
          <cell r="CG308" t="str">
            <v>Adobe</v>
          </cell>
          <cell r="CI308" t="str">
            <v>Data and Analytics</v>
          </cell>
          <cell r="CK308" t="str">
            <v>Lead Data Analyst</v>
          </cell>
          <cell r="CQ308">
            <v>108</v>
          </cell>
          <cell r="CT308">
            <v>35</v>
          </cell>
        </row>
        <row r="309">
          <cell r="F309" t="str">
            <v>Credera LATAM Consulting | Quality Assurance - L2 / B1-B3 | QA Engineer</v>
          </cell>
          <cell r="G309">
            <v>45</v>
          </cell>
          <cell r="CG309" t="str">
            <v>Adobe</v>
          </cell>
          <cell r="CI309" t="str">
            <v>Data and Analytics</v>
          </cell>
          <cell r="CK309" t="str">
            <v>Practice Director</v>
          </cell>
          <cell r="CQ309">
            <v>165</v>
          </cell>
          <cell r="CT309">
            <v>55</v>
          </cell>
        </row>
        <row r="310">
          <cell r="F310" t="str">
            <v>Credera LATAM Consulting | Quality Assurance - L3 / C1-C2 | Senior QA Engineer</v>
          </cell>
          <cell r="G310">
            <v>45</v>
          </cell>
          <cell r="CG310" t="str">
            <v>Adobe</v>
          </cell>
          <cell r="CI310" t="str">
            <v>Data and Analytics</v>
          </cell>
          <cell r="CK310" t="str">
            <v>Practice VP</v>
          </cell>
          <cell r="CQ310">
            <v>172.5</v>
          </cell>
          <cell r="CT310">
            <v>62.5</v>
          </cell>
        </row>
        <row r="311">
          <cell r="F311" t="str">
            <v>Credera LATAM Consulting | Quality Assurance - L3 / C1-C2 | Lead QA Engineer</v>
          </cell>
          <cell r="G311">
            <v>45</v>
          </cell>
          <cell r="CG311" t="str">
            <v>Adobe</v>
          </cell>
          <cell r="CI311" t="str">
            <v>Data and Analytics</v>
          </cell>
          <cell r="CK311" t="str">
            <v>Sr. Data Analyst</v>
          </cell>
          <cell r="CQ311">
            <v>105</v>
          </cell>
          <cell r="CT311">
            <v>28</v>
          </cell>
        </row>
        <row r="312">
          <cell r="F312" t="str">
            <v>Credera LATAM Consulting | Quality Assurance - L4 / D1 | QA Architect</v>
          </cell>
          <cell r="G312">
            <v>60</v>
          </cell>
          <cell r="CG312" t="str">
            <v>Adobe</v>
          </cell>
          <cell r="CI312" t="str">
            <v>Data and Analytics</v>
          </cell>
          <cell r="CK312" t="str">
            <v>Sr. Data Architect</v>
          </cell>
          <cell r="CQ312">
            <v>162.5</v>
          </cell>
          <cell r="CT312">
            <v>50</v>
          </cell>
        </row>
        <row r="313">
          <cell r="F313" t="str">
            <v>Credera LATAM Consulting | Quality Assurance - L5 / D2-E1 | Senior QA Architect</v>
          </cell>
          <cell r="G313">
            <v>70</v>
          </cell>
          <cell r="CG313" t="str">
            <v>Adobe</v>
          </cell>
          <cell r="CI313" t="str">
            <v>Data and Analytics</v>
          </cell>
          <cell r="CK313" t="str">
            <v>Sr. Data Engineer</v>
          </cell>
          <cell r="CQ313">
            <v>105</v>
          </cell>
          <cell r="CT313">
            <v>27.5</v>
          </cell>
        </row>
        <row r="314">
          <cell r="F314" t="str">
            <v>Credera LATAM Consulting | Quality Assurance - L6 / E2-S1 | Principal QA Architect</v>
          </cell>
          <cell r="G314">
            <v>85</v>
          </cell>
          <cell r="CG314" t="str">
            <v>Adobe</v>
          </cell>
          <cell r="CI314" t="str">
            <v>Data and Analytics</v>
          </cell>
          <cell r="CK314" t="str">
            <v>Sr. Data Strategist</v>
          </cell>
          <cell r="CQ314">
            <v>162.5</v>
          </cell>
          <cell r="CT314">
            <v>50</v>
          </cell>
        </row>
        <row r="315">
          <cell r="F315" t="str">
            <v>Credera India Consulting | Cloud &amp; Engineering - L2 / B1-B3 | Associate Engineer</v>
          </cell>
          <cell r="G315">
            <v>13</v>
          </cell>
          <cell r="CG315" t="str">
            <v>Adobe</v>
          </cell>
          <cell r="CI315" t="str">
            <v>Data and Analytics</v>
          </cell>
          <cell r="CK315" t="str">
            <v>Sr. Practice Director</v>
          </cell>
          <cell r="CQ315">
            <v>170</v>
          </cell>
          <cell r="CT315">
            <v>60</v>
          </cell>
        </row>
        <row r="316">
          <cell r="F316" t="str">
            <v>Credera India Consulting | Cloud &amp; Engineering - L2 / B1-B3 | Engineer</v>
          </cell>
          <cell r="G316">
            <v>21</v>
          </cell>
          <cell r="CG316" t="str">
            <v>Adobe</v>
          </cell>
          <cell r="CI316" t="str">
            <v>Experience Management</v>
          </cell>
          <cell r="CK316" t="str">
            <v>Associate Data Analyst</v>
          </cell>
          <cell r="CQ316">
            <v>0</v>
          </cell>
          <cell r="CT316">
            <v>13</v>
          </cell>
        </row>
        <row r="317">
          <cell r="F317" t="str">
            <v>Credera India Consulting | Cloud &amp; Engineering - L3 / C1-C2 | Senior Engineer</v>
          </cell>
          <cell r="G317">
            <v>39</v>
          </cell>
          <cell r="CG317" t="str">
            <v>Adobe</v>
          </cell>
          <cell r="CI317" t="str">
            <v>Experience Management</v>
          </cell>
          <cell r="CK317" t="str">
            <v>Associate Data Engineer</v>
          </cell>
          <cell r="CQ317">
            <v>0</v>
          </cell>
          <cell r="CT317">
            <v>13</v>
          </cell>
        </row>
        <row r="318">
          <cell r="F318" t="str">
            <v>Credera India Consulting | Cloud &amp; Engineering - L3 / C1-C2 | Lead Engineer</v>
          </cell>
          <cell r="G318">
            <v>49</v>
          </cell>
          <cell r="CG318" t="str">
            <v>Adobe</v>
          </cell>
          <cell r="CI318" t="str">
            <v>Experience Management</v>
          </cell>
          <cell r="CK318" t="str">
            <v>Associate Developer</v>
          </cell>
          <cell r="CQ318">
            <v>0</v>
          </cell>
          <cell r="CT318">
            <v>13</v>
          </cell>
        </row>
        <row r="319">
          <cell r="F319" t="str">
            <v>Credera India Consulting | Cloud &amp; Engineering - L4 / D1 | Architect</v>
          </cell>
          <cell r="G319">
            <v>60</v>
          </cell>
          <cell r="CG319" t="str">
            <v>Adobe</v>
          </cell>
          <cell r="CI319" t="str">
            <v>Experience Management</v>
          </cell>
          <cell r="CK319" t="str">
            <v>Associate Practice Director</v>
          </cell>
          <cell r="CQ319">
            <v>140</v>
          </cell>
          <cell r="CT319">
            <v>55</v>
          </cell>
        </row>
        <row r="320">
          <cell r="F320" t="str">
            <v>Credera India Consulting | Cloud &amp; Engineering - L5 / D2-E1 | Senior Architect</v>
          </cell>
          <cell r="G320">
            <v>81</v>
          </cell>
          <cell r="CG320" t="str">
            <v>Adobe</v>
          </cell>
          <cell r="CI320" t="str">
            <v>Experience Management</v>
          </cell>
          <cell r="CK320" t="str">
            <v>Data Analyst</v>
          </cell>
          <cell r="CQ320">
            <v>85</v>
          </cell>
          <cell r="CT320">
            <v>18</v>
          </cell>
        </row>
        <row r="321">
          <cell r="F321" t="str">
            <v>Credera India Consulting | Cloud &amp; Engineering - L6 / E2-S1 | Principal Architect</v>
          </cell>
          <cell r="G321">
            <v>99</v>
          </cell>
          <cell r="CG321" t="str">
            <v>Adobe</v>
          </cell>
          <cell r="CI321" t="str">
            <v>Experience Management</v>
          </cell>
          <cell r="CK321" t="str">
            <v>Data Architect</v>
          </cell>
          <cell r="CQ321">
            <v>115.5</v>
          </cell>
          <cell r="CT321">
            <v>37.5</v>
          </cell>
        </row>
        <row r="322">
          <cell r="F322" t="str">
            <v>Credera India Consulting | Content - L2 / B1-B3 | Associate Content Engineer</v>
          </cell>
          <cell r="G322">
            <v>11</v>
          </cell>
          <cell r="CG322" t="str">
            <v>Adobe</v>
          </cell>
          <cell r="CI322" t="str">
            <v>Experience Management</v>
          </cell>
          <cell r="CK322" t="str">
            <v>Data Engineer</v>
          </cell>
          <cell r="CQ322">
            <v>85</v>
          </cell>
          <cell r="CT322">
            <v>18</v>
          </cell>
        </row>
        <row r="323">
          <cell r="F323" t="str">
            <v>Credera India Consulting | Content - L2 / B1-B3 | Content Engineer</v>
          </cell>
          <cell r="G323">
            <v>18</v>
          </cell>
          <cell r="CG323" t="str">
            <v>Adobe</v>
          </cell>
          <cell r="CI323" t="str">
            <v>Experience Management</v>
          </cell>
          <cell r="CK323" t="str">
            <v>Data Lead</v>
          </cell>
          <cell r="CQ323">
            <v>107.5</v>
          </cell>
          <cell r="CT323">
            <v>35</v>
          </cell>
        </row>
        <row r="324">
          <cell r="F324" t="str">
            <v>Credera India Consulting | Content - L3 / C1-C2 | Senior Content Engineer</v>
          </cell>
          <cell r="G324">
            <v>25</v>
          </cell>
          <cell r="CG324" t="str">
            <v>Adobe</v>
          </cell>
          <cell r="CI324" t="str">
            <v>Experience Management</v>
          </cell>
          <cell r="CK324" t="str">
            <v>Data Strategist</v>
          </cell>
          <cell r="CQ324">
            <v>116</v>
          </cell>
          <cell r="CT324">
            <v>38</v>
          </cell>
        </row>
        <row r="325">
          <cell r="F325" t="str">
            <v>Credera India Consulting | Content - L3 / C1-C2 | Lead Content Engineer</v>
          </cell>
          <cell r="G325">
            <v>33</v>
          </cell>
          <cell r="CG325" t="str">
            <v>Adobe</v>
          </cell>
          <cell r="CI325" t="str">
            <v>Experience Management</v>
          </cell>
          <cell r="CK325" t="str">
            <v>Developer</v>
          </cell>
          <cell r="CQ325">
            <v>80</v>
          </cell>
          <cell r="CT325">
            <v>18</v>
          </cell>
        </row>
        <row r="326">
          <cell r="F326" t="str">
            <v>Credera India Consulting | Data &amp; AI - L2 / B1-B3 | Associate Engineer</v>
          </cell>
          <cell r="G326">
            <v>13</v>
          </cell>
          <cell r="CG326" t="str">
            <v>Adobe</v>
          </cell>
          <cell r="CI326" t="str">
            <v>Experience Management</v>
          </cell>
          <cell r="CK326" t="str">
            <v>Lead Data Analyst</v>
          </cell>
          <cell r="CQ326">
            <v>108</v>
          </cell>
          <cell r="CT326">
            <v>35</v>
          </cell>
        </row>
        <row r="327">
          <cell r="F327" t="str">
            <v>Credera India Consulting | Data &amp; AI - L2 / B1-B3 | Engineer</v>
          </cell>
          <cell r="G327">
            <v>23</v>
          </cell>
          <cell r="CG327" t="str">
            <v>Adobe</v>
          </cell>
          <cell r="CI327" t="str">
            <v>Experience Management</v>
          </cell>
          <cell r="CK327" t="str">
            <v>Multi-Solution Architect</v>
          </cell>
          <cell r="CQ327">
            <v>167.5</v>
          </cell>
          <cell r="CT327">
            <v>62.5</v>
          </cell>
        </row>
        <row r="328">
          <cell r="F328" t="str">
            <v>Credera India Consulting | Data &amp; AI - L3 / C1-C2 | Senior Engineer</v>
          </cell>
          <cell r="G328">
            <v>43</v>
          </cell>
          <cell r="CG328" t="str">
            <v>Adobe</v>
          </cell>
          <cell r="CI328" t="str">
            <v>Experience Management</v>
          </cell>
          <cell r="CK328" t="str">
            <v>Practice Director</v>
          </cell>
          <cell r="CQ328">
            <v>165</v>
          </cell>
          <cell r="CT328">
            <v>55</v>
          </cell>
        </row>
        <row r="329">
          <cell r="F329" t="str">
            <v>Credera India Consulting | Data &amp; AI - L3 / C1-C2 | Lead Engineer</v>
          </cell>
          <cell r="G329">
            <v>53</v>
          </cell>
          <cell r="CG329" t="str">
            <v>Adobe</v>
          </cell>
          <cell r="CI329" t="str">
            <v>Experience Management</v>
          </cell>
          <cell r="CK329" t="str">
            <v>Practice Manager</v>
          </cell>
          <cell r="CQ329">
            <v>130</v>
          </cell>
          <cell r="CT329">
            <v>47.5</v>
          </cell>
        </row>
        <row r="330">
          <cell r="F330" t="str">
            <v>Credera India Consulting | Data &amp; AI - L4 / D1 | Architect</v>
          </cell>
          <cell r="G330">
            <v>60</v>
          </cell>
          <cell r="CG330" t="str">
            <v>Adobe</v>
          </cell>
          <cell r="CI330" t="str">
            <v>Experience Management</v>
          </cell>
          <cell r="CK330" t="str">
            <v>Practice VP</v>
          </cell>
          <cell r="CQ330">
            <v>172.5</v>
          </cell>
          <cell r="CT330">
            <v>62.5</v>
          </cell>
        </row>
        <row r="331">
          <cell r="F331" t="str">
            <v>Credera India Consulting | Data &amp; AI - L5 / D2-E1 | Senior Architect</v>
          </cell>
          <cell r="G331">
            <v>81</v>
          </cell>
          <cell r="CG331" t="str">
            <v>Adobe</v>
          </cell>
          <cell r="CI331" t="str">
            <v>Experience Management</v>
          </cell>
          <cell r="CK331" t="str">
            <v>Sr. Data Analyst</v>
          </cell>
          <cell r="CQ331">
            <v>105</v>
          </cell>
          <cell r="CT331">
            <v>28</v>
          </cell>
        </row>
        <row r="332">
          <cell r="F332" t="str">
            <v>Credera India Consulting | Data &amp; AI - L6 / E2-S1 | Principal Architect</v>
          </cell>
          <cell r="G332">
            <v>99</v>
          </cell>
          <cell r="CG332" t="str">
            <v>Adobe</v>
          </cell>
          <cell r="CI332" t="str">
            <v>Experience Management</v>
          </cell>
          <cell r="CK332" t="str">
            <v>Sr. Data Architect</v>
          </cell>
          <cell r="CQ332">
            <v>162.5</v>
          </cell>
          <cell r="CT332">
            <v>50</v>
          </cell>
        </row>
        <row r="333">
          <cell r="F333" t="str">
            <v>Credera India Consulting | Experience Design - L2 / B1-B3 | Strategist</v>
          </cell>
          <cell r="G333">
            <v>13</v>
          </cell>
          <cell r="CG333" t="str">
            <v>Adobe</v>
          </cell>
          <cell r="CI333" t="str">
            <v>Experience Management</v>
          </cell>
          <cell r="CK333" t="str">
            <v>Sr. Data Engineer</v>
          </cell>
          <cell r="CQ333">
            <v>105</v>
          </cell>
          <cell r="CT333">
            <v>27.5</v>
          </cell>
        </row>
        <row r="334">
          <cell r="F334" t="str">
            <v>Credera India Consulting | Experience Design - L3 / C1-C2 | Senior Strategist</v>
          </cell>
          <cell r="G334">
            <v>27</v>
          </cell>
          <cell r="CG334" t="str">
            <v>Adobe</v>
          </cell>
          <cell r="CI334" t="str">
            <v>Experience Management</v>
          </cell>
          <cell r="CK334" t="str">
            <v>Sr. Data Strategist</v>
          </cell>
          <cell r="CQ334">
            <v>162.5</v>
          </cell>
          <cell r="CT334">
            <v>50</v>
          </cell>
        </row>
        <row r="335">
          <cell r="F335" t="str">
            <v>Credera India Consulting | Experience Design - L4 / D1 | Strategy Manager</v>
          </cell>
          <cell r="G335">
            <v>41</v>
          </cell>
          <cell r="CG335" t="str">
            <v>Adobe</v>
          </cell>
          <cell r="CI335" t="str">
            <v>Experience Management</v>
          </cell>
          <cell r="CK335" t="str">
            <v>Sr. Developer</v>
          </cell>
          <cell r="CQ335">
            <v>82.5</v>
          </cell>
          <cell r="CT335">
            <v>22.5</v>
          </cell>
        </row>
        <row r="336">
          <cell r="F336" t="str">
            <v>Credera India Consulting | Experience Design - L2 / B1-B3 | Designer</v>
          </cell>
          <cell r="G336">
            <v>13</v>
          </cell>
          <cell r="CG336" t="str">
            <v>Adobe</v>
          </cell>
          <cell r="CI336" t="str">
            <v>Experience Management</v>
          </cell>
          <cell r="CK336" t="str">
            <v>Sr. Practice Director</v>
          </cell>
          <cell r="CQ336">
            <v>170</v>
          </cell>
          <cell r="CT336">
            <v>60</v>
          </cell>
        </row>
        <row r="337">
          <cell r="F337" t="str">
            <v>Credera India Consulting | Experience Design - L3 / C1-C2 | Senior Designer</v>
          </cell>
          <cell r="G337">
            <v>22</v>
          </cell>
          <cell r="CG337" t="str">
            <v>Adobe</v>
          </cell>
          <cell r="CI337" t="str">
            <v>Experience Management</v>
          </cell>
          <cell r="CK337" t="str">
            <v>Sr. Practice Manager</v>
          </cell>
          <cell r="CQ337">
            <v>137.5</v>
          </cell>
          <cell r="CT337">
            <v>47.5</v>
          </cell>
        </row>
        <row r="338">
          <cell r="F338" t="str">
            <v>Credera India Consulting | Experience Design - L4 / D1 | Associate Design Director</v>
          </cell>
          <cell r="G338">
            <v>39</v>
          </cell>
          <cell r="CG338" t="str">
            <v>Adobe</v>
          </cell>
          <cell r="CI338" t="str">
            <v>Experience Management</v>
          </cell>
          <cell r="CK338" t="str">
            <v>Sr. Technical Architect</v>
          </cell>
          <cell r="CQ338">
            <v>155</v>
          </cell>
          <cell r="CT338">
            <v>45</v>
          </cell>
        </row>
        <row r="339">
          <cell r="F339" t="str">
            <v>Credera India Consulting | Experience Design - L5 / D2-E1 | Lead Design Director</v>
          </cell>
          <cell r="G339">
            <v>53</v>
          </cell>
          <cell r="CG339" t="str">
            <v>Adobe</v>
          </cell>
          <cell r="CI339" t="str">
            <v>Experience Management</v>
          </cell>
          <cell r="CK339" t="str">
            <v>Technical Architect</v>
          </cell>
          <cell r="CQ339">
            <v>132.5</v>
          </cell>
          <cell r="CT339">
            <v>40</v>
          </cell>
        </row>
        <row r="340">
          <cell r="F340" t="str">
            <v>Credera India Consulting | Experience Design - L5 / D2-E1 | Principal Design Director</v>
          </cell>
          <cell r="G340">
            <v>63</v>
          </cell>
          <cell r="CG340" t="str">
            <v>Adobe</v>
          </cell>
          <cell r="CI340" t="str">
            <v>Experience Management</v>
          </cell>
          <cell r="CK340" t="str">
            <v>Technical Lead</v>
          </cell>
          <cell r="CQ340">
            <v>90</v>
          </cell>
          <cell r="CT340">
            <v>30</v>
          </cell>
        </row>
        <row r="341">
          <cell r="F341" t="str">
            <v>Credera India Consulting | Experience Design - L6 / E2-S1 | Director</v>
          </cell>
          <cell r="G341">
            <v>81</v>
          </cell>
          <cell r="CG341" t="str">
            <v>Adobe</v>
          </cell>
          <cell r="CI341" t="str">
            <v>Marketing Automation</v>
          </cell>
          <cell r="CK341" t="str">
            <v>Associate Developer</v>
          </cell>
          <cell r="CQ341">
            <v>0</v>
          </cell>
          <cell r="CT341">
            <v>13</v>
          </cell>
        </row>
        <row r="342">
          <cell r="F342" t="str">
            <v>Credera India Consulting | Management Consulting - L3 / C1-C2 | Scrum Master</v>
          </cell>
          <cell r="G342">
            <v>32</v>
          </cell>
          <cell r="CG342" t="str">
            <v>Adobe</v>
          </cell>
          <cell r="CI342" t="str">
            <v>Marketing Automation</v>
          </cell>
          <cell r="CK342" t="str">
            <v>Associate Marketing Analyst</v>
          </cell>
          <cell r="CQ342">
            <v>0</v>
          </cell>
          <cell r="CT342">
            <v>13</v>
          </cell>
        </row>
        <row r="343">
          <cell r="F343" t="str">
            <v>Credera India Consulting | Management Consulting - L5 / D2-E1 | Senior Scrum Master</v>
          </cell>
          <cell r="G343">
            <v>41</v>
          </cell>
          <cell r="CG343" t="str">
            <v>Adobe</v>
          </cell>
          <cell r="CI343" t="str">
            <v>Marketing Automation</v>
          </cell>
          <cell r="CK343" t="str">
            <v>Associate Practice Director</v>
          </cell>
          <cell r="CQ343">
            <v>140</v>
          </cell>
          <cell r="CT343">
            <v>55</v>
          </cell>
        </row>
        <row r="344">
          <cell r="F344" t="str">
            <v>Credera India Consulting | Management Consulting - L4 / D1 | Project Manager</v>
          </cell>
          <cell r="G344">
            <v>49</v>
          </cell>
          <cell r="CG344" t="str">
            <v>Adobe</v>
          </cell>
          <cell r="CI344" t="str">
            <v>Marketing Automation</v>
          </cell>
          <cell r="CK344" t="str">
            <v>Associate Strategist</v>
          </cell>
          <cell r="CQ344">
            <v>85</v>
          </cell>
          <cell r="CT344">
            <v>18</v>
          </cell>
        </row>
        <row r="345">
          <cell r="F345" t="str">
            <v>Credera India Consulting | Management Consulting - L5 / D2-E1 | Senior Project Manager</v>
          </cell>
          <cell r="G345">
            <v>53</v>
          </cell>
          <cell r="CG345" t="str">
            <v>Adobe</v>
          </cell>
          <cell r="CI345" t="str">
            <v>Marketing Automation</v>
          </cell>
          <cell r="CK345" t="str">
            <v>Developer</v>
          </cell>
          <cell r="CQ345">
            <v>80</v>
          </cell>
          <cell r="CT345">
            <v>18</v>
          </cell>
        </row>
        <row r="346">
          <cell r="F346" t="str">
            <v>Credera India Consulting | Management Consulting - L6 / E2-S1 | Delivery Manager</v>
          </cell>
          <cell r="G346">
            <v>65</v>
          </cell>
          <cell r="CG346" t="str">
            <v>Adobe</v>
          </cell>
          <cell r="CI346" t="str">
            <v>Marketing Automation</v>
          </cell>
          <cell r="CK346" t="str">
            <v>Marketing Analyst</v>
          </cell>
          <cell r="CQ346">
            <v>80</v>
          </cell>
          <cell r="CT346">
            <v>13</v>
          </cell>
        </row>
        <row r="347">
          <cell r="F347" t="str">
            <v>Credera India Consulting | Management Consulting - L2 / B1-B3 | Consultant</v>
          </cell>
          <cell r="G347">
            <v>26</v>
          </cell>
          <cell r="CG347" t="str">
            <v>Adobe</v>
          </cell>
          <cell r="CI347" t="str">
            <v>Marketing Automation</v>
          </cell>
          <cell r="CK347" t="str">
            <v>Marketing Architect</v>
          </cell>
          <cell r="CQ347">
            <v>120</v>
          </cell>
          <cell r="CT347">
            <v>30</v>
          </cell>
        </row>
        <row r="348">
          <cell r="F348" t="str">
            <v>Credera India Consulting | Management Consulting - L3 / C1-C2 | Senior Consultant</v>
          </cell>
          <cell r="G348">
            <v>33</v>
          </cell>
          <cell r="CG348" t="str">
            <v>Adobe</v>
          </cell>
          <cell r="CI348" t="str">
            <v>Marketing Automation</v>
          </cell>
          <cell r="CK348" t="str">
            <v>Marketing Lead</v>
          </cell>
          <cell r="CQ348">
            <v>105</v>
          </cell>
          <cell r="CT348">
            <v>30</v>
          </cell>
        </row>
        <row r="349">
          <cell r="F349" t="str">
            <v>Credera India Consulting | Management Consulting - L4 / D1 | Manager</v>
          </cell>
          <cell r="G349">
            <v>49</v>
          </cell>
          <cell r="CG349" t="str">
            <v>Adobe</v>
          </cell>
          <cell r="CI349" t="str">
            <v>Marketing Automation</v>
          </cell>
          <cell r="CK349" t="str">
            <v>Multi-Solution Architect</v>
          </cell>
          <cell r="CQ349">
            <v>167.5</v>
          </cell>
          <cell r="CT349">
            <v>62.5</v>
          </cell>
        </row>
        <row r="350">
          <cell r="F350" t="str">
            <v>Credera India Consulting | Management Consulting - L5 / D2-E1 | Senior Manager</v>
          </cell>
          <cell r="G350">
            <v>53</v>
          </cell>
          <cell r="CG350" t="str">
            <v>Adobe</v>
          </cell>
          <cell r="CI350" t="str">
            <v>Marketing Automation</v>
          </cell>
          <cell r="CK350" t="str">
            <v>Practice Director</v>
          </cell>
          <cell r="CQ350">
            <v>165</v>
          </cell>
          <cell r="CT350">
            <v>55</v>
          </cell>
        </row>
        <row r="351">
          <cell r="F351" t="str">
            <v>Credera India Consulting | Management Consulting - L6 / E2-S1 | Principal</v>
          </cell>
          <cell r="G351">
            <v>65</v>
          </cell>
          <cell r="CG351" t="str">
            <v>Adobe</v>
          </cell>
          <cell r="CI351" t="str">
            <v>Marketing Automation</v>
          </cell>
          <cell r="CK351" t="str">
            <v>Practice Manager</v>
          </cell>
          <cell r="CQ351">
            <v>130</v>
          </cell>
          <cell r="CT351">
            <v>47.5</v>
          </cell>
        </row>
        <row r="352">
          <cell r="F352" t="str">
            <v>Credera India Consulting | Quality Assurance - L2 / B1-B3 | Associate QA Engineer</v>
          </cell>
          <cell r="G352">
            <v>11</v>
          </cell>
          <cell r="CG352" t="str">
            <v>Adobe</v>
          </cell>
          <cell r="CI352" t="str">
            <v>Marketing Automation</v>
          </cell>
          <cell r="CK352" t="str">
            <v>Practice VP</v>
          </cell>
          <cell r="CQ352">
            <v>172.5</v>
          </cell>
          <cell r="CT352">
            <v>62.5</v>
          </cell>
        </row>
        <row r="353">
          <cell r="F353" t="str">
            <v>Credera India Consulting | Quality Assurance - L2 / B1-B3 | QA Engineer</v>
          </cell>
          <cell r="G353">
            <v>18</v>
          </cell>
          <cell r="CG353" t="str">
            <v>Adobe</v>
          </cell>
          <cell r="CI353" t="str">
            <v>Marketing Automation</v>
          </cell>
          <cell r="CK353" t="str">
            <v>Sr. Developer</v>
          </cell>
          <cell r="CQ353">
            <v>82.5</v>
          </cell>
          <cell r="CT353">
            <v>22.5</v>
          </cell>
        </row>
        <row r="354">
          <cell r="F354" t="str">
            <v>Credera India Consulting | Quality Assurance - L3 / C1-C2 | Senior QA Engineer</v>
          </cell>
          <cell r="G354">
            <v>25</v>
          </cell>
          <cell r="CG354" t="str">
            <v>Adobe</v>
          </cell>
          <cell r="CI354" t="str">
            <v>Marketing Automation</v>
          </cell>
          <cell r="CK354" t="str">
            <v>Sr. Marketing Analyst</v>
          </cell>
          <cell r="CQ354">
            <v>90</v>
          </cell>
          <cell r="CT354">
            <v>25</v>
          </cell>
        </row>
        <row r="355">
          <cell r="F355" t="str">
            <v>Credera India Consulting | Quality Assurance - L3 / C1-C2 | Lead QA Engineer</v>
          </cell>
          <cell r="G355">
            <v>33</v>
          </cell>
          <cell r="CG355" t="str">
            <v>Adobe</v>
          </cell>
          <cell r="CI355" t="str">
            <v>Marketing Automation</v>
          </cell>
          <cell r="CK355" t="str">
            <v>Sr. Practice Director</v>
          </cell>
          <cell r="CQ355">
            <v>170</v>
          </cell>
          <cell r="CT355">
            <v>60</v>
          </cell>
        </row>
        <row r="356">
          <cell r="F356" t="str">
            <v>Credera India Consulting | Quality Assurance - L4 / D1 | QA Architect</v>
          </cell>
          <cell r="G356">
            <v>39</v>
          </cell>
          <cell r="CG356" t="str">
            <v>Adobe</v>
          </cell>
          <cell r="CI356" t="str">
            <v>Marketing Automation</v>
          </cell>
          <cell r="CK356" t="str">
            <v>Sr. Practice Manager</v>
          </cell>
          <cell r="CQ356">
            <v>137.5</v>
          </cell>
          <cell r="CT356">
            <v>47.5</v>
          </cell>
        </row>
        <row r="357">
          <cell r="F357" t="str">
            <v>Credera India Consulting | Quality Assurance - L5 / D2-E1 | Senior QA Architect</v>
          </cell>
          <cell r="G357">
            <v>51</v>
          </cell>
          <cell r="CG357" t="str">
            <v>Adobe</v>
          </cell>
          <cell r="CI357" t="str">
            <v>Marketing Automation</v>
          </cell>
          <cell r="CK357" t="str">
            <v>Sr. Strategist</v>
          </cell>
          <cell r="CQ357">
            <v>105</v>
          </cell>
          <cell r="CT357">
            <v>22.5</v>
          </cell>
        </row>
        <row r="358">
          <cell r="F358" t="str">
            <v>Credera India Consulting | Quality Assurance - L6 / E2-S1 | Principal QA Architect</v>
          </cell>
          <cell r="G358">
            <v>63</v>
          </cell>
          <cell r="CG358" t="str">
            <v>Adobe</v>
          </cell>
          <cell r="CI358" t="str">
            <v>Marketing Automation</v>
          </cell>
          <cell r="CK358" t="str">
            <v>Sr. Technical Architect</v>
          </cell>
          <cell r="CQ358">
            <v>155</v>
          </cell>
          <cell r="CT358">
            <v>45</v>
          </cell>
        </row>
        <row r="359">
          <cell r="F359" t="str">
            <v>Credera India Digital | MarTech - L2 / B1-B3 | Associate Engineer</v>
          </cell>
          <cell r="G359">
            <v>13</v>
          </cell>
          <cell r="CG359" t="str">
            <v>Adobe</v>
          </cell>
          <cell r="CI359" t="str">
            <v>Marketing Automation</v>
          </cell>
          <cell r="CK359" t="str">
            <v>Strategist</v>
          </cell>
          <cell r="CQ359">
            <v>105</v>
          </cell>
          <cell r="CT359">
            <v>2</v>
          </cell>
        </row>
        <row r="360">
          <cell r="F360" t="str">
            <v>Credera India Digital | MarTech - L2 / B1-B3 | Engineer</v>
          </cell>
          <cell r="G360">
            <v>20</v>
          </cell>
          <cell r="CG360" t="str">
            <v>Adobe</v>
          </cell>
          <cell r="CI360" t="str">
            <v>Marketing Automation</v>
          </cell>
          <cell r="CK360" t="str">
            <v>Technical Architect</v>
          </cell>
          <cell r="CQ360">
            <v>132.5</v>
          </cell>
          <cell r="CT360">
            <v>40</v>
          </cell>
        </row>
        <row r="361">
          <cell r="F361" t="str">
            <v>Credera India Digital | MarTech - L3 / C1-C2 | Senior Engineer</v>
          </cell>
          <cell r="G361">
            <v>35</v>
          </cell>
          <cell r="CG361" t="str">
            <v>Adobe</v>
          </cell>
          <cell r="CI361" t="str">
            <v>Marketing Automation</v>
          </cell>
          <cell r="CK361" t="str">
            <v>Technical Lead</v>
          </cell>
          <cell r="CQ361">
            <v>90</v>
          </cell>
          <cell r="CT361">
            <v>30</v>
          </cell>
        </row>
        <row r="362">
          <cell r="F362" t="str">
            <v>Credera India Digital | MarTech - L3 / C1-C2 | Lead Engineer</v>
          </cell>
          <cell r="G362">
            <v>45</v>
          </cell>
          <cell r="CG362" t="str">
            <v>Adobe</v>
          </cell>
          <cell r="CI362" t="str">
            <v>Work Management</v>
          </cell>
          <cell r="CK362" t="str">
            <v>Associate Developer</v>
          </cell>
          <cell r="CQ362">
            <v>0</v>
          </cell>
          <cell r="CT362">
            <v>13</v>
          </cell>
        </row>
        <row r="363">
          <cell r="F363" t="str">
            <v>Credera India Digital | MarTech - L4 / D1 | Architect</v>
          </cell>
          <cell r="G363">
            <v>57</v>
          </cell>
          <cell r="CG363" t="str">
            <v>Adobe</v>
          </cell>
          <cell r="CI363" t="str">
            <v>Work Management</v>
          </cell>
          <cell r="CK363" t="str">
            <v>Associate Practice Director</v>
          </cell>
          <cell r="CQ363">
            <v>140</v>
          </cell>
          <cell r="CT363">
            <v>55</v>
          </cell>
        </row>
        <row r="364">
          <cell r="F364" t="str">
            <v>Credera India Digital | MarTech - L5 / D2-E1 | Senior Architect</v>
          </cell>
          <cell r="G364">
            <v>69</v>
          </cell>
          <cell r="CG364" t="str">
            <v>Adobe</v>
          </cell>
          <cell r="CI364" t="str">
            <v>Work Management</v>
          </cell>
          <cell r="CK364" t="str">
            <v>Developer</v>
          </cell>
          <cell r="CQ364">
            <v>80</v>
          </cell>
          <cell r="CT364">
            <v>18</v>
          </cell>
        </row>
        <row r="365">
          <cell r="F365" t="str">
            <v>Credera India Digital | MarTech - L6 / E2-S1 | Principal Architect</v>
          </cell>
          <cell r="G365">
            <v>81</v>
          </cell>
          <cell r="CG365" t="str">
            <v>Adobe</v>
          </cell>
          <cell r="CI365" t="str">
            <v>Work Management</v>
          </cell>
          <cell r="CK365" t="str">
            <v>Multi-Solution Architect</v>
          </cell>
          <cell r="CQ365">
            <v>167.5</v>
          </cell>
          <cell r="CT365">
            <v>62.5</v>
          </cell>
        </row>
        <row r="366">
          <cell r="F366" t="str">
            <v>Credera India Digital | Premium MarTech - L2 / B1-B3 | Associate Engineer</v>
          </cell>
          <cell r="G366">
            <v>13</v>
          </cell>
          <cell r="CG366" t="str">
            <v>Adobe</v>
          </cell>
          <cell r="CI366" t="str">
            <v>Work Management</v>
          </cell>
          <cell r="CK366" t="str">
            <v>Practice Director</v>
          </cell>
          <cell r="CQ366">
            <v>165</v>
          </cell>
          <cell r="CT366">
            <v>55</v>
          </cell>
        </row>
        <row r="367">
          <cell r="F367" t="str">
            <v>Credera India Digital | Premium MarTech - L2 / B1-B3 | Engineer</v>
          </cell>
          <cell r="G367">
            <v>24</v>
          </cell>
          <cell r="CG367" t="str">
            <v>Adobe</v>
          </cell>
          <cell r="CI367" t="str">
            <v>Work Management</v>
          </cell>
          <cell r="CK367" t="str">
            <v>Practice Manager</v>
          </cell>
          <cell r="CQ367">
            <v>130</v>
          </cell>
          <cell r="CT367">
            <v>47.5</v>
          </cell>
        </row>
        <row r="368">
          <cell r="F368" t="str">
            <v>Credera India Digital | Premium MarTech - L3 / C1-C2 | Senior Engineer</v>
          </cell>
          <cell r="G368">
            <v>43</v>
          </cell>
          <cell r="CG368" t="str">
            <v>Adobe</v>
          </cell>
          <cell r="CI368" t="str">
            <v>Work Management</v>
          </cell>
          <cell r="CK368" t="str">
            <v>Practice VP</v>
          </cell>
          <cell r="CQ368">
            <v>172.5</v>
          </cell>
          <cell r="CT368">
            <v>62.5</v>
          </cell>
        </row>
        <row r="369">
          <cell r="F369" t="str">
            <v>Credera India Digital | Premium MarTech - L3 / C1-C2 | Lead Engineer</v>
          </cell>
          <cell r="G369">
            <v>56</v>
          </cell>
          <cell r="CG369" t="str">
            <v>Adobe</v>
          </cell>
          <cell r="CI369" t="str">
            <v>Work Management</v>
          </cell>
          <cell r="CK369" t="str">
            <v>Sr. Developer</v>
          </cell>
          <cell r="CQ369">
            <v>82.5</v>
          </cell>
          <cell r="CT369">
            <v>22.5</v>
          </cell>
        </row>
        <row r="370">
          <cell r="F370" t="str">
            <v>Credera India Digital | Premium MarTech - L4 / D1 | Architect</v>
          </cell>
          <cell r="G370">
            <v>69</v>
          </cell>
          <cell r="CG370" t="str">
            <v>Adobe</v>
          </cell>
          <cell r="CI370" t="str">
            <v>Work Management</v>
          </cell>
          <cell r="CK370" t="str">
            <v>Sr. Practice Director</v>
          </cell>
          <cell r="CQ370">
            <v>170</v>
          </cell>
          <cell r="CT370">
            <v>60</v>
          </cell>
        </row>
        <row r="371">
          <cell r="F371" t="str">
            <v>Credera India Digital | Premium MarTech - L5 / D2-E1 | Senior Architect</v>
          </cell>
          <cell r="G371">
            <v>81</v>
          </cell>
          <cell r="CG371" t="str">
            <v>Adobe</v>
          </cell>
          <cell r="CI371" t="str">
            <v>Work Management</v>
          </cell>
          <cell r="CK371" t="str">
            <v>Sr. Practice Manager</v>
          </cell>
          <cell r="CQ371">
            <v>137.5</v>
          </cell>
          <cell r="CT371">
            <v>47.5</v>
          </cell>
        </row>
        <row r="372">
          <cell r="F372" t="str">
            <v>Credera India Digital | Premium MarTech - L6 / E2-S1 | Principal Architect</v>
          </cell>
          <cell r="G372">
            <v>99</v>
          </cell>
          <cell r="CG372" t="str">
            <v>Adobe</v>
          </cell>
          <cell r="CI372" t="str">
            <v>Work Management</v>
          </cell>
          <cell r="CK372" t="str">
            <v>Sr. Technical Architect</v>
          </cell>
          <cell r="CQ372">
            <v>155</v>
          </cell>
          <cell r="CT372">
            <v>45</v>
          </cell>
        </row>
        <row r="373">
          <cell r="F373" t="str">
            <v>TADigital India Consulting | Cloud &amp; Engineering - L2 / B1-B3 | Associate Engineer</v>
          </cell>
          <cell r="G373">
            <v>13</v>
          </cell>
          <cell r="CG373" t="str">
            <v>Adobe</v>
          </cell>
          <cell r="CI373" t="str">
            <v>Work Management</v>
          </cell>
          <cell r="CK373" t="str">
            <v>Technical Architect</v>
          </cell>
          <cell r="CQ373">
            <v>132.5</v>
          </cell>
          <cell r="CT373">
            <v>40</v>
          </cell>
        </row>
        <row r="374">
          <cell r="F374" t="str">
            <v>TADigital India Consulting | Cloud &amp; Engineering - L2 / B1-B3 | Engineer</v>
          </cell>
          <cell r="G374">
            <v>21</v>
          </cell>
          <cell r="CG374" t="str">
            <v>Adobe</v>
          </cell>
          <cell r="CI374" t="str">
            <v>Work Management</v>
          </cell>
          <cell r="CK374" t="str">
            <v>Technical Lead</v>
          </cell>
          <cell r="CQ374">
            <v>90</v>
          </cell>
          <cell r="CT374">
            <v>30</v>
          </cell>
        </row>
        <row r="375">
          <cell r="F375" t="str">
            <v>TADigital India Consulting | Cloud &amp; Engineering - L3 / C1-C2 | Senior Engineer</v>
          </cell>
          <cell r="G375">
            <v>39</v>
          </cell>
          <cell r="CG375" t="str">
            <v>Delivery</v>
          </cell>
          <cell r="CI375" t="str">
            <v>Delivery</v>
          </cell>
          <cell r="CK375" t="str">
            <v>CDO</v>
          </cell>
          <cell r="CQ375">
            <v>285</v>
          </cell>
          <cell r="CT375">
            <v>0</v>
          </cell>
        </row>
        <row r="376">
          <cell r="F376" t="str">
            <v>TADigital India Consulting | Cloud &amp; Engineering - L3 / C1-C2 | Lead Engineer</v>
          </cell>
          <cell r="G376">
            <v>49</v>
          </cell>
          <cell r="CG376" t="str">
            <v>Delivery</v>
          </cell>
          <cell r="CI376" t="str">
            <v>Delivery</v>
          </cell>
          <cell r="CK376" t="str">
            <v>Delivery Director</v>
          </cell>
          <cell r="CQ376">
            <v>165</v>
          </cell>
          <cell r="CT376">
            <v>55</v>
          </cell>
        </row>
        <row r="377">
          <cell r="F377" t="str">
            <v>TADigital India Consulting | Cloud &amp; Engineering - L4 / D1 | Architect</v>
          </cell>
          <cell r="G377">
            <v>60</v>
          </cell>
          <cell r="CG377" t="str">
            <v>Delivery</v>
          </cell>
          <cell r="CI377" t="str">
            <v>Delivery</v>
          </cell>
          <cell r="CK377" t="str">
            <v>Delivery Manager</v>
          </cell>
          <cell r="CQ377">
            <v>135</v>
          </cell>
          <cell r="CT377">
            <v>40</v>
          </cell>
        </row>
        <row r="378">
          <cell r="F378" t="str">
            <v>TADigital India Consulting | Cloud &amp; Engineering - L5 / D2-E1 | Senior Architect</v>
          </cell>
          <cell r="G378">
            <v>81</v>
          </cell>
          <cell r="CG378" t="str">
            <v>Delivery</v>
          </cell>
          <cell r="CI378" t="str">
            <v>Delivery</v>
          </cell>
          <cell r="CK378" t="str">
            <v>Delivery VP</v>
          </cell>
          <cell r="CQ378">
            <v>172.5</v>
          </cell>
          <cell r="CT378">
            <v>62.5</v>
          </cell>
        </row>
        <row r="379">
          <cell r="F379" t="str">
            <v>TADigital India Consulting | Cloud &amp; Engineering - L6 / E2-S1 | Principal Architect</v>
          </cell>
          <cell r="G379">
            <v>99</v>
          </cell>
          <cell r="CG379" t="str">
            <v>Delivery</v>
          </cell>
          <cell r="CI379" t="str">
            <v>Delivery</v>
          </cell>
          <cell r="CK379" t="str">
            <v>Project Manager</v>
          </cell>
          <cell r="CQ379">
            <v>112.5</v>
          </cell>
          <cell r="CT379">
            <v>27.5</v>
          </cell>
        </row>
        <row r="380">
          <cell r="F380" t="str">
            <v>TADigital India Consulting | Content - L2 / B1-B3 | Associate Content Engineer</v>
          </cell>
          <cell r="G380">
            <v>11</v>
          </cell>
          <cell r="CG380" t="str">
            <v>Delivery</v>
          </cell>
          <cell r="CI380" t="str">
            <v>Delivery</v>
          </cell>
          <cell r="CK380" t="str">
            <v>Sr. Delivery Director</v>
          </cell>
          <cell r="CQ380">
            <v>170</v>
          </cell>
          <cell r="CT380">
            <v>60</v>
          </cell>
        </row>
        <row r="381">
          <cell r="F381" t="str">
            <v>TADigital India Consulting | Content - L2 / B1-B3 | Content Engineer</v>
          </cell>
          <cell r="G381">
            <v>18</v>
          </cell>
          <cell r="CG381" t="str">
            <v>Delivery</v>
          </cell>
          <cell r="CI381" t="str">
            <v>Delivery</v>
          </cell>
          <cell r="CK381" t="str">
            <v>Sr. Project Manager</v>
          </cell>
          <cell r="CQ381">
            <v>135</v>
          </cell>
          <cell r="CT381">
            <v>40</v>
          </cell>
        </row>
        <row r="382">
          <cell r="F382" t="str">
            <v>TADigital India Consulting | Content - L3 / C1-C2 | Senior Content Engineer</v>
          </cell>
          <cell r="G382">
            <v>25</v>
          </cell>
          <cell r="CG382" t="str">
            <v>Experience Design</v>
          </cell>
          <cell r="CI382" t="str">
            <v>Strategy</v>
          </cell>
          <cell r="CK382" t="str">
            <v>Content Analyst</v>
          </cell>
          <cell r="CQ382">
            <v>65</v>
          </cell>
          <cell r="CT382">
            <v>13</v>
          </cell>
        </row>
        <row r="383">
          <cell r="F383" t="str">
            <v>TADigital India Consulting | Content - L3 / C1-C2 | Lead Content Engineer</v>
          </cell>
          <cell r="G383">
            <v>33</v>
          </cell>
          <cell r="CG383" t="str">
            <v>Experience Design</v>
          </cell>
          <cell r="CI383" t="str">
            <v>Strategy</v>
          </cell>
          <cell r="CK383" t="str">
            <v>Associate Content Strategist</v>
          </cell>
          <cell r="CQ383">
            <v>72.5</v>
          </cell>
          <cell r="CT383">
            <v>18</v>
          </cell>
        </row>
        <row r="384">
          <cell r="F384" t="str">
            <v>TADigital India Consulting | Data &amp; AI - L2 / B1-B3 | Associate Engineer</v>
          </cell>
          <cell r="G384">
            <v>13</v>
          </cell>
          <cell r="CG384" t="str">
            <v>Experience Design</v>
          </cell>
          <cell r="CI384" t="str">
            <v>Strategy</v>
          </cell>
          <cell r="CK384" t="str">
            <v>Content Strategist</v>
          </cell>
          <cell r="CQ384">
            <v>80</v>
          </cell>
          <cell r="CT384">
            <v>2</v>
          </cell>
        </row>
        <row r="385">
          <cell r="F385" t="str">
            <v>TADigital India Consulting | Data &amp; AI - L2 / B1-B3 | Engineer</v>
          </cell>
          <cell r="G385">
            <v>23</v>
          </cell>
          <cell r="CG385" t="str">
            <v>Experience Design</v>
          </cell>
          <cell r="CI385" t="str">
            <v>Strategy</v>
          </cell>
          <cell r="CK385" t="str">
            <v>Sr. Content Strategist</v>
          </cell>
          <cell r="CQ385">
            <v>90</v>
          </cell>
          <cell r="CT385">
            <v>20</v>
          </cell>
        </row>
        <row r="386">
          <cell r="F386" t="str">
            <v>TADigital India Consulting | Data &amp; AI - L3 / C1-C2 | Senior Engineer</v>
          </cell>
          <cell r="G386">
            <v>43</v>
          </cell>
          <cell r="CG386" t="str">
            <v>Experience Design</v>
          </cell>
          <cell r="CI386" t="str">
            <v>Strategy</v>
          </cell>
          <cell r="CK386" t="str">
            <v>Content Strategy Lead</v>
          </cell>
          <cell r="CQ386">
            <v>105</v>
          </cell>
          <cell r="CT386">
            <v>25</v>
          </cell>
        </row>
        <row r="387">
          <cell r="F387" t="str">
            <v>TADigital India Consulting | Data &amp; AI - L3 / C1-C2 | Lead Engineer</v>
          </cell>
          <cell r="G387">
            <v>53</v>
          </cell>
          <cell r="CG387" t="str">
            <v>Experience Design</v>
          </cell>
          <cell r="CI387" t="str">
            <v>Strategy</v>
          </cell>
          <cell r="CK387" t="str">
            <v>Associate Manager</v>
          </cell>
          <cell r="CQ387">
            <v>122.5</v>
          </cell>
          <cell r="CT387">
            <v>25</v>
          </cell>
        </row>
        <row r="388">
          <cell r="F388" t="str">
            <v>TADigital India Consulting | Data &amp; AI - L4 / D1 | Architect</v>
          </cell>
          <cell r="G388">
            <v>60</v>
          </cell>
          <cell r="CG388" t="str">
            <v>Experience Design</v>
          </cell>
          <cell r="CI388" t="str">
            <v>Strategy</v>
          </cell>
          <cell r="CK388" t="str">
            <v>Associate Copy Analyst</v>
          </cell>
          <cell r="CQ388">
            <v>65</v>
          </cell>
          <cell r="CT388">
            <v>13</v>
          </cell>
        </row>
        <row r="389">
          <cell r="F389" t="str">
            <v>TADigital India Consulting | Data &amp; AI - L5 / D2-E1 | Senior Architect</v>
          </cell>
          <cell r="G389">
            <v>81</v>
          </cell>
          <cell r="CG389" t="str">
            <v>Experience Design</v>
          </cell>
          <cell r="CI389" t="str">
            <v>Strategy</v>
          </cell>
          <cell r="CK389" t="str">
            <v>Copywriter</v>
          </cell>
          <cell r="CQ389">
            <v>75</v>
          </cell>
          <cell r="CT389">
            <v>18</v>
          </cell>
        </row>
        <row r="390">
          <cell r="F390" t="str">
            <v>TADigital India Consulting | Data &amp; AI - L6 / E2-S1 | Principal Architect</v>
          </cell>
          <cell r="G390">
            <v>99</v>
          </cell>
          <cell r="CG390" t="str">
            <v>Experience Design</v>
          </cell>
          <cell r="CI390" t="str">
            <v>Strategy</v>
          </cell>
          <cell r="CK390" t="str">
            <v>Sr. Copywriter</v>
          </cell>
          <cell r="CQ390">
            <v>80</v>
          </cell>
          <cell r="CT390">
            <v>2</v>
          </cell>
        </row>
        <row r="391">
          <cell r="F391" t="str">
            <v>TADigital India Consulting | Experience Design - L2 / B1-B3 | Strategist</v>
          </cell>
          <cell r="G391">
            <v>13</v>
          </cell>
          <cell r="CG391" t="str">
            <v>Experience Design</v>
          </cell>
          <cell r="CI391" t="str">
            <v>Strategy</v>
          </cell>
          <cell r="CK391" t="str">
            <v>Sr. Copy Editor</v>
          </cell>
          <cell r="CQ391">
            <v>90</v>
          </cell>
          <cell r="CT391">
            <v>22.5</v>
          </cell>
        </row>
        <row r="392">
          <cell r="F392" t="str">
            <v>TADigital India Consulting | Experience Design - L3 / C1-C2 | Senior Strategist</v>
          </cell>
          <cell r="G392">
            <v>27</v>
          </cell>
          <cell r="CG392" t="str">
            <v>Experience Design</v>
          </cell>
          <cell r="CI392" t="str">
            <v>Strategy</v>
          </cell>
          <cell r="CK392" t="str">
            <v>Editorial Content Lead</v>
          </cell>
          <cell r="CQ392">
            <v>105</v>
          </cell>
          <cell r="CT392">
            <v>27.5</v>
          </cell>
        </row>
        <row r="393">
          <cell r="F393" t="str">
            <v>TADigital India Consulting | Experience Design - L4 / D1 | Strategy Manager</v>
          </cell>
          <cell r="G393">
            <v>41</v>
          </cell>
          <cell r="CG393" t="str">
            <v>Experience Design</v>
          </cell>
          <cell r="CI393" t="str">
            <v>Strategy</v>
          </cell>
          <cell r="CK393" t="str">
            <v>Practice Manager</v>
          </cell>
          <cell r="CQ393">
            <v>130</v>
          </cell>
          <cell r="CT393">
            <v>47.5</v>
          </cell>
        </row>
        <row r="394">
          <cell r="F394" t="str">
            <v>TADigital India Consulting | Experience Design - L2 / B1-B3 | Designer</v>
          </cell>
          <cell r="G394">
            <v>13</v>
          </cell>
          <cell r="CG394" t="str">
            <v>Experience Design</v>
          </cell>
          <cell r="CI394" t="str">
            <v>Strategy</v>
          </cell>
          <cell r="CK394" t="str">
            <v>Sr. Practice Manager</v>
          </cell>
          <cell r="CQ394">
            <v>137.5</v>
          </cell>
          <cell r="CT394">
            <v>47.5</v>
          </cell>
        </row>
        <row r="395">
          <cell r="F395" t="str">
            <v>TADigital India Consulting | Experience Design - L3 / C1-C2 | Senior Designer</v>
          </cell>
          <cell r="G395">
            <v>22</v>
          </cell>
          <cell r="CG395" t="str">
            <v>Experience Design</v>
          </cell>
          <cell r="CI395" t="str">
            <v>Strategy</v>
          </cell>
          <cell r="CK395" t="str">
            <v>Associate Practice Director</v>
          </cell>
          <cell r="CQ395">
            <v>140</v>
          </cell>
          <cell r="CT395">
            <v>55</v>
          </cell>
        </row>
        <row r="396">
          <cell r="F396" t="str">
            <v>TADigital India Consulting | Experience Design - L4 / D1 | Associate Design Director</v>
          </cell>
          <cell r="G396">
            <v>39</v>
          </cell>
          <cell r="CG396" t="str">
            <v>Experience Design</v>
          </cell>
          <cell r="CI396" t="str">
            <v>Strategy</v>
          </cell>
          <cell r="CK396" t="str">
            <v>Practice Director</v>
          </cell>
          <cell r="CQ396">
            <v>165</v>
          </cell>
          <cell r="CT396">
            <v>55</v>
          </cell>
        </row>
        <row r="397">
          <cell r="F397" t="str">
            <v>TADigital India Consulting | Experience Design - L5 / D2-E1 | Lead Design Director</v>
          </cell>
          <cell r="G397">
            <v>53</v>
          </cell>
          <cell r="CG397" t="str">
            <v>Experience Design</v>
          </cell>
          <cell r="CI397" t="str">
            <v>Strategy</v>
          </cell>
          <cell r="CK397" t="str">
            <v>Sr. Practice Director</v>
          </cell>
          <cell r="CQ397">
            <v>170</v>
          </cell>
          <cell r="CT397">
            <v>60</v>
          </cell>
        </row>
        <row r="398">
          <cell r="F398" t="str">
            <v>TADigital India Consulting | Experience Design - L5 / D2-E1 | Principal Design Director</v>
          </cell>
          <cell r="G398">
            <v>63</v>
          </cell>
          <cell r="CG398" t="str">
            <v>Experience Design</v>
          </cell>
          <cell r="CI398" t="str">
            <v>Strategy</v>
          </cell>
          <cell r="CK398" t="str">
            <v>Practice VP</v>
          </cell>
          <cell r="CQ398">
            <v>172.5</v>
          </cell>
          <cell r="CT398">
            <v>62.5</v>
          </cell>
        </row>
        <row r="399">
          <cell r="F399" t="str">
            <v>TADigital India Consulting | Experience Design - L6 / E2-S1 | Director</v>
          </cell>
          <cell r="G399">
            <v>81</v>
          </cell>
          <cell r="CG399" t="str">
            <v>Experience Design</v>
          </cell>
          <cell r="CI399" t="str">
            <v>Strategy</v>
          </cell>
          <cell r="CK399" t="str">
            <v>CXO</v>
          </cell>
          <cell r="CQ399">
            <v>285</v>
          </cell>
          <cell r="CT399">
            <v>0</v>
          </cell>
        </row>
        <row r="400">
          <cell r="F400" t="str">
            <v>TADigital India Consulting | Management Consulting - L3 / C1-C2 | Scrum Master</v>
          </cell>
          <cell r="G400">
            <v>32</v>
          </cell>
          <cell r="CG400" t="str">
            <v>Experience Design</v>
          </cell>
          <cell r="CI400" t="str">
            <v>Design</v>
          </cell>
          <cell r="CK400" t="str">
            <v>Art Director</v>
          </cell>
          <cell r="CQ400">
            <v>103</v>
          </cell>
          <cell r="CT400">
            <v>27.5</v>
          </cell>
        </row>
        <row r="401">
          <cell r="F401" t="str">
            <v>TADigital India Consulting | Management Consulting - L5 / D2-E1 | Senior Scrum Master</v>
          </cell>
          <cell r="G401">
            <v>41</v>
          </cell>
          <cell r="CG401" t="str">
            <v>Experience Design</v>
          </cell>
          <cell r="CI401" t="str">
            <v>Design</v>
          </cell>
          <cell r="CK401" t="str">
            <v>Associate Practice Director</v>
          </cell>
          <cell r="CQ401">
            <v>140</v>
          </cell>
          <cell r="CT401">
            <v>55</v>
          </cell>
        </row>
        <row r="402">
          <cell r="F402" t="str">
            <v>TADigital India Consulting | Management Consulting - L4 / D1 | Project Manager</v>
          </cell>
          <cell r="G402">
            <v>49</v>
          </cell>
          <cell r="CG402" t="str">
            <v>Experience Design</v>
          </cell>
          <cell r="CI402" t="str">
            <v>Design</v>
          </cell>
          <cell r="CK402" t="str">
            <v>Associate UX Designer</v>
          </cell>
          <cell r="CQ402">
            <v>65</v>
          </cell>
          <cell r="CT402">
            <v>13</v>
          </cell>
        </row>
        <row r="403">
          <cell r="F403" t="str">
            <v>TADigital India Consulting | Management Consulting - L5 / D2-E1 | Senior Project Manager</v>
          </cell>
          <cell r="G403">
            <v>53</v>
          </cell>
          <cell r="CG403" t="str">
            <v>Experience Design</v>
          </cell>
          <cell r="CI403" t="str">
            <v>Design</v>
          </cell>
          <cell r="CK403" t="str">
            <v>Associate UX Manager</v>
          </cell>
          <cell r="CQ403">
            <v>107.5</v>
          </cell>
          <cell r="CT403">
            <v>37.5</v>
          </cell>
        </row>
        <row r="404">
          <cell r="F404" t="str">
            <v>TADigital India Consulting | Management Consulting - L6 / E2-S1 | Delivery Manager</v>
          </cell>
          <cell r="G404">
            <v>65</v>
          </cell>
          <cell r="CG404" t="str">
            <v>Experience Design</v>
          </cell>
          <cell r="CI404" t="str">
            <v>Design</v>
          </cell>
          <cell r="CK404" t="str">
            <v>Associate UX Principal</v>
          </cell>
          <cell r="CQ404">
            <v>108</v>
          </cell>
          <cell r="CT404">
            <v>38</v>
          </cell>
        </row>
        <row r="405">
          <cell r="F405" t="str">
            <v>TADigital India Consulting | Management Consulting - L2 / B1-B3 | Consultant</v>
          </cell>
          <cell r="G405">
            <v>26</v>
          </cell>
          <cell r="CG405" t="str">
            <v>Experience Design</v>
          </cell>
          <cell r="CI405" t="str">
            <v>Design</v>
          </cell>
          <cell r="CK405" t="str">
            <v>Associate VX Designer</v>
          </cell>
          <cell r="CQ405">
            <v>77.5</v>
          </cell>
          <cell r="CT405">
            <v>18</v>
          </cell>
        </row>
        <row r="406">
          <cell r="F406" t="str">
            <v>TADigital India Consulting | Management Consulting - L3 / C1-C2 | Senior Consultant</v>
          </cell>
          <cell r="G406">
            <v>33</v>
          </cell>
          <cell r="CG406" t="str">
            <v>Experience Design</v>
          </cell>
          <cell r="CI406" t="str">
            <v>Design</v>
          </cell>
          <cell r="CK406" t="str">
            <v>CXO</v>
          </cell>
          <cell r="CQ406">
            <v>285</v>
          </cell>
          <cell r="CT406">
            <v>0</v>
          </cell>
        </row>
        <row r="407">
          <cell r="F407" t="str">
            <v>TADigital India Consulting | Management Consulting - L4 / D1 | Manager</v>
          </cell>
          <cell r="G407">
            <v>49</v>
          </cell>
          <cell r="CG407" t="str">
            <v>Experience Design</v>
          </cell>
          <cell r="CI407" t="str">
            <v>Design</v>
          </cell>
          <cell r="CK407" t="str">
            <v>Managing Art Director</v>
          </cell>
          <cell r="CQ407">
            <v>140</v>
          </cell>
          <cell r="CT407">
            <v>30</v>
          </cell>
        </row>
        <row r="408">
          <cell r="F408" t="str">
            <v>TADigital India Consulting | Management Consulting - L5 / D2-E1 | Senior Manager</v>
          </cell>
          <cell r="G408">
            <v>53</v>
          </cell>
          <cell r="CG408" t="str">
            <v>Experience Design</v>
          </cell>
          <cell r="CI408" t="str">
            <v>Design</v>
          </cell>
          <cell r="CK408" t="str">
            <v>Practice Director</v>
          </cell>
          <cell r="CQ408">
            <v>165</v>
          </cell>
          <cell r="CT408">
            <v>55</v>
          </cell>
        </row>
        <row r="409">
          <cell r="F409" t="str">
            <v>TADigital India Consulting | Management Consulting - L6 / E2-S1 | Principal</v>
          </cell>
          <cell r="G409">
            <v>65</v>
          </cell>
          <cell r="CG409" t="str">
            <v>Experience Design</v>
          </cell>
          <cell r="CI409" t="str">
            <v>Design</v>
          </cell>
          <cell r="CK409" t="str">
            <v>Practice VP</v>
          </cell>
          <cell r="CQ409">
            <v>172.5</v>
          </cell>
          <cell r="CT409">
            <v>62.5</v>
          </cell>
        </row>
        <row r="410">
          <cell r="F410" t="str">
            <v>TADigital India Consulting | Quality Assurance - L2 / B1-B3 | Associate QA Engineer</v>
          </cell>
          <cell r="G410">
            <v>11</v>
          </cell>
          <cell r="CG410" t="str">
            <v>Experience Design</v>
          </cell>
          <cell r="CI410" t="str">
            <v>Design</v>
          </cell>
          <cell r="CK410" t="str">
            <v>Production Designer</v>
          </cell>
          <cell r="CQ410">
            <v>0</v>
          </cell>
          <cell r="CT410">
            <v>13</v>
          </cell>
        </row>
        <row r="411">
          <cell r="F411" t="str">
            <v>TADigital India Consulting | Quality Assurance - L2 / B1-B3 | QA Engineer</v>
          </cell>
          <cell r="G411">
            <v>18</v>
          </cell>
          <cell r="CG411" t="str">
            <v>Experience Design</v>
          </cell>
          <cell r="CI411" t="str">
            <v>Design</v>
          </cell>
          <cell r="CK411" t="str">
            <v>Sr. Art Director</v>
          </cell>
          <cell r="CQ411">
            <v>107.5</v>
          </cell>
          <cell r="CT411">
            <v>27.5</v>
          </cell>
        </row>
        <row r="412">
          <cell r="F412" t="str">
            <v>TADigital India Consulting | Quality Assurance - L3 / C1-C2 | Senior QA Engineer</v>
          </cell>
          <cell r="G412">
            <v>25</v>
          </cell>
          <cell r="CG412" t="str">
            <v>Experience Design</v>
          </cell>
          <cell r="CI412" t="str">
            <v>Design</v>
          </cell>
          <cell r="CK412" t="str">
            <v>Sr. Practice Director</v>
          </cell>
          <cell r="CQ412">
            <v>170</v>
          </cell>
          <cell r="CT412">
            <v>60</v>
          </cell>
        </row>
        <row r="413">
          <cell r="F413" t="str">
            <v>TADigital India Consulting | Quality Assurance - L3 / C1-C2 | Lead QA Engineer</v>
          </cell>
          <cell r="G413">
            <v>33</v>
          </cell>
          <cell r="CG413" t="str">
            <v>Experience Design</v>
          </cell>
          <cell r="CI413" t="str">
            <v>Design</v>
          </cell>
          <cell r="CK413" t="str">
            <v>Sr. UX Designer</v>
          </cell>
          <cell r="CQ413">
            <v>110</v>
          </cell>
          <cell r="CT413">
            <v>22.5</v>
          </cell>
        </row>
        <row r="414">
          <cell r="F414" t="str">
            <v>TADigital India Consulting | Quality Assurance - L4 / D1 | QA Architect</v>
          </cell>
          <cell r="G414">
            <v>39</v>
          </cell>
          <cell r="CG414" t="str">
            <v>Experience Design</v>
          </cell>
          <cell r="CI414" t="str">
            <v>Design</v>
          </cell>
          <cell r="CK414" t="str">
            <v>Sr. UX Manager</v>
          </cell>
          <cell r="CQ414">
            <v>140</v>
          </cell>
          <cell r="CT414">
            <v>50</v>
          </cell>
        </row>
        <row r="415">
          <cell r="F415" t="str">
            <v>TADigital India Consulting | Quality Assurance - L5 / D2-E1 | Senior QA Architect</v>
          </cell>
          <cell r="G415">
            <v>51</v>
          </cell>
          <cell r="CG415" t="str">
            <v>Experience Design</v>
          </cell>
          <cell r="CI415" t="str">
            <v>Design</v>
          </cell>
          <cell r="CK415" t="str">
            <v>Sr. UX Principal</v>
          </cell>
          <cell r="CQ415">
            <v>140</v>
          </cell>
          <cell r="CT415">
            <v>50</v>
          </cell>
        </row>
        <row r="416">
          <cell r="F416" t="str">
            <v>TADigital India Consulting | Quality Assurance - L6 / E2-S1 | Principal QA Architect</v>
          </cell>
          <cell r="G416">
            <v>63</v>
          </cell>
          <cell r="CG416" t="str">
            <v>Experience Design</v>
          </cell>
          <cell r="CI416" t="str">
            <v>Design</v>
          </cell>
          <cell r="CK416" t="str">
            <v>Sr. VX Designer</v>
          </cell>
          <cell r="CQ416">
            <v>95</v>
          </cell>
          <cell r="CT416">
            <v>22.5</v>
          </cell>
        </row>
        <row r="417">
          <cell r="F417" t="str">
            <v>TADigital India Digital | MarTech - L2 / B1-B3 | Associate Engineer</v>
          </cell>
          <cell r="G417">
            <v>13</v>
          </cell>
          <cell r="CG417" t="str">
            <v>Experience Design</v>
          </cell>
          <cell r="CI417" t="str">
            <v>Design</v>
          </cell>
          <cell r="CK417" t="str">
            <v>UX Designer</v>
          </cell>
          <cell r="CQ417">
            <v>70</v>
          </cell>
          <cell r="CT417">
            <v>18</v>
          </cell>
        </row>
        <row r="418">
          <cell r="F418" t="str">
            <v>TADigital India Digital | MarTech - L2 / B1-B3 | Engineer</v>
          </cell>
          <cell r="G418">
            <v>20</v>
          </cell>
          <cell r="CG418" t="str">
            <v>Experience Design</v>
          </cell>
          <cell r="CI418" t="str">
            <v>Design</v>
          </cell>
          <cell r="CK418" t="str">
            <v>UX Manager</v>
          </cell>
          <cell r="CQ418">
            <v>120</v>
          </cell>
          <cell r="CT418">
            <v>42.5</v>
          </cell>
        </row>
        <row r="419">
          <cell r="F419" t="str">
            <v>TADigital India Digital | MarTech - L3 / C1-C2 | Senior Engineer</v>
          </cell>
          <cell r="G419">
            <v>35</v>
          </cell>
          <cell r="CG419" t="str">
            <v>Experience Design</v>
          </cell>
          <cell r="CI419" t="str">
            <v>Design</v>
          </cell>
          <cell r="CK419" t="str">
            <v>UX Principal</v>
          </cell>
          <cell r="CQ419">
            <v>120</v>
          </cell>
          <cell r="CT419">
            <v>42.5</v>
          </cell>
        </row>
        <row r="420">
          <cell r="F420" t="str">
            <v>TADigital India Digital | MarTech - L3 / C1-C2 | Lead Engineer</v>
          </cell>
          <cell r="G420">
            <v>45</v>
          </cell>
          <cell r="CG420" t="str">
            <v>Experience Design</v>
          </cell>
          <cell r="CI420" t="str">
            <v>Design</v>
          </cell>
          <cell r="CK420" t="str">
            <v>VX Designer</v>
          </cell>
          <cell r="CQ420">
            <v>90</v>
          </cell>
          <cell r="CT420">
            <v>18</v>
          </cell>
        </row>
        <row r="421">
          <cell r="F421" t="str">
            <v>TADigital India Digital | MarTech - L4 / D1 | Architect</v>
          </cell>
          <cell r="G421">
            <v>57</v>
          </cell>
          <cell r="CG421" t="str">
            <v>Experience Design</v>
          </cell>
          <cell r="CI421" t="str">
            <v>Frontend Development</v>
          </cell>
          <cell r="CK421" t="str">
            <v>Associate Developer</v>
          </cell>
          <cell r="CQ421">
            <v>0</v>
          </cell>
          <cell r="CT421">
            <v>13</v>
          </cell>
        </row>
        <row r="422">
          <cell r="F422" t="str">
            <v>TADigital India Digital | MarTech - L5 / D2-E1 | Senior Architect</v>
          </cell>
          <cell r="G422">
            <v>69</v>
          </cell>
          <cell r="CG422" t="str">
            <v>Experience Design</v>
          </cell>
          <cell r="CI422" t="str">
            <v>Frontend Development</v>
          </cell>
          <cell r="CK422" t="str">
            <v>Associate Practice Director</v>
          </cell>
          <cell r="CQ422">
            <v>140</v>
          </cell>
          <cell r="CT422">
            <v>55</v>
          </cell>
        </row>
        <row r="423">
          <cell r="F423" t="str">
            <v>TADigital India Digital | MarTech - L6 / E2-S1 | Principal Architect</v>
          </cell>
          <cell r="G423">
            <v>81</v>
          </cell>
          <cell r="CG423" t="str">
            <v>Experience Design</v>
          </cell>
          <cell r="CI423" t="str">
            <v>Frontend Development</v>
          </cell>
          <cell r="CK423" t="str">
            <v>Developer</v>
          </cell>
          <cell r="CQ423">
            <v>80</v>
          </cell>
          <cell r="CT423">
            <v>18</v>
          </cell>
        </row>
        <row r="424">
          <cell r="F424" t="str">
            <v>TADigital India Digital | Premium MarTech - L2 / B1-B3 | Associate Engineer</v>
          </cell>
          <cell r="G424">
            <v>13</v>
          </cell>
          <cell r="CG424" t="str">
            <v>Experience Design</v>
          </cell>
          <cell r="CI424" t="str">
            <v>Frontend Development</v>
          </cell>
          <cell r="CK424" t="str">
            <v>Multi-Solution Architect</v>
          </cell>
          <cell r="CQ424">
            <v>167.5</v>
          </cell>
          <cell r="CT424">
            <v>62.5</v>
          </cell>
        </row>
        <row r="425">
          <cell r="F425" t="str">
            <v>TADigital India Digital | Premium MarTech - L2 / B1-B3 | Engineer</v>
          </cell>
          <cell r="G425">
            <v>24</v>
          </cell>
          <cell r="CG425" t="str">
            <v>Experience Design</v>
          </cell>
          <cell r="CI425" t="str">
            <v>Frontend Development</v>
          </cell>
          <cell r="CK425" t="str">
            <v>Practice Director</v>
          </cell>
          <cell r="CQ425">
            <v>165</v>
          </cell>
          <cell r="CT425">
            <v>55</v>
          </cell>
        </row>
        <row r="426">
          <cell r="F426" t="str">
            <v>TADigital India Digital | Premium MarTech - L3 / C1-C2 | Senior Engineer</v>
          </cell>
          <cell r="G426">
            <v>43</v>
          </cell>
          <cell r="CG426" t="str">
            <v>Experience Design</v>
          </cell>
          <cell r="CI426" t="str">
            <v>Frontend Development</v>
          </cell>
          <cell r="CK426" t="str">
            <v>Practice Manager</v>
          </cell>
          <cell r="CQ426">
            <v>130</v>
          </cell>
          <cell r="CT426">
            <v>47.5</v>
          </cell>
        </row>
        <row r="427">
          <cell r="F427" t="str">
            <v>TADigital India Digital | Premium MarTech - L3 / C1-C2 | Lead Engineer</v>
          </cell>
          <cell r="G427">
            <v>56</v>
          </cell>
          <cell r="CG427" t="str">
            <v>Experience Design</v>
          </cell>
          <cell r="CI427" t="str">
            <v>Frontend Development</v>
          </cell>
          <cell r="CK427" t="str">
            <v>Practice VP</v>
          </cell>
          <cell r="CQ427">
            <v>172.5</v>
          </cell>
          <cell r="CT427">
            <v>62.5</v>
          </cell>
        </row>
        <row r="428">
          <cell r="F428" t="str">
            <v>TADigital India Digital | Premium MarTech - L4 / D1 | Architect</v>
          </cell>
          <cell r="G428">
            <v>69</v>
          </cell>
          <cell r="CG428" t="str">
            <v>Experience Design</v>
          </cell>
          <cell r="CI428" t="str">
            <v>Frontend Development</v>
          </cell>
          <cell r="CK428" t="str">
            <v>Sr. Developer</v>
          </cell>
          <cell r="CQ428">
            <v>82.5</v>
          </cell>
          <cell r="CT428">
            <v>22.5</v>
          </cell>
        </row>
        <row r="429">
          <cell r="F429" t="str">
            <v>TADigital India Digital | Premium MarTech - L5 / D2-E1 | Senior Architect</v>
          </cell>
          <cell r="G429">
            <v>81</v>
          </cell>
          <cell r="CG429" t="str">
            <v>Experience Design</v>
          </cell>
          <cell r="CI429" t="str">
            <v>Frontend Development</v>
          </cell>
          <cell r="CK429" t="str">
            <v>Sr. Practice Director</v>
          </cell>
          <cell r="CQ429">
            <v>170</v>
          </cell>
          <cell r="CT429">
            <v>60</v>
          </cell>
        </row>
        <row r="430">
          <cell r="F430" t="str">
            <v>TADigital India Digital | Premium MarTech - L6 / E2-S1 | Principal Architect</v>
          </cell>
          <cell r="G430">
            <v>99</v>
          </cell>
          <cell r="CG430" t="str">
            <v>Experience Design</v>
          </cell>
          <cell r="CI430" t="str">
            <v>Frontend Development</v>
          </cell>
          <cell r="CK430" t="str">
            <v>Sr. Practice Manager</v>
          </cell>
          <cell r="CQ430">
            <v>137.5</v>
          </cell>
          <cell r="CT430">
            <v>47.5</v>
          </cell>
        </row>
        <row r="431">
          <cell r="CG431" t="str">
            <v>Experience Design</v>
          </cell>
          <cell r="CI431" t="str">
            <v>Frontend Development</v>
          </cell>
          <cell r="CK431" t="str">
            <v>Sr. Technical Architect</v>
          </cell>
          <cell r="CQ431">
            <v>155</v>
          </cell>
          <cell r="CT431">
            <v>45</v>
          </cell>
        </row>
        <row r="432">
          <cell r="CG432" t="str">
            <v>Experience Design</v>
          </cell>
          <cell r="CI432" t="str">
            <v>Frontend Development</v>
          </cell>
          <cell r="CK432" t="str">
            <v>Technical Architect</v>
          </cell>
          <cell r="CQ432">
            <v>132.5</v>
          </cell>
          <cell r="CT432">
            <v>40</v>
          </cell>
        </row>
        <row r="433">
          <cell r="CG433" t="str">
            <v>Experience Design</v>
          </cell>
          <cell r="CI433" t="str">
            <v>Frontend Development</v>
          </cell>
          <cell r="CK433" t="str">
            <v>Technical Lead</v>
          </cell>
          <cell r="CQ433">
            <v>90</v>
          </cell>
          <cell r="CT433">
            <v>30</v>
          </cell>
        </row>
        <row r="434">
          <cell r="CG434" t="str">
            <v>Experience Design</v>
          </cell>
          <cell r="CI434" t="str">
            <v>Insights and Strategy</v>
          </cell>
          <cell r="CK434" t="str">
            <v>Analyst</v>
          </cell>
          <cell r="CQ434">
            <v>85</v>
          </cell>
          <cell r="CT434">
            <v>18</v>
          </cell>
        </row>
        <row r="435">
          <cell r="CG435" t="str">
            <v>Experience Design</v>
          </cell>
          <cell r="CI435" t="str">
            <v>Insights and Strategy</v>
          </cell>
          <cell r="CK435" t="str">
            <v>Associate Analyst</v>
          </cell>
          <cell r="CQ435">
            <v>75</v>
          </cell>
          <cell r="CT435">
            <v>13</v>
          </cell>
        </row>
        <row r="436">
          <cell r="CG436" t="str">
            <v>Experience Design</v>
          </cell>
          <cell r="CI436" t="str">
            <v>Insights and Strategy</v>
          </cell>
          <cell r="CK436" t="str">
            <v>Associate Digital Strategist</v>
          </cell>
          <cell r="CQ436">
            <v>85</v>
          </cell>
          <cell r="CT436">
            <v>2</v>
          </cell>
        </row>
        <row r="437">
          <cell r="CG437" t="str">
            <v>Experience Design</v>
          </cell>
          <cell r="CI437" t="str">
            <v>Insights and Strategy</v>
          </cell>
          <cell r="CK437" t="str">
            <v>Associate Manager</v>
          </cell>
          <cell r="CQ437">
            <v>122.5</v>
          </cell>
          <cell r="CT437">
            <v>25</v>
          </cell>
        </row>
        <row r="438">
          <cell r="CG438" t="str">
            <v>Experience Design</v>
          </cell>
          <cell r="CI438" t="str">
            <v>Insights and Strategy</v>
          </cell>
          <cell r="CK438" t="str">
            <v>Associate Practice Director</v>
          </cell>
          <cell r="CQ438">
            <v>140</v>
          </cell>
          <cell r="CT438">
            <v>55</v>
          </cell>
        </row>
        <row r="439">
          <cell r="CG439" t="str">
            <v>Experience Design</v>
          </cell>
          <cell r="CI439" t="str">
            <v>Insights and Strategy</v>
          </cell>
          <cell r="CK439" t="str">
            <v>CXO</v>
          </cell>
          <cell r="CQ439">
            <v>285</v>
          </cell>
          <cell r="CT439">
            <v>0</v>
          </cell>
        </row>
        <row r="440">
          <cell r="CG440" t="str">
            <v>Experience Design</v>
          </cell>
          <cell r="CI440" t="str">
            <v>Insights and Strategy</v>
          </cell>
          <cell r="CK440" t="str">
            <v>Digital Strategist</v>
          </cell>
          <cell r="CQ440">
            <v>105</v>
          </cell>
          <cell r="CT440">
            <v>20</v>
          </cell>
        </row>
        <row r="441">
          <cell r="CG441" t="str">
            <v>Experience Design</v>
          </cell>
          <cell r="CI441" t="str">
            <v>Insights and Strategy</v>
          </cell>
          <cell r="CK441" t="str">
            <v>Practice Director</v>
          </cell>
          <cell r="CQ441">
            <v>165</v>
          </cell>
          <cell r="CT441">
            <v>55</v>
          </cell>
        </row>
        <row r="442">
          <cell r="CG442" t="str">
            <v>Experience Design</v>
          </cell>
          <cell r="CI442" t="str">
            <v>Insights and Strategy</v>
          </cell>
          <cell r="CK442" t="str">
            <v>Practice Manager</v>
          </cell>
          <cell r="CQ442">
            <v>130</v>
          </cell>
          <cell r="CT442">
            <v>47.5</v>
          </cell>
        </row>
        <row r="443">
          <cell r="CG443" t="str">
            <v>Experience Design</v>
          </cell>
          <cell r="CI443" t="str">
            <v>Insights and Strategy</v>
          </cell>
          <cell r="CK443" t="str">
            <v>Practice VP</v>
          </cell>
          <cell r="CQ443">
            <v>172.5</v>
          </cell>
          <cell r="CT443">
            <v>62.5</v>
          </cell>
        </row>
        <row r="444">
          <cell r="CG444" t="str">
            <v>Experience Design</v>
          </cell>
          <cell r="CI444" t="str">
            <v>Insights and Strategy</v>
          </cell>
          <cell r="CK444" t="str">
            <v>Sr. Analyst</v>
          </cell>
          <cell r="CQ444">
            <v>85</v>
          </cell>
          <cell r="CT444">
            <v>22</v>
          </cell>
        </row>
        <row r="445">
          <cell r="CG445" t="str">
            <v>Experience Design</v>
          </cell>
          <cell r="CI445" t="str">
            <v>Insights and Strategy</v>
          </cell>
          <cell r="CK445" t="str">
            <v>Sr. Digital Strategist</v>
          </cell>
          <cell r="CQ445">
            <v>105</v>
          </cell>
          <cell r="CT445">
            <v>22.5</v>
          </cell>
        </row>
        <row r="446">
          <cell r="CG446" t="str">
            <v>Experience Design</v>
          </cell>
          <cell r="CI446" t="str">
            <v>Insights and Strategy</v>
          </cell>
          <cell r="CK446" t="str">
            <v>Sr. Practice Director</v>
          </cell>
          <cell r="CQ446">
            <v>170</v>
          </cell>
          <cell r="CT446">
            <v>60</v>
          </cell>
        </row>
        <row r="447">
          <cell r="CG447" t="str">
            <v>Experience Design</v>
          </cell>
          <cell r="CI447" t="str">
            <v>Insights and Strategy</v>
          </cell>
          <cell r="CK447" t="str">
            <v>Sr. Practice Manager</v>
          </cell>
          <cell r="CQ447">
            <v>137.5</v>
          </cell>
          <cell r="CT447">
            <v>47.5</v>
          </cell>
        </row>
        <row r="448">
          <cell r="CG448" t="str">
            <v>MACH</v>
          </cell>
          <cell r="CI448" t="str">
            <v>MACH BA</v>
          </cell>
          <cell r="CK448" t="str">
            <v>BA Lead</v>
          </cell>
          <cell r="CQ448">
            <v>107.5</v>
          </cell>
          <cell r="CT448">
            <v>32.5</v>
          </cell>
        </row>
        <row r="449">
          <cell r="CG449" t="str">
            <v>MACH</v>
          </cell>
          <cell r="CI449" t="str">
            <v>MACH BA</v>
          </cell>
          <cell r="CK449" t="str">
            <v>Business Analyst</v>
          </cell>
          <cell r="CQ449">
            <v>97.5</v>
          </cell>
          <cell r="CT449">
            <v>22.5</v>
          </cell>
        </row>
        <row r="450">
          <cell r="CG450" t="str">
            <v>MACH</v>
          </cell>
          <cell r="CI450" t="str">
            <v>MACH BA</v>
          </cell>
          <cell r="CK450" t="str">
            <v>Sr. Business Analyst</v>
          </cell>
          <cell r="CQ450">
            <v>105</v>
          </cell>
          <cell r="CT450">
            <v>30</v>
          </cell>
        </row>
        <row r="451">
          <cell r="CG451" t="str">
            <v>MACH</v>
          </cell>
          <cell r="CI451" t="str">
            <v>MACH Commerce</v>
          </cell>
          <cell r="CK451" t="str">
            <v>Associate Developer</v>
          </cell>
          <cell r="CQ451">
            <v>0</v>
          </cell>
          <cell r="CT451">
            <v>13</v>
          </cell>
        </row>
        <row r="452">
          <cell r="CG452" t="str">
            <v>MACH</v>
          </cell>
          <cell r="CI452" t="str">
            <v>MACH Commerce</v>
          </cell>
          <cell r="CK452" t="str">
            <v>Associate Practice Director</v>
          </cell>
          <cell r="CQ452">
            <v>140</v>
          </cell>
          <cell r="CT452">
            <v>55</v>
          </cell>
        </row>
        <row r="453">
          <cell r="CG453" t="str">
            <v>MACH</v>
          </cell>
          <cell r="CI453" t="str">
            <v>MACH Commerce</v>
          </cell>
          <cell r="CK453" t="str">
            <v>Developer</v>
          </cell>
          <cell r="CQ453">
            <v>80</v>
          </cell>
          <cell r="CT453">
            <v>18</v>
          </cell>
        </row>
        <row r="454">
          <cell r="CG454" t="str">
            <v>MACH</v>
          </cell>
          <cell r="CI454" t="str">
            <v>MACH Commerce</v>
          </cell>
          <cell r="CK454" t="str">
            <v>Multi-Solution Architect</v>
          </cell>
          <cell r="CQ454">
            <v>167.5</v>
          </cell>
          <cell r="CT454">
            <v>62.5</v>
          </cell>
        </row>
        <row r="455">
          <cell r="CG455" t="str">
            <v>MACH</v>
          </cell>
          <cell r="CI455" t="str">
            <v>MACH Commerce</v>
          </cell>
          <cell r="CK455" t="str">
            <v>Practice Director</v>
          </cell>
          <cell r="CQ455">
            <v>165</v>
          </cell>
          <cell r="CT455">
            <v>55</v>
          </cell>
        </row>
        <row r="456">
          <cell r="CG456" t="str">
            <v>MACH</v>
          </cell>
          <cell r="CI456" t="str">
            <v>MACH Commerce</v>
          </cell>
          <cell r="CK456" t="str">
            <v>Practice Manager</v>
          </cell>
          <cell r="CQ456">
            <v>130</v>
          </cell>
          <cell r="CT456">
            <v>47.5</v>
          </cell>
        </row>
        <row r="457">
          <cell r="CG457" t="str">
            <v>MACH</v>
          </cell>
          <cell r="CI457" t="str">
            <v>MACH Commerce</v>
          </cell>
          <cell r="CK457" t="str">
            <v>Practice VP</v>
          </cell>
          <cell r="CQ457">
            <v>172.5</v>
          </cell>
          <cell r="CT457">
            <v>62.5</v>
          </cell>
        </row>
        <row r="458">
          <cell r="CG458" t="str">
            <v>MACH</v>
          </cell>
          <cell r="CI458" t="str">
            <v>MACH Commerce</v>
          </cell>
          <cell r="CK458" t="str">
            <v>Sr. Developer</v>
          </cell>
          <cell r="CQ458">
            <v>82.5</v>
          </cell>
          <cell r="CT458">
            <v>22.5</v>
          </cell>
        </row>
        <row r="459">
          <cell r="CG459" t="str">
            <v>MACH</v>
          </cell>
          <cell r="CI459" t="str">
            <v>MACH Commerce</v>
          </cell>
          <cell r="CK459" t="str">
            <v>Sr. Practice Director</v>
          </cell>
          <cell r="CQ459">
            <v>170</v>
          </cell>
          <cell r="CT459">
            <v>60</v>
          </cell>
        </row>
        <row r="460">
          <cell r="CG460" t="str">
            <v>MACH</v>
          </cell>
          <cell r="CI460" t="str">
            <v>MACH Commerce</v>
          </cell>
          <cell r="CK460" t="str">
            <v>Sr. Practice Manager</v>
          </cell>
          <cell r="CQ460">
            <v>137.5</v>
          </cell>
          <cell r="CT460">
            <v>47.5</v>
          </cell>
        </row>
        <row r="461">
          <cell r="CG461" t="str">
            <v>MACH</v>
          </cell>
          <cell r="CI461" t="str">
            <v>MACH Commerce</v>
          </cell>
          <cell r="CK461" t="str">
            <v>Sr. Technical Architect</v>
          </cell>
          <cell r="CQ461">
            <v>155</v>
          </cell>
          <cell r="CT461">
            <v>45</v>
          </cell>
        </row>
        <row r="462">
          <cell r="CG462" t="str">
            <v>MACH</v>
          </cell>
          <cell r="CI462" t="str">
            <v>MACH Commerce</v>
          </cell>
          <cell r="CK462" t="str">
            <v>Technical Architect</v>
          </cell>
          <cell r="CQ462">
            <v>132.5</v>
          </cell>
          <cell r="CT462">
            <v>40</v>
          </cell>
        </row>
        <row r="463">
          <cell r="CG463" t="str">
            <v>MACH</v>
          </cell>
          <cell r="CI463" t="str">
            <v>MACH Commerce</v>
          </cell>
          <cell r="CK463" t="str">
            <v>Technical Lead</v>
          </cell>
          <cell r="CQ463">
            <v>90</v>
          </cell>
          <cell r="CT463">
            <v>30</v>
          </cell>
        </row>
        <row r="464">
          <cell r="CG464" t="str">
            <v>MACH</v>
          </cell>
          <cell r="CI464" t="str">
            <v>MACH Content</v>
          </cell>
          <cell r="CK464" t="str">
            <v>Associate Developer</v>
          </cell>
          <cell r="CQ464">
            <v>0</v>
          </cell>
          <cell r="CT464">
            <v>13</v>
          </cell>
        </row>
        <row r="465">
          <cell r="CG465" t="str">
            <v>MACH</v>
          </cell>
          <cell r="CI465" t="str">
            <v>MACH Content</v>
          </cell>
          <cell r="CK465" t="str">
            <v>Associate Practice Director</v>
          </cell>
          <cell r="CQ465">
            <v>140</v>
          </cell>
          <cell r="CT465">
            <v>55</v>
          </cell>
        </row>
        <row r="466">
          <cell r="CG466" t="str">
            <v>MACH</v>
          </cell>
          <cell r="CI466" t="str">
            <v>MACH Content</v>
          </cell>
          <cell r="CK466" t="str">
            <v>Developer</v>
          </cell>
          <cell r="CQ466">
            <v>80</v>
          </cell>
          <cell r="CT466">
            <v>18</v>
          </cell>
        </row>
        <row r="467">
          <cell r="CG467" t="str">
            <v>MACH</v>
          </cell>
          <cell r="CI467" t="str">
            <v>MACH Content</v>
          </cell>
          <cell r="CK467" t="str">
            <v>Multi-Solution Architect</v>
          </cell>
          <cell r="CQ467">
            <v>167.5</v>
          </cell>
          <cell r="CT467">
            <v>62.5</v>
          </cell>
        </row>
        <row r="468">
          <cell r="CG468" t="str">
            <v>MACH</v>
          </cell>
          <cell r="CI468" t="str">
            <v>MACH Content</v>
          </cell>
          <cell r="CK468" t="str">
            <v>Practice Director</v>
          </cell>
          <cell r="CQ468">
            <v>165</v>
          </cell>
          <cell r="CT468">
            <v>55</v>
          </cell>
        </row>
        <row r="469">
          <cell r="CG469" t="str">
            <v>MACH</v>
          </cell>
          <cell r="CI469" t="str">
            <v>MACH Content</v>
          </cell>
          <cell r="CK469" t="str">
            <v>Practice Manager</v>
          </cell>
          <cell r="CQ469">
            <v>130</v>
          </cell>
          <cell r="CT469">
            <v>47.5</v>
          </cell>
        </row>
        <row r="470">
          <cell r="CG470" t="str">
            <v>MACH</v>
          </cell>
          <cell r="CI470" t="str">
            <v>MACH Content</v>
          </cell>
          <cell r="CK470" t="str">
            <v>Practice VP</v>
          </cell>
          <cell r="CQ470">
            <v>172.5</v>
          </cell>
          <cell r="CT470">
            <v>62.5</v>
          </cell>
        </row>
        <row r="471">
          <cell r="CG471" t="str">
            <v>MACH</v>
          </cell>
          <cell r="CI471" t="str">
            <v>MACH Content</v>
          </cell>
          <cell r="CK471" t="str">
            <v>Sr. Developer</v>
          </cell>
          <cell r="CQ471">
            <v>82.5</v>
          </cell>
          <cell r="CT471">
            <v>22.5</v>
          </cell>
        </row>
        <row r="472">
          <cell r="CG472" t="str">
            <v>MACH</v>
          </cell>
          <cell r="CI472" t="str">
            <v>MACH Content</v>
          </cell>
          <cell r="CK472" t="str">
            <v>Sr. Practice Director</v>
          </cell>
          <cell r="CQ472">
            <v>170</v>
          </cell>
          <cell r="CT472">
            <v>60</v>
          </cell>
        </row>
        <row r="473">
          <cell r="CG473" t="str">
            <v>MACH</v>
          </cell>
          <cell r="CI473" t="str">
            <v>MACH Content</v>
          </cell>
          <cell r="CK473" t="str">
            <v>Sr. Practice Manager</v>
          </cell>
          <cell r="CQ473">
            <v>137.5</v>
          </cell>
          <cell r="CT473">
            <v>47.5</v>
          </cell>
        </row>
        <row r="474">
          <cell r="CG474" t="str">
            <v>MACH</v>
          </cell>
          <cell r="CI474" t="str">
            <v>MACH Content</v>
          </cell>
          <cell r="CK474" t="str">
            <v>Sr. Technical Architect</v>
          </cell>
          <cell r="CQ474">
            <v>155</v>
          </cell>
          <cell r="CT474">
            <v>45</v>
          </cell>
        </row>
        <row r="475">
          <cell r="CG475" t="str">
            <v>MACH</v>
          </cell>
          <cell r="CI475" t="str">
            <v>MACH Content</v>
          </cell>
          <cell r="CK475" t="str">
            <v>Technical Architect</v>
          </cell>
          <cell r="CQ475">
            <v>132.5</v>
          </cell>
          <cell r="CT475">
            <v>40</v>
          </cell>
        </row>
        <row r="476">
          <cell r="CG476" t="str">
            <v>MACH</v>
          </cell>
          <cell r="CI476" t="str">
            <v>MACH Content</v>
          </cell>
          <cell r="CK476" t="str">
            <v>Technical Lead</v>
          </cell>
          <cell r="CQ476">
            <v>90</v>
          </cell>
          <cell r="CT476">
            <v>30</v>
          </cell>
        </row>
        <row r="477">
          <cell r="CG477" t="str">
            <v>MACH</v>
          </cell>
          <cell r="CI477" t="str">
            <v>MACH DevOps</v>
          </cell>
          <cell r="CK477" t="str">
            <v>Associate DevOps Engineer</v>
          </cell>
          <cell r="CQ477">
            <v>0</v>
          </cell>
          <cell r="CT477">
            <v>13</v>
          </cell>
        </row>
        <row r="478">
          <cell r="CG478" t="str">
            <v>MACH</v>
          </cell>
          <cell r="CI478" t="str">
            <v>MACH DevOps</v>
          </cell>
          <cell r="CK478" t="str">
            <v>Associate Practice Director</v>
          </cell>
          <cell r="CQ478">
            <v>140</v>
          </cell>
          <cell r="CT478">
            <v>55</v>
          </cell>
        </row>
        <row r="479">
          <cell r="CG479" t="str">
            <v>MACH</v>
          </cell>
          <cell r="CI479" t="str">
            <v>MACH DevOps</v>
          </cell>
          <cell r="CK479" t="str">
            <v>DevOps Architect</v>
          </cell>
          <cell r="CQ479">
            <v>120</v>
          </cell>
          <cell r="CT479">
            <v>45</v>
          </cell>
        </row>
        <row r="480">
          <cell r="CG480" t="str">
            <v>MACH</v>
          </cell>
          <cell r="CI480" t="str">
            <v>MACH DevOps</v>
          </cell>
          <cell r="CK480" t="str">
            <v>DevOps Engineer</v>
          </cell>
          <cell r="CQ480">
            <v>70</v>
          </cell>
          <cell r="CT480">
            <v>18</v>
          </cell>
        </row>
        <row r="481">
          <cell r="CG481" t="str">
            <v>MACH</v>
          </cell>
          <cell r="CI481" t="str">
            <v>MACH DevOps</v>
          </cell>
          <cell r="CK481" t="str">
            <v>DevOps Lead</v>
          </cell>
          <cell r="CQ481">
            <v>105</v>
          </cell>
          <cell r="CT481">
            <v>27.5</v>
          </cell>
        </row>
        <row r="482">
          <cell r="CG482" t="str">
            <v>MACH</v>
          </cell>
          <cell r="CI482" t="str">
            <v>MACH DevOps</v>
          </cell>
          <cell r="CK482" t="str">
            <v>Enterprise DevOps Architect</v>
          </cell>
          <cell r="CQ482">
            <v>132.5</v>
          </cell>
          <cell r="CT482">
            <v>50</v>
          </cell>
        </row>
        <row r="483">
          <cell r="CG483" t="str">
            <v>MACH</v>
          </cell>
          <cell r="CI483" t="str">
            <v>MACH DevOps</v>
          </cell>
          <cell r="CK483" t="str">
            <v>Practice Director</v>
          </cell>
          <cell r="CQ483">
            <v>165</v>
          </cell>
          <cell r="CT483">
            <v>55</v>
          </cell>
        </row>
        <row r="484">
          <cell r="CG484" t="str">
            <v>MACH</v>
          </cell>
          <cell r="CI484" t="str">
            <v>MACH DevOps</v>
          </cell>
          <cell r="CK484" t="str">
            <v>Practice Manager</v>
          </cell>
          <cell r="CQ484">
            <v>130</v>
          </cell>
          <cell r="CT484">
            <v>47.5</v>
          </cell>
        </row>
        <row r="485">
          <cell r="CG485" t="str">
            <v>MACH</v>
          </cell>
          <cell r="CI485" t="str">
            <v>MACH DevOps</v>
          </cell>
          <cell r="CK485" t="str">
            <v>Practice VP</v>
          </cell>
          <cell r="CQ485">
            <v>172.5</v>
          </cell>
          <cell r="CT485">
            <v>62.5</v>
          </cell>
        </row>
        <row r="486">
          <cell r="CG486" t="str">
            <v>MACH</v>
          </cell>
          <cell r="CI486" t="str">
            <v>MACH DevOps</v>
          </cell>
          <cell r="CK486" t="str">
            <v>Sr. DevOps Engineer</v>
          </cell>
          <cell r="CQ486">
            <v>80</v>
          </cell>
          <cell r="CT486">
            <v>20</v>
          </cell>
        </row>
        <row r="487">
          <cell r="CG487" t="str">
            <v>MACH</v>
          </cell>
          <cell r="CI487" t="str">
            <v>MACH DevOps</v>
          </cell>
          <cell r="CK487" t="str">
            <v>Sr. Practice Director</v>
          </cell>
          <cell r="CQ487">
            <v>170</v>
          </cell>
          <cell r="CT487">
            <v>60</v>
          </cell>
        </row>
        <row r="488">
          <cell r="CG488" t="str">
            <v>MACH</v>
          </cell>
          <cell r="CI488" t="str">
            <v>MACH DevOps</v>
          </cell>
          <cell r="CK488" t="str">
            <v>Sr. Practice Manager</v>
          </cell>
          <cell r="CQ488">
            <v>137.5</v>
          </cell>
          <cell r="CT488">
            <v>47.5</v>
          </cell>
        </row>
        <row r="489">
          <cell r="CG489" t="str">
            <v>MACH</v>
          </cell>
          <cell r="CI489" t="str">
            <v>MACH QA</v>
          </cell>
          <cell r="CK489" t="str">
            <v>Associate Practice Director</v>
          </cell>
          <cell r="CQ489">
            <v>140</v>
          </cell>
          <cell r="CT489">
            <v>55</v>
          </cell>
        </row>
        <row r="490">
          <cell r="CG490" t="str">
            <v>MACH</v>
          </cell>
          <cell r="CI490" t="str">
            <v>MACH QA</v>
          </cell>
          <cell r="CK490" t="str">
            <v>Associate QA Engineer</v>
          </cell>
          <cell r="CQ490">
            <v>0</v>
          </cell>
          <cell r="CT490">
            <v>13</v>
          </cell>
        </row>
        <row r="491">
          <cell r="CG491" t="str">
            <v>MACH</v>
          </cell>
          <cell r="CI491" t="str">
            <v>MACH QA</v>
          </cell>
          <cell r="CK491" t="str">
            <v>Practice Director</v>
          </cell>
          <cell r="CQ491">
            <v>165</v>
          </cell>
          <cell r="CT491">
            <v>55</v>
          </cell>
        </row>
        <row r="492">
          <cell r="CG492" t="str">
            <v>MACH</v>
          </cell>
          <cell r="CI492" t="str">
            <v>MACH QA</v>
          </cell>
          <cell r="CK492" t="str">
            <v>Practice VP</v>
          </cell>
          <cell r="CQ492">
            <v>172.5</v>
          </cell>
          <cell r="CT492">
            <v>62.5</v>
          </cell>
        </row>
        <row r="493">
          <cell r="CG493" t="str">
            <v>MACH</v>
          </cell>
          <cell r="CI493" t="str">
            <v>MACH QA</v>
          </cell>
          <cell r="CK493" t="str">
            <v>QA Engineer</v>
          </cell>
          <cell r="CQ493">
            <v>75</v>
          </cell>
          <cell r="CT493">
            <v>18</v>
          </cell>
        </row>
        <row r="494">
          <cell r="CG494" t="str">
            <v>MACH</v>
          </cell>
          <cell r="CI494" t="str">
            <v>MACH QA</v>
          </cell>
          <cell r="CK494" t="str">
            <v>QA Lead</v>
          </cell>
          <cell r="CQ494">
            <v>82.5</v>
          </cell>
          <cell r="CT494">
            <v>25</v>
          </cell>
        </row>
        <row r="495">
          <cell r="CG495" t="str">
            <v>MACH</v>
          </cell>
          <cell r="CI495" t="str">
            <v>MACH QA</v>
          </cell>
          <cell r="CK495" t="str">
            <v>QA Manager</v>
          </cell>
          <cell r="CQ495">
            <v>85</v>
          </cell>
          <cell r="CT495">
            <v>32.5</v>
          </cell>
        </row>
        <row r="496">
          <cell r="CG496" t="str">
            <v>MACH</v>
          </cell>
          <cell r="CI496" t="str">
            <v>MACH QA</v>
          </cell>
          <cell r="CK496" t="str">
            <v>Sr. Practice Director</v>
          </cell>
          <cell r="CQ496">
            <v>170</v>
          </cell>
          <cell r="CT496">
            <v>60</v>
          </cell>
        </row>
        <row r="497">
          <cell r="CG497" t="str">
            <v>MACH</v>
          </cell>
          <cell r="CI497" t="str">
            <v>MACH QA</v>
          </cell>
          <cell r="CK497" t="str">
            <v>Sr. QA Engineer</v>
          </cell>
          <cell r="CQ497">
            <v>80</v>
          </cell>
          <cell r="CT497">
            <v>20</v>
          </cell>
        </row>
        <row r="498">
          <cell r="CG498" t="str">
            <v>MACH</v>
          </cell>
          <cell r="CI498" t="str">
            <v>MACH UI</v>
          </cell>
          <cell r="CK498" t="str">
            <v>Associate Developer</v>
          </cell>
          <cell r="CQ498">
            <v>0</v>
          </cell>
          <cell r="CT498">
            <v>13</v>
          </cell>
        </row>
        <row r="499">
          <cell r="CG499" t="str">
            <v>MACH</v>
          </cell>
          <cell r="CI499" t="str">
            <v>MACH UI</v>
          </cell>
          <cell r="CK499" t="str">
            <v>Associate Practice Director</v>
          </cell>
          <cell r="CQ499">
            <v>140</v>
          </cell>
          <cell r="CT499">
            <v>55</v>
          </cell>
        </row>
        <row r="500">
          <cell r="CG500" t="str">
            <v>MACH</v>
          </cell>
          <cell r="CI500" t="str">
            <v>MACH UI</v>
          </cell>
          <cell r="CK500" t="str">
            <v>Developer</v>
          </cell>
          <cell r="CQ500">
            <v>80</v>
          </cell>
          <cell r="CT500">
            <v>18</v>
          </cell>
        </row>
        <row r="501">
          <cell r="CG501" t="str">
            <v>MACH</v>
          </cell>
          <cell r="CI501" t="str">
            <v>MACH UI</v>
          </cell>
          <cell r="CK501" t="str">
            <v>Multi-Solution Architect</v>
          </cell>
          <cell r="CQ501">
            <v>167.5</v>
          </cell>
          <cell r="CT501">
            <v>62.5</v>
          </cell>
        </row>
        <row r="502">
          <cell r="CG502" t="str">
            <v>MACH</v>
          </cell>
          <cell r="CI502" t="str">
            <v>MACH UI</v>
          </cell>
          <cell r="CK502" t="str">
            <v>Practice Director</v>
          </cell>
          <cell r="CQ502">
            <v>165</v>
          </cell>
          <cell r="CT502">
            <v>55</v>
          </cell>
        </row>
        <row r="503">
          <cell r="CG503" t="str">
            <v>MACH</v>
          </cell>
          <cell r="CI503" t="str">
            <v>MACH UI</v>
          </cell>
          <cell r="CK503" t="str">
            <v>Practice Manager</v>
          </cell>
          <cell r="CQ503">
            <v>130</v>
          </cell>
          <cell r="CT503">
            <v>47.5</v>
          </cell>
        </row>
        <row r="504">
          <cell r="CG504" t="str">
            <v>MACH</v>
          </cell>
          <cell r="CI504" t="str">
            <v>MACH UI</v>
          </cell>
          <cell r="CK504" t="str">
            <v>Practice VP</v>
          </cell>
          <cell r="CQ504">
            <v>172.5</v>
          </cell>
          <cell r="CT504">
            <v>62.5</v>
          </cell>
        </row>
        <row r="505">
          <cell r="CG505" t="str">
            <v>MACH</v>
          </cell>
          <cell r="CI505" t="str">
            <v>MACH UI</v>
          </cell>
          <cell r="CK505" t="str">
            <v>Sr. Developer</v>
          </cell>
          <cell r="CQ505">
            <v>82.5</v>
          </cell>
          <cell r="CT505">
            <v>22.5</v>
          </cell>
        </row>
        <row r="506">
          <cell r="CG506" t="str">
            <v>MACH</v>
          </cell>
          <cell r="CI506" t="str">
            <v>MACH UI</v>
          </cell>
          <cell r="CK506" t="str">
            <v>Sr. Practice Director</v>
          </cell>
          <cell r="CQ506">
            <v>170</v>
          </cell>
          <cell r="CT506">
            <v>60</v>
          </cell>
        </row>
        <row r="507">
          <cell r="CG507" t="str">
            <v>MACH</v>
          </cell>
          <cell r="CI507" t="str">
            <v>MACH UI</v>
          </cell>
          <cell r="CK507" t="str">
            <v>Sr. Practice Manager</v>
          </cell>
          <cell r="CQ507">
            <v>137.5</v>
          </cell>
          <cell r="CT507">
            <v>47.5</v>
          </cell>
        </row>
        <row r="508">
          <cell r="CG508" t="str">
            <v>MACH</v>
          </cell>
          <cell r="CI508" t="str">
            <v>MACH UI</v>
          </cell>
          <cell r="CK508" t="str">
            <v>Sr. Technical Architect</v>
          </cell>
          <cell r="CQ508">
            <v>155</v>
          </cell>
          <cell r="CT508">
            <v>45</v>
          </cell>
        </row>
        <row r="509">
          <cell r="CG509" t="str">
            <v>MACH</v>
          </cell>
          <cell r="CI509" t="str">
            <v>MACH UI</v>
          </cell>
          <cell r="CK509" t="str">
            <v>Technical Architect</v>
          </cell>
          <cell r="CQ509">
            <v>132.5</v>
          </cell>
          <cell r="CT509">
            <v>40</v>
          </cell>
        </row>
        <row r="510">
          <cell r="CG510" t="str">
            <v>MACH</v>
          </cell>
          <cell r="CI510" t="str">
            <v>MACH UI</v>
          </cell>
          <cell r="CK510" t="str">
            <v>Technical Lead</v>
          </cell>
          <cell r="CQ510">
            <v>90</v>
          </cell>
          <cell r="CT510">
            <v>30</v>
          </cell>
        </row>
        <row r="511">
          <cell r="CG511" t="str">
            <v>MACH</v>
          </cell>
          <cell r="CI511" t="str">
            <v>Middleware</v>
          </cell>
          <cell r="CK511" t="str">
            <v>Associate Developer</v>
          </cell>
          <cell r="CQ511">
            <v>0</v>
          </cell>
          <cell r="CT511">
            <v>13</v>
          </cell>
        </row>
        <row r="512">
          <cell r="CG512" t="str">
            <v>MACH</v>
          </cell>
          <cell r="CI512" t="str">
            <v>Middleware</v>
          </cell>
          <cell r="CK512" t="str">
            <v>Chief Enterprise Architect</v>
          </cell>
          <cell r="CQ512">
            <v>207.5</v>
          </cell>
          <cell r="CT512">
            <v>62.5</v>
          </cell>
        </row>
        <row r="513">
          <cell r="CG513" t="str">
            <v>MACH</v>
          </cell>
          <cell r="CI513" t="str">
            <v>Middleware</v>
          </cell>
          <cell r="CK513" t="str">
            <v>Developer</v>
          </cell>
          <cell r="CQ513">
            <v>80</v>
          </cell>
          <cell r="CT513">
            <v>18</v>
          </cell>
        </row>
        <row r="514">
          <cell r="CG514" t="str">
            <v>MACH</v>
          </cell>
          <cell r="CI514" t="str">
            <v>Middleware</v>
          </cell>
          <cell r="CK514" t="str">
            <v>Enterprise Architect</v>
          </cell>
          <cell r="CQ514">
            <v>162.5</v>
          </cell>
          <cell r="CT514">
            <v>50</v>
          </cell>
        </row>
        <row r="515">
          <cell r="CG515" t="str">
            <v>MACH</v>
          </cell>
          <cell r="CI515" t="str">
            <v>Middleware</v>
          </cell>
          <cell r="CK515" t="str">
            <v>Principal Enterprise Architect</v>
          </cell>
          <cell r="CQ515">
            <v>163</v>
          </cell>
          <cell r="CT515">
            <v>50</v>
          </cell>
        </row>
        <row r="516">
          <cell r="CG516" t="str">
            <v>MACH</v>
          </cell>
          <cell r="CI516" t="str">
            <v>Middleware</v>
          </cell>
          <cell r="CK516" t="str">
            <v>Sr. Developer</v>
          </cell>
          <cell r="CQ516">
            <v>82.5</v>
          </cell>
          <cell r="CT516">
            <v>22.5</v>
          </cell>
        </row>
        <row r="517">
          <cell r="CG517" t="str">
            <v>MACH</v>
          </cell>
          <cell r="CI517" t="str">
            <v>Middleware</v>
          </cell>
          <cell r="CK517" t="str">
            <v>Sr. Enterprise Architect</v>
          </cell>
          <cell r="CQ517">
            <v>162.5</v>
          </cell>
          <cell r="CT517">
            <v>50</v>
          </cell>
        </row>
        <row r="518">
          <cell r="CG518" t="str">
            <v>MACH</v>
          </cell>
          <cell r="CI518" t="str">
            <v>Middleware</v>
          </cell>
          <cell r="CK518" t="str">
            <v>Sr. Technical Architect</v>
          </cell>
          <cell r="CQ518">
            <v>155</v>
          </cell>
          <cell r="CT518">
            <v>45</v>
          </cell>
        </row>
        <row r="519">
          <cell r="CG519" t="str">
            <v>MACH</v>
          </cell>
          <cell r="CI519" t="str">
            <v>Middleware</v>
          </cell>
          <cell r="CK519" t="str">
            <v>Technical Architect</v>
          </cell>
          <cell r="CQ519">
            <v>132.5</v>
          </cell>
          <cell r="CT519">
            <v>40</v>
          </cell>
        </row>
        <row r="520">
          <cell r="CG520" t="str">
            <v>MACH</v>
          </cell>
          <cell r="CI520" t="str">
            <v>Middleware</v>
          </cell>
          <cell r="CK520" t="str">
            <v>Technical Lead</v>
          </cell>
          <cell r="CQ520">
            <v>90</v>
          </cell>
          <cell r="CT520">
            <v>30</v>
          </cell>
        </row>
        <row r="521">
          <cell r="CG521" t="str">
            <v>MACH</v>
          </cell>
          <cell r="CI521" t="str">
            <v>Tealium</v>
          </cell>
          <cell r="CK521" t="str">
            <v>Associate Data Analyst</v>
          </cell>
          <cell r="CQ521">
            <v>0</v>
          </cell>
          <cell r="CT521">
            <v>13</v>
          </cell>
        </row>
        <row r="522">
          <cell r="CG522" t="str">
            <v>MACH</v>
          </cell>
          <cell r="CI522" t="str">
            <v>Tealium</v>
          </cell>
          <cell r="CK522" t="str">
            <v>Associate Data Engineer</v>
          </cell>
          <cell r="CQ522">
            <v>0</v>
          </cell>
          <cell r="CT522">
            <v>13</v>
          </cell>
        </row>
        <row r="523">
          <cell r="CG523" t="str">
            <v>MACH</v>
          </cell>
          <cell r="CI523" t="str">
            <v>Tealium</v>
          </cell>
          <cell r="CK523" t="str">
            <v>Associate Practice Director</v>
          </cell>
          <cell r="CQ523">
            <v>140</v>
          </cell>
          <cell r="CT523">
            <v>55</v>
          </cell>
        </row>
        <row r="524">
          <cell r="CG524" t="str">
            <v>MACH</v>
          </cell>
          <cell r="CI524" t="str">
            <v>Tealium</v>
          </cell>
          <cell r="CK524" t="str">
            <v>Data Analyst</v>
          </cell>
          <cell r="CQ524">
            <v>85</v>
          </cell>
          <cell r="CT524">
            <v>18</v>
          </cell>
        </row>
        <row r="525">
          <cell r="CG525" t="str">
            <v>MACH</v>
          </cell>
          <cell r="CI525" t="str">
            <v>Tealium</v>
          </cell>
          <cell r="CK525" t="str">
            <v>Data Architect</v>
          </cell>
          <cell r="CQ525">
            <v>115.5</v>
          </cell>
          <cell r="CT525">
            <v>37.5</v>
          </cell>
        </row>
        <row r="526">
          <cell r="CG526" t="str">
            <v>MACH</v>
          </cell>
          <cell r="CI526" t="str">
            <v>Tealium</v>
          </cell>
          <cell r="CK526" t="str">
            <v>Data Engineer</v>
          </cell>
          <cell r="CQ526">
            <v>85</v>
          </cell>
          <cell r="CT526">
            <v>18</v>
          </cell>
        </row>
        <row r="527">
          <cell r="CG527" t="str">
            <v>MACH</v>
          </cell>
          <cell r="CI527" t="str">
            <v>Tealium</v>
          </cell>
          <cell r="CK527" t="str">
            <v>Data Lead</v>
          </cell>
          <cell r="CQ527">
            <v>107.5</v>
          </cell>
          <cell r="CT527">
            <v>35</v>
          </cell>
        </row>
        <row r="528">
          <cell r="CG528" t="str">
            <v>MACH</v>
          </cell>
          <cell r="CI528" t="str">
            <v>Tealium</v>
          </cell>
          <cell r="CK528" t="str">
            <v>Data Strategist</v>
          </cell>
          <cell r="CQ528">
            <v>116</v>
          </cell>
          <cell r="CT528">
            <v>38</v>
          </cell>
        </row>
        <row r="529">
          <cell r="CG529" t="str">
            <v>MACH</v>
          </cell>
          <cell r="CI529" t="str">
            <v>Tealium</v>
          </cell>
          <cell r="CK529" t="str">
            <v>Lead Data Analyst</v>
          </cell>
          <cell r="CQ529">
            <v>108</v>
          </cell>
          <cell r="CT529">
            <v>35</v>
          </cell>
        </row>
        <row r="530">
          <cell r="CG530" t="str">
            <v>MACH</v>
          </cell>
          <cell r="CI530" t="str">
            <v>Tealium</v>
          </cell>
          <cell r="CK530" t="str">
            <v>Practice Director</v>
          </cell>
          <cell r="CQ530">
            <v>165</v>
          </cell>
          <cell r="CT530">
            <v>55</v>
          </cell>
        </row>
        <row r="531">
          <cell r="CG531" t="str">
            <v>MACH</v>
          </cell>
          <cell r="CI531" t="str">
            <v>Tealium</v>
          </cell>
          <cell r="CK531" t="str">
            <v>Practice VP</v>
          </cell>
          <cell r="CQ531">
            <v>172.5</v>
          </cell>
          <cell r="CT531">
            <v>62.5</v>
          </cell>
        </row>
        <row r="532">
          <cell r="CG532" t="str">
            <v>MACH</v>
          </cell>
          <cell r="CI532" t="str">
            <v>Tealium</v>
          </cell>
          <cell r="CK532" t="str">
            <v>Sr. Data Analyst</v>
          </cell>
          <cell r="CQ532">
            <v>105</v>
          </cell>
          <cell r="CT532">
            <v>28</v>
          </cell>
        </row>
        <row r="533">
          <cell r="CG533" t="str">
            <v>MACH</v>
          </cell>
          <cell r="CI533" t="str">
            <v>Tealium</v>
          </cell>
          <cell r="CK533" t="str">
            <v>Sr. Data Architect</v>
          </cell>
          <cell r="CQ533">
            <v>162.5</v>
          </cell>
          <cell r="CT533">
            <v>50</v>
          </cell>
        </row>
        <row r="534">
          <cell r="CG534" t="str">
            <v>MACH</v>
          </cell>
          <cell r="CI534" t="str">
            <v>Tealium</v>
          </cell>
          <cell r="CK534" t="str">
            <v>Sr. Data Engineer</v>
          </cell>
          <cell r="CQ534">
            <v>105</v>
          </cell>
          <cell r="CT534">
            <v>27.5</v>
          </cell>
        </row>
        <row r="535">
          <cell r="CG535" t="str">
            <v>MACH</v>
          </cell>
          <cell r="CI535" t="str">
            <v>Tealium</v>
          </cell>
          <cell r="CK535" t="str">
            <v>Sr. Data Strategist</v>
          </cell>
          <cell r="CQ535">
            <v>162.5</v>
          </cell>
          <cell r="CT535">
            <v>50</v>
          </cell>
        </row>
        <row r="536">
          <cell r="CG536" t="str">
            <v>MACH</v>
          </cell>
          <cell r="CI536" t="str">
            <v>Tealium</v>
          </cell>
          <cell r="CK536" t="str">
            <v>Sr. Practice Director</v>
          </cell>
          <cell r="CQ536">
            <v>170</v>
          </cell>
          <cell r="CT536">
            <v>60</v>
          </cell>
        </row>
        <row r="537">
          <cell r="CG537" t="str">
            <v>Management Consulting</v>
          </cell>
          <cell r="CI537" t="str">
            <v>Product and Innovation</v>
          </cell>
          <cell r="CK537" t="str">
            <v>Analyst</v>
          </cell>
          <cell r="CQ537">
            <v>85</v>
          </cell>
          <cell r="CT537">
            <v>18</v>
          </cell>
        </row>
        <row r="538">
          <cell r="CG538" t="str">
            <v>Management Consulting</v>
          </cell>
          <cell r="CI538" t="str">
            <v>Product and Innovation</v>
          </cell>
          <cell r="CK538" t="str">
            <v>Associate Analyst</v>
          </cell>
          <cell r="CQ538">
            <v>75</v>
          </cell>
          <cell r="CT538">
            <v>13</v>
          </cell>
        </row>
        <row r="539">
          <cell r="CG539" t="str">
            <v>Management Consulting</v>
          </cell>
          <cell r="CI539" t="str">
            <v>Product and Innovation</v>
          </cell>
          <cell r="CK539" t="str">
            <v>Associate Practice Director</v>
          </cell>
          <cell r="CQ539">
            <v>140</v>
          </cell>
          <cell r="CT539">
            <v>55</v>
          </cell>
        </row>
        <row r="540">
          <cell r="CG540" t="str">
            <v>Management Consulting</v>
          </cell>
          <cell r="CI540" t="str">
            <v>Product and Innovation</v>
          </cell>
          <cell r="CK540" t="str">
            <v>Business Analyst</v>
          </cell>
          <cell r="CQ540">
            <v>97.5</v>
          </cell>
          <cell r="CT540">
            <v>22.5</v>
          </cell>
        </row>
        <row r="541">
          <cell r="CG541" t="str">
            <v>Management Consulting</v>
          </cell>
          <cell r="CI541" t="str">
            <v>Product and Innovation</v>
          </cell>
          <cell r="CK541" t="str">
            <v>CXO</v>
          </cell>
          <cell r="CQ541">
            <v>285</v>
          </cell>
          <cell r="CT541">
            <v>0</v>
          </cell>
        </row>
        <row r="542">
          <cell r="CG542" t="str">
            <v>Management Consulting</v>
          </cell>
          <cell r="CI542" t="str">
            <v>Product and Innovation</v>
          </cell>
          <cell r="CK542" t="str">
            <v>Lead Business Analyst</v>
          </cell>
          <cell r="CQ542">
            <v>117.5</v>
          </cell>
          <cell r="CT542">
            <v>37.5</v>
          </cell>
        </row>
        <row r="543">
          <cell r="CG543" t="str">
            <v>Management Consulting</v>
          </cell>
          <cell r="CI543" t="str">
            <v>Product and Innovation</v>
          </cell>
          <cell r="CK543" t="str">
            <v>Practice Director</v>
          </cell>
          <cell r="CQ543">
            <v>165</v>
          </cell>
          <cell r="CT543">
            <v>55</v>
          </cell>
        </row>
        <row r="544">
          <cell r="CG544" t="str">
            <v>Management Consulting</v>
          </cell>
          <cell r="CI544" t="str">
            <v>Product and Innovation</v>
          </cell>
          <cell r="CK544" t="str">
            <v>Practice VP</v>
          </cell>
          <cell r="CQ544">
            <v>172.5</v>
          </cell>
          <cell r="CT544">
            <v>62.5</v>
          </cell>
        </row>
        <row r="545">
          <cell r="CG545" t="str">
            <v>Management Consulting</v>
          </cell>
          <cell r="CI545" t="str">
            <v>Product and Innovation</v>
          </cell>
          <cell r="CK545" t="str">
            <v>Principal Business Analyst</v>
          </cell>
          <cell r="CQ545">
            <v>117.5</v>
          </cell>
          <cell r="CT545">
            <v>40</v>
          </cell>
        </row>
        <row r="546">
          <cell r="CG546" t="str">
            <v>Management Consulting</v>
          </cell>
          <cell r="CI546" t="str">
            <v>Product and Innovation</v>
          </cell>
          <cell r="CK546" t="str">
            <v>Product Manager</v>
          </cell>
          <cell r="CQ546">
            <v>85</v>
          </cell>
          <cell r="CT546">
            <v>25</v>
          </cell>
        </row>
        <row r="547">
          <cell r="CG547" t="str">
            <v>Management Consulting</v>
          </cell>
          <cell r="CI547" t="str">
            <v>Product and Innovation</v>
          </cell>
          <cell r="CK547" t="str">
            <v>Sr. Analyst</v>
          </cell>
          <cell r="CQ547">
            <v>85</v>
          </cell>
          <cell r="CT547">
            <v>22</v>
          </cell>
        </row>
        <row r="548">
          <cell r="CG548" t="str">
            <v>Management Consulting</v>
          </cell>
          <cell r="CI548" t="str">
            <v>Product and Innovation</v>
          </cell>
          <cell r="CK548" t="str">
            <v>Sr. Practice Director</v>
          </cell>
          <cell r="CQ548">
            <v>170</v>
          </cell>
          <cell r="CT548">
            <v>60</v>
          </cell>
        </row>
        <row r="549">
          <cell r="CG549" t="str">
            <v>Management Consulting</v>
          </cell>
          <cell r="CI549" t="str">
            <v>Product and Innovation</v>
          </cell>
          <cell r="CK549" t="str">
            <v>Sr. Product Manager</v>
          </cell>
          <cell r="CQ549">
            <v>125</v>
          </cell>
          <cell r="CT549">
            <v>42.5</v>
          </cell>
        </row>
        <row r="550">
          <cell r="CG550" t="str">
            <v>Salesforce</v>
          </cell>
          <cell r="CI550" t="str">
            <v>Commerce Cloud</v>
          </cell>
          <cell r="CK550" t="str">
            <v>Associate Developer</v>
          </cell>
          <cell r="CQ550">
            <v>0</v>
          </cell>
          <cell r="CT550">
            <v>13</v>
          </cell>
        </row>
        <row r="551">
          <cell r="CG551" t="str">
            <v>Salesforce</v>
          </cell>
          <cell r="CI551" t="str">
            <v>Commerce Cloud</v>
          </cell>
          <cell r="CK551" t="str">
            <v>Associate Marketing Analyst</v>
          </cell>
          <cell r="CQ551">
            <v>0</v>
          </cell>
          <cell r="CT551">
            <v>13</v>
          </cell>
        </row>
        <row r="552">
          <cell r="CG552" t="str">
            <v>Salesforce</v>
          </cell>
          <cell r="CI552" t="str">
            <v>Commerce Cloud</v>
          </cell>
          <cell r="CK552" t="str">
            <v>Associate Practice Director</v>
          </cell>
          <cell r="CQ552">
            <v>140</v>
          </cell>
          <cell r="CT552">
            <v>55</v>
          </cell>
        </row>
        <row r="553">
          <cell r="CG553" t="str">
            <v>Salesforce</v>
          </cell>
          <cell r="CI553" t="str">
            <v>Commerce Cloud</v>
          </cell>
          <cell r="CK553" t="str">
            <v>Associate Strategist</v>
          </cell>
          <cell r="CQ553">
            <v>107.5</v>
          </cell>
          <cell r="CT553">
            <v>18</v>
          </cell>
        </row>
        <row r="554">
          <cell r="CG554" t="str">
            <v>Salesforce</v>
          </cell>
          <cell r="CI554" t="str">
            <v>Commerce Cloud</v>
          </cell>
          <cell r="CK554" t="str">
            <v>Developer</v>
          </cell>
          <cell r="CQ554">
            <v>80</v>
          </cell>
          <cell r="CT554">
            <v>18</v>
          </cell>
        </row>
        <row r="555">
          <cell r="CG555" t="str">
            <v>Salesforce</v>
          </cell>
          <cell r="CI555" t="str">
            <v>Commerce Cloud</v>
          </cell>
          <cell r="CK555" t="str">
            <v>Marketing Analyst</v>
          </cell>
          <cell r="CQ555">
            <v>75</v>
          </cell>
          <cell r="CT555">
            <v>13</v>
          </cell>
        </row>
        <row r="556">
          <cell r="CG556" t="str">
            <v>Salesforce</v>
          </cell>
          <cell r="CI556" t="str">
            <v>Commerce Cloud</v>
          </cell>
          <cell r="CK556" t="str">
            <v>Marketing Architect</v>
          </cell>
          <cell r="CQ556">
            <v>115</v>
          </cell>
          <cell r="CT556">
            <v>30</v>
          </cell>
        </row>
        <row r="557">
          <cell r="CG557" t="str">
            <v>Salesforce</v>
          </cell>
          <cell r="CI557" t="str">
            <v>Commerce Cloud</v>
          </cell>
          <cell r="CK557" t="str">
            <v>Marketing Lead</v>
          </cell>
          <cell r="CQ557">
            <v>100</v>
          </cell>
          <cell r="CT557">
            <v>30</v>
          </cell>
        </row>
        <row r="558">
          <cell r="CG558" t="str">
            <v>Salesforce</v>
          </cell>
          <cell r="CI558" t="str">
            <v>Commerce Cloud</v>
          </cell>
          <cell r="CK558" t="str">
            <v>Multi-Solution Architect</v>
          </cell>
          <cell r="CQ558">
            <v>167.5</v>
          </cell>
          <cell r="CT558">
            <v>62.5</v>
          </cell>
        </row>
        <row r="559">
          <cell r="CG559" t="str">
            <v>Salesforce</v>
          </cell>
          <cell r="CI559" t="str">
            <v>Commerce Cloud</v>
          </cell>
          <cell r="CK559" t="str">
            <v>Practice Director</v>
          </cell>
          <cell r="CQ559">
            <v>165</v>
          </cell>
          <cell r="CT559">
            <v>55</v>
          </cell>
        </row>
        <row r="560">
          <cell r="CG560" t="str">
            <v>Salesforce</v>
          </cell>
          <cell r="CI560" t="str">
            <v>Commerce Cloud</v>
          </cell>
          <cell r="CK560" t="str">
            <v>Practice Manager</v>
          </cell>
          <cell r="CQ560">
            <v>130</v>
          </cell>
          <cell r="CT560">
            <v>47.5</v>
          </cell>
        </row>
        <row r="561">
          <cell r="CG561" t="str">
            <v>Salesforce</v>
          </cell>
          <cell r="CI561" t="str">
            <v>Commerce Cloud</v>
          </cell>
          <cell r="CK561" t="str">
            <v>Practice VP</v>
          </cell>
          <cell r="CQ561">
            <v>172.5</v>
          </cell>
          <cell r="CT561">
            <v>62.5</v>
          </cell>
        </row>
        <row r="562">
          <cell r="CG562" t="str">
            <v>Salesforce</v>
          </cell>
          <cell r="CI562" t="str">
            <v>Commerce Cloud</v>
          </cell>
          <cell r="CK562" t="str">
            <v>Sr. Developer</v>
          </cell>
          <cell r="CQ562">
            <v>82.5</v>
          </cell>
          <cell r="CT562">
            <v>22.5</v>
          </cell>
        </row>
        <row r="563">
          <cell r="CG563" t="str">
            <v>Salesforce</v>
          </cell>
          <cell r="CI563" t="str">
            <v>Commerce Cloud</v>
          </cell>
          <cell r="CK563" t="str">
            <v>Sr. Marketing Analyst</v>
          </cell>
          <cell r="CQ563">
            <v>85</v>
          </cell>
          <cell r="CT563">
            <v>25</v>
          </cell>
        </row>
        <row r="564">
          <cell r="CG564" t="str">
            <v>Salesforce</v>
          </cell>
          <cell r="CI564" t="str">
            <v>Commerce Cloud</v>
          </cell>
          <cell r="CK564" t="str">
            <v>Sr. Practice Director</v>
          </cell>
          <cell r="CQ564">
            <v>170</v>
          </cell>
          <cell r="CT564">
            <v>60</v>
          </cell>
        </row>
        <row r="565">
          <cell r="CG565" t="str">
            <v>Salesforce</v>
          </cell>
          <cell r="CI565" t="str">
            <v>Commerce Cloud</v>
          </cell>
          <cell r="CK565" t="str">
            <v>Sr. Practice Manager</v>
          </cell>
          <cell r="CQ565">
            <v>137.5</v>
          </cell>
          <cell r="CT565">
            <v>47.5</v>
          </cell>
        </row>
        <row r="566">
          <cell r="CG566" t="str">
            <v>Salesforce</v>
          </cell>
          <cell r="CI566" t="str">
            <v>Commerce Cloud</v>
          </cell>
          <cell r="CK566" t="str">
            <v>Sr. Strategist</v>
          </cell>
          <cell r="CQ566">
            <v>115</v>
          </cell>
          <cell r="CT566">
            <v>22.5</v>
          </cell>
        </row>
        <row r="567">
          <cell r="CG567" t="str">
            <v>Salesforce</v>
          </cell>
          <cell r="CI567" t="str">
            <v>Commerce Cloud</v>
          </cell>
          <cell r="CK567" t="str">
            <v>Sr. Technical Architect</v>
          </cell>
          <cell r="CQ567">
            <v>155</v>
          </cell>
          <cell r="CT567">
            <v>45</v>
          </cell>
        </row>
        <row r="568">
          <cell r="CG568" t="str">
            <v>Salesforce</v>
          </cell>
          <cell r="CI568" t="str">
            <v>Commerce Cloud</v>
          </cell>
          <cell r="CK568" t="str">
            <v>Strategist</v>
          </cell>
          <cell r="CQ568">
            <v>110</v>
          </cell>
          <cell r="CT568">
            <v>22</v>
          </cell>
        </row>
        <row r="569">
          <cell r="CG569" t="str">
            <v>Salesforce</v>
          </cell>
          <cell r="CI569" t="str">
            <v>Commerce Cloud</v>
          </cell>
          <cell r="CK569" t="str">
            <v>Technical Architect</v>
          </cell>
          <cell r="CQ569">
            <v>132.5</v>
          </cell>
          <cell r="CT569">
            <v>40</v>
          </cell>
        </row>
        <row r="570">
          <cell r="CG570" t="str">
            <v>Salesforce</v>
          </cell>
          <cell r="CI570" t="str">
            <v>Commerce Cloud</v>
          </cell>
          <cell r="CK570" t="str">
            <v>Technical Lead</v>
          </cell>
          <cell r="CQ570">
            <v>90</v>
          </cell>
          <cell r="CT570">
            <v>30</v>
          </cell>
        </row>
        <row r="571">
          <cell r="CG571" t="str">
            <v>Salesforce</v>
          </cell>
          <cell r="CI571" t="str">
            <v>Data Cloud</v>
          </cell>
          <cell r="CK571" t="str">
            <v>Associate Data Analyst</v>
          </cell>
          <cell r="CQ571">
            <v>0</v>
          </cell>
          <cell r="CT571">
            <v>13</v>
          </cell>
        </row>
        <row r="572">
          <cell r="CG572" t="str">
            <v>Salesforce</v>
          </cell>
          <cell r="CI572" t="str">
            <v>Data Cloud</v>
          </cell>
          <cell r="CK572" t="str">
            <v>Associate Data Engineer</v>
          </cell>
          <cell r="CQ572">
            <v>0</v>
          </cell>
          <cell r="CT572">
            <v>13</v>
          </cell>
        </row>
        <row r="573">
          <cell r="CG573" t="str">
            <v>Salesforce</v>
          </cell>
          <cell r="CI573" t="str">
            <v>Data Cloud</v>
          </cell>
          <cell r="CK573" t="str">
            <v>Associate Practice Director</v>
          </cell>
          <cell r="CQ573">
            <v>140</v>
          </cell>
          <cell r="CT573">
            <v>55</v>
          </cell>
        </row>
        <row r="574">
          <cell r="CG574" t="str">
            <v>Salesforce</v>
          </cell>
          <cell r="CI574" t="str">
            <v>Data Cloud</v>
          </cell>
          <cell r="CK574" t="str">
            <v>Data Analyst</v>
          </cell>
          <cell r="CQ574">
            <v>85</v>
          </cell>
          <cell r="CT574">
            <v>18</v>
          </cell>
        </row>
        <row r="575">
          <cell r="CG575" t="str">
            <v>Salesforce</v>
          </cell>
          <cell r="CI575" t="str">
            <v>Data Cloud</v>
          </cell>
          <cell r="CK575" t="str">
            <v>Data Architect</v>
          </cell>
          <cell r="CQ575">
            <v>115.5</v>
          </cell>
          <cell r="CT575">
            <v>37.5</v>
          </cell>
        </row>
        <row r="576">
          <cell r="CG576" t="str">
            <v>Salesforce</v>
          </cell>
          <cell r="CI576" t="str">
            <v>Data Cloud</v>
          </cell>
          <cell r="CK576" t="str">
            <v>Data Engineer</v>
          </cell>
          <cell r="CQ576">
            <v>85</v>
          </cell>
          <cell r="CT576">
            <v>18</v>
          </cell>
        </row>
        <row r="577">
          <cell r="CG577" t="str">
            <v>Salesforce</v>
          </cell>
          <cell r="CI577" t="str">
            <v>Data Cloud</v>
          </cell>
          <cell r="CK577" t="str">
            <v>Data Lead</v>
          </cell>
          <cell r="CQ577">
            <v>107.5</v>
          </cell>
          <cell r="CT577">
            <v>35</v>
          </cell>
        </row>
        <row r="578">
          <cell r="CG578" t="str">
            <v>Salesforce</v>
          </cell>
          <cell r="CI578" t="str">
            <v>Data Cloud</v>
          </cell>
          <cell r="CK578" t="str">
            <v>Data Strategist</v>
          </cell>
          <cell r="CQ578">
            <v>116</v>
          </cell>
          <cell r="CT578">
            <v>38</v>
          </cell>
        </row>
        <row r="579">
          <cell r="CG579" t="str">
            <v>Salesforce</v>
          </cell>
          <cell r="CI579" t="str">
            <v>Data Cloud</v>
          </cell>
          <cell r="CK579" t="str">
            <v>Lead Data Analyst</v>
          </cell>
          <cell r="CQ579">
            <v>108</v>
          </cell>
          <cell r="CT579">
            <v>35</v>
          </cell>
        </row>
        <row r="580">
          <cell r="CG580" t="str">
            <v>Salesforce</v>
          </cell>
          <cell r="CI580" t="str">
            <v>Data Cloud</v>
          </cell>
          <cell r="CK580" t="str">
            <v>Practice Director</v>
          </cell>
          <cell r="CQ580">
            <v>165</v>
          </cell>
          <cell r="CT580">
            <v>55</v>
          </cell>
        </row>
        <row r="581">
          <cell r="CG581" t="str">
            <v>Salesforce</v>
          </cell>
          <cell r="CI581" t="str">
            <v>Data Cloud</v>
          </cell>
          <cell r="CK581" t="str">
            <v>Practice VP</v>
          </cell>
          <cell r="CQ581">
            <v>172.5</v>
          </cell>
          <cell r="CT581">
            <v>62.5</v>
          </cell>
        </row>
        <row r="582">
          <cell r="CG582" t="str">
            <v>Salesforce</v>
          </cell>
          <cell r="CI582" t="str">
            <v>Data Cloud</v>
          </cell>
          <cell r="CK582" t="str">
            <v>Sr. Data Analyst</v>
          </cell>
          <cell r="CQ582">
            <v>105</v>
          </cell>
          <cell r="CT582">
            <v>28</v>
          </cell>
        </row>
        <row r="583">
          <cell r="CG583" t="str">
            <v>Salesforce</v>
          </cell>
          <cell r="CI583" t="str">
            <v>Data Cloud</v>
          </cell>
          <cell r="CK583" t="str">
            <v>Sr. Data Architect</v>
          </cell>
          <cell r="CQ583">
            <v>162.5</v>
          </cell>
          <cell r="CT583">
            <v>50</v>
          </cell>
        </row>
        <row r="584">
          <cell r="CG584" t="str">
            <v>Salesforce</v>
          </cell>
          <cell r="CI584" t="str">
            <v>Data Cloud</v>
          </cell>
          <cell r="CK584" t="str">
            <v>Sr. Data Engineer</v>
          </cell>
          <cell r="CQ584">
            <v>105</v>
          </cell>
          <cell r="CT584">
            <v>27.5</v>
          </cell>
        </row>
        <row r="585">
          <cell r="CG585" t="str">
            <v>Salesforce</v>
          </cell>
          <cell r="CI585" t="str">
            <v>Data Cloud</v>
          </cell>
          <cell r="CK585" t="str">
            <v>Sr. Data Strategist</v>
          </cell>
          <cell r="CQ585">
            <v>162.5</v>
          </cell>
          <cell r="CT585">
            <v>50</v>
          </cell>
        </row>
        <row r="586">
          <cell r="CG586" t="str">
            <v>Salesforce</v>
          </cell>
          <cell r="CI586" t="str">
            <v>Data Cloud</v>
          </cell>
          <cell r="CK586" t="str">
            <v>Sr. Practice Director</v>
          </cell>
          <cell r="CQ586">
            <v>170</v>
          </cell>
          <cell r="CT586">
            <v>60</v>
          </cell>
        </row>
        <row r="587">
          <cell r="CG587" t="str">
            <v>Salesforce</v>
          </cell>
          <cell r="CI587" t="str">
            <v>Marketing Cloud</v>
          </cell>
          <cell r="CK587" t="str">
            <v>Associate Developer</v>
          </cell>
          <cell r="CQ587">
            <v>0</v>
          </cell>
          <cell r="CT587">
            <v>13</v>
          </cell>
        </row>
        <row r="588">
          <cell r="CG588" t="str">
            <v>Salesforce</v>
          </cell>
          <cell r="CI588" t="str">
            <v>Marketing Cloud</v>
          </cell>
          <cell r="CK588" t="str">
            <v>Associate Marketing Analyst</v>
          </cell>
          <cell r="CQ588">
            <v>0</v>
          </cell>
          <cell r="CT588">
            <v>13</v>
          </cell>
        </row>
        <row r="589">
          <cell r="CG589" t="str">
            <v>Salesforce</v>
          </cell>
          <cell r="CI589" t="str">
            <v>Marketing Cloud</v>
          </cell>
          <cell r="CK589" t="str">
            <v>Associate Practice Director</v>
          </cell>
          <cell r="CQ589">
            <v>140</v>
          </cell>
          <cell r="CT589">
            <v>55</v>
          </cell>
        </row>
        <row r="590">
          <cell r="CG590" t="str">
            <v>Salesforce</v>
          </cell>
          <cell r="CI590" t="str">
            <v>Marketing Cloud</v>
          </cell>
          <cell r="CK590" t="str">
            <v>Associate Strategist</v>
          </cell>
          <cell r="CQ590">
            <v>107.5</v>
          </cell>
          <cell r="CT590">
            <v>18</v>
          </cell>
        </row>
        <row r="591">
          <cell r="CG591" t="str">
            <v>Salesforce</v>
          </cell>
          <cell r="CI591" t="str">
            <v>Marketing Cloud</v>
          </cell>
          <cell r="CK591" t="str">
            <v>Developer</v>
          </cell>
          <cell r="CQ591">
            <v>80</v>
          </cell>
          <cell r="CT591">
            <v>18</v>
          </cell>
        </row>
        <row r="592">
          <cell r="CG592" t="str">
            <v>Salesforce</v>
          </cell>
          <cell r="CI592" t="str">
            <v>Marketing Cloud</v>
          </cell>
          <cell r="CK592" t="str">
            <v>Marketing Analyst</v>
          </cell>
          <cell r="CQ592">
            <v>75</v>
          </cell>
          <cell r="CT592">
            <v>13</v>
          </cell>
        </row>
        <row r="593">
          <cell r="CG593" t="str">
            <v>Salesforce</v>
          </cell>
          <cell r="CI593" t="str">
            <v>Marketing Cloud</v>
          </cell>
          <cell r="CK593" t="str">
            <v>Marketing Architect</v>
          </cell>
          <cell r="CQ593">
            <v>115</v>
          </cell>
          <cell r="CT593">
            <v>30</v>
          </cell>
        </row>
        <row r="594">
          <cell r="CG594" t="str">
            <v>Salesforce</v>
          </cell>
          <cell r="CI594" t="str">
            <v>Marketing Cloud</v>
          </cell>
          <cell r="CK594" t="str">
            <v>Marketing Lead</v>
          </cell>
          <cell r="CQ594">
            <v>100</v>
          </cell>
          <cell r="CT594">
            <v>30</v>
          </cell>
        </row>
        <row r="595">
          <cell r="CG595" t="str">
            <v>Salesforce</v>
          </cell>
          <cell r="CI595" t="str">
            <v>Marketing Cloud</v>
          </cell>
          <cell r="CK595" t="str">
            <v>Multi-Solution Architect</v>
          </cell>
          <cell r="CQ595">
            <v>167.5</v>
          </cell>
          <cell r="CT595">
            <v>62.5</v>
          </cell>
        </row>
        <row r="596">
          <cell r="CG596" t="str">
            <v>Salesforce</v>
          </cell>
          <cell r="CI596" t="str">
            <v>Marketing Cloud</v>
          </cell>
          <cell r="CK596" t="str">
            <v>Practice Director</v>
          </cell>
          <cell r="CQ596">
            <v>165</v>
          </cell>
          <cell r="CT596">
            <v>55</v>
          </cell>
        </row>
        <row r="597">
          <cell r="CG597" t="str">
            <v>Salesforce</v>
          </cell>
          <cell r="CI597" t="str">
            <v>Marketing Cloud</v>
          </cell>
          <cell r="CK597" t="str">
            <v>Practice Manager</v>
          </cell>
          <cell r="CQ597">
            <v>130</v>
          </cell>
          <cell r="CT597">
            <v>47.5</v>
          </cell>
        </row>
        <row r="598">
          <cell r="CG598" t="str">
            <v>Salesforce</v>
          </cell>
          <cell r="CI598" t="str">
            <v>Marketing Cloud</v>
          </cell>
          <cell r="CK598" t="str">
            <v>Practice VP</v>
          </cell>
          <cell r="CQ598">
            <v>172.5</v>
          </cell>
          <cell r="CT598">
            <v>62.5</v>
          </cell>
        </row>
        <row r="599">
          <cell r="CG599" t="str">
            <v>Salesforce</v>
          </cell>
          <cell r="CI599" t="str">
            <v>Marketing Cloud</v>
          </cell>
          <cell r="CK599" t="str">
            <v>Sr. Developer</v>
          </cell>
          <cell r="CQ599">
            <v>82.5</v>
          </cell>
          <cell r="CT599">
            <v>22.5</v>
          </cell>
        </row>
        <row r="600">
          <cell r="CG600" t="str">
            <v>Salesforce</v>
          </cell>
          <cell r="CI600" t="str">
            <v>Marketing Cloud</v>
          </cell>
          <cell r="CK600" t="str">
            <v>Sr. Marketing Analyst</v>
          </cell>
          <cell r="CQ600">
            <v>85</v>
          </cell>
          <cell r="CT600">
            <v>25</v>
          </cell>
        </row>
        <row r="601">
          <cell r="CG601" t="str">
            <v>Salesforce</v>
          </cell>
          <cell r="CI601" t="str">
            <v>Marketing Cloud</v>
          </cell>
          <cell r="CK601" t="str">
            <v>Sr. Practice Director</v>
          </cell>
          <cell r="CQ601">
            <v>170</v>
          </cell>
          <cell r="CT601">
            <v>60</v>
          </cell>
        </row>
        <row r="602">
          <cell r="CG602" t="str">
            <v>Salesforce</v>
          </cell>
          <cell r="CI602" t="str">
            <v>Marketing Cloud</v>
          </cell>
          <cell r="CK602" t="str">
            <v>Sr. Practice Manager</v>
          </cell>
          <cell r="CQ602">
            <v>137.5</v>
          </cell>
          <cell r="CT602">
            <v>47.5</v>
          </cell>
        </row>
        <row r="603">
          <cell r="CG603" t="str">
            <v>Salesforce</v>
          </cell>
          <cell r="CI603" t="str">
            <v>Marketing Cloud</v>
          </cell>
          <cell r="CK603" t="str">
            <v>Sr. Strategist</v>
          </cell>
          <cell r="CQ603">
            <v>115</v>
          </cell>
          <cell r="CT603">
            <v>22.5</v>
          </cell>
        </row>
        <row r="604">
          <cell r="CG604" t="str">
            <v>Salesforce</v>
          </cell>
          <cell r="CI604" t="str">
            <v>Marketing Cloud</v>
          </cell>
          <cell r="CK604" t="str">
            <v>Sr. Technical Architect</v>
          </cell>
          <cell r="CQ604">
            <v>155</v>
          </cell>
          <cell r="CT604">
            <v>45</v>
          </cell>
        </row>
        <row r="605">
          <cell r="CG605" t="str">
            <v>Salesforce</v>
          </cell>
          <cell r="CI605" t="str">
            <v>Marketing Cloud</v>
          </cell>
          <cell r="CK605" t="str">
            <v>Strategist</v>
          </cell>
          <cell r="CQ605">
            <v>110</v>
          </cell>
          <cell r="CT605">
            <v>22</v>
          </cell>
        </row>
        <row r="606">
          <cell r="CG606" t="str">
            <v>Salesforce</v>
          </cell>
          <cell r="CI606" t="str">
            <v>Marketing Cloud</v>
          </cell>
          <cell r="CK606" t="str">
            <v>Technical Architect</v>
          </cell>
          <cell r="CQ606">
            <v>132.5</v>
          </cell>
          <cell r="CT606">
            <v>40</v>
          </cell>
        </row>
        <row r="607">
          <cell r="CG607" t="str">
            <v>Salesforce</v>
          </cell>
          <cell r="CI607" t="str">
            <v>Marketing Cloud</v>
          </cell>
          <cell r="CK607" t="str">
            <v>Technical Lead</v>
          </cell>
          <cell r="CQ607">
            <v>90</v>
          </cell>
          <cell r="CT607">
            <v>30</v>
          </cell>
        </row>
        <row r="608">
          <cell r="CG608" t="str">
            <v>Salesforce</v>
          </cell>
          <cell r="CI608" t="str">
            <v>Sales Cloud</v>
          </cell>
          <cell r="CK608" t="str">
            <v>Associate Developer</v>
          </cell>
          <cell r="CQ608">
            <v>0</v>
          </cell>
          <cell r="CT608">
            <v>13</v>
          </cell>
        </row>
        <row r="609">
          <cell r="CG609" t="str">
            <v>Salesforce</v>
          </cell>
          <cell r="CI609" t="str">
            <v>Sales Cloud</v>
          </cell>
          <cell r="CK609" t="str">
            <v>Associate Marketing Analyst</v>
          </cell>
          <cell r="CQ609">
            <v>0</v>
          </cell>
          <cell r="CT609">
            <v>13</v>
          </cell>
        </row>
        <row r="610">
          <cell r="CG610" t="str">
            <v>Salesforce</v>
          </cell>
          <cell r="CI610" t="str">
            <v>Sales Cloud</v>
          </cell>
          <cell r="CK610" t="str">
            <v>Associate Practice Director</v>
          </cell>
          <cell r="CQ610">
            <v>140</v>
          </cell>
          <cell r="CT610">
            <v>55</v>
          </cell>
        </row>
        <row r="611">
          <cell r="CG611" t="str">
            <v>Salesforce</v>
          </cell>
          <cell r="CI611" t="str">
            <v>Sales Cloud</v>
          </cell>
          <cell r="CK611" t="str">
            <v>Associate Strategist</v>
          </cell>
          <cell r="CQ611">
            <v>107.5</v>
          </cell>
          <cell r="CT611">
            <v>18</v>
          </cell>
        </row>
        <row r="612">
          <cell r="CG612" t="str">
            <v>Salesforce</v>
          </cell>
          <cell r="CI612" t="str">
            <v>Sales Cloud</v>
          </cell>
          <cell r="CK612" t="str">
            <v>Developer</v>
          </cell>
          <cell r="CQ612">
            <v>80</v>
          </cell>
          <cell r="CT612">
            <v>18</v>
          </cell>
        </row>
        <row r="613">
          <cell r="CG613" t="str">
            <v>Salesforce</v>
          </cell>
          <cell r="CI613" t="str">
            <v>Sales Cloud</v>
          </cell>
          <cell r="CK613" t="str">
            <v>Marketing Analyst</v>
          </cell>
          <cell r="CQ613">
            <v>75</v>
          </cell>
          <cell r="CT613">
            <v>13</v>
          </cell>
        </row>
        <row r="614">
          <cell r="CG614" t="str">
            <v>Salesforce</v>
          </cell>
          <cell r="CI614" t="str">
            <v>Sales Cloud</v>
          </cell>
          <cell r="CK614" t="str">
            <v>Marketing Architect</v>
          </cell>
          <cell r="CQ614">
            <v>115</v>
          </cell>
          <cell r="CT614">
            <v>30</v>
          </cell>
        </row>
        <row r="615">
          <cell r="CG615" t="str">
            <v>Salesforce</v>
          </cell>
          <cell r="CI615" t="str">
            <v>Sales Cloud</v>
          </cell>
          <cell r="CK615" t="str">
            <v>Marketing Lead</v>
          </cell>
          <cell r="CQ615">
            <v>100</v>
          </cell>
          <cell r="CT615">
            <v>30</v>
          </cell>
        </row>
        <row r="616">
          <cell r="CG616" t="str">
            <v>Salesforce</v>
          </cell>
          <cell r="CI616" t="str">
            <v>Sales Cloud</v>
          </cell>
          <cell r="CK616" t="str">
            <v>Multi-Solution Architect</v>
          </cell>
          <cell r="CQ616">
            <v>167.5</v>
          </cell>
          <cell r="CT616">
            <v>62.5</v>
          </cell>
        </row>
        <row r="617">
          <cell r="CG617" t="str">
            <v>Salesforce</v>
          </cell>
          <cell r="CI617" t="str">
            <v>Sales Cloud</v>
          </cell>
          <cell r="CK617" t="str">
            <v>Practice Director</v>
          </cell>
          <cell r="CQ617">
            <v>165</v>
          </cell>
          <cell r="CT617">
            <v>55</v>
          </cell>
        </row>
        <row r="618">
          <cell r="CG618" t="str">
            <v>Salesforce</v>
          </cell>
          <cell r="CI618" t="str">
            <v>Sales Cloud</v>
          </cell>
          <cell r="CK618" t="str">
            <v>Practice Manager</v>
          </cell>
          <cell r="CQ618">
            <v>130</v>
          </cell>
          <cell r="CT618">
            <v>47.5</v>
          </cell>
        </row>
        <row r="619">
          <cell r="CG619" t="str">
            <v>Salesforce</v>
          </cell>
          <cell r="CI619" t="str">
            <v>Sales Cloud</v>
          </cell>
          <cell r="CK619" t="str">
            <v>Practice VP</v>
          </cell>
          <cell r="CQ619">
            <v>172.5</v>
          </cell>
          <cell r="CT619">
            <v>62.5</v>
          </cell>
        </row>
        <row r="620">
          <cell r="CG620" t="str">
            <v>Salesforce</v>
          </cell>
          <cell r="CI620" t="str">
            <v>Sales Cloud</v>
          </cell>
          <cell r="CK620" t="str">
            <v>Sr. Developer</v>
          </cell>
          <cell r="CQ620">
            <v>82.5</v>
          </cell>
          <cell r="CT620">
            <v>22.5</v>
          </cell>
        </row>
        <row r="621">
          <cell r="CG621" t="str">
            <v>Salesforce</v>
          </cell>
          <cell r="CI621" t="str">
            <v>Sales Cloud</v>
          </cell>
          <cell r="CK621" t="str">
            <v>Sr. Marketing Analyst</v>
          </cell>
          <cell r="CQ621">
            <v>85</v>
          </cell>
          <cell r="CT621">
            <v>25</v>
          </cell>
        </row>
        <row r="622">
          <cell r="CG622" t="str">
            <v>Salesforce</v>
          </cell>
          <cell r="CI622" t="str">
            <v>Sales Cloud</v>
          </cell>
          <cell r="CK622" t="str">
            <v>Sr. Practice Director</v>
          </cell>
          <cell r="CQ622">
            <v>170</v>
          </cell>
          <cell r="CT622">
            <v>60</v>
          </cell>
        </row>
        <row r="623">
          <cell r="CG623" t="str">
            <v>Salesforce</v>
          </cell>
          <cell r="CI623" t="str">
            <v>Sales Cloud</v>
          </cell>
          <cell r="CK623" t="str">
            <v>Sr. Practice Manager</v>
          </cell>
          <cell r="CQ623">
            <v>137.5</v>
          </cell>
          <cell r="CT623">
            <v>47.5</v>
          </cell>
        </row>
        <row r="624">
          <cell r="CG624" t="str">
            <v>Salesforce</v>
          </cell>
          <cell r="CI624" t="str">
            <v>Sales Cloud</v>
          </cell>
          <cell r="CK624" t="str">
            <v>Sr. Strategist</v>
          </cell>
          <cell r="CQ624">
            <v>115</v>
          </cell>
          <cell r="CT624">
            <v>22.5</v>
          </cell>
        </row>
        <row r="625">
          <cell r="CG625" t="str">
            <v>Salesforce</v>
          </cell>
          <cell r="CI625" t="str">
            <v>Sales Cloud</v>
          </cell>
          <cell r="CK625" t="str">
            <v>Sr. Technical Architect</v>
          </cell>
          <cell r="CQ625">
            <v>155</v>
          </cell>
          <cell r="CT625">
            <v>45</v>
          </cell>
        </row>
        <row r="626">
          <cell r="CG626" t="str">
            <v>Salesforce</v>
          </cell>
          <cell r="CI626" t="str">
            <v>Sales Cloud</v>
          </cell>
          <cell r="CK626" t="str">
            <v>Strategist</v>
          </cell>
          <cell r="CQ626">
            <v>110</v>
          </cell>
          <cell r="CT626">
            <v>22</v>
          </cell>
        </row>
        <row r="627">
          <cell r="CG627" t="str">
            <v>Salesforce</v>
          </cell>
          <cell r="CI627" t="str">
            <v>Sales Cloud</v>
          </cell>
          <cell r="CK627" t="str">
            <v>Technical Architect</v>
          </cell>
          <cell r="CQ627">
            <v>132.5</v>
          </cell>
          <cell r="CT627">
            <v>40</v>
          </cell>
        </row>
        <row r="628">
          <cell r="CG628" t="str">
            <v>Salesforce</v>
          </cell>
          <cell r="CI628" t="str">
            <v>Sales Cloud</v>
          </cell>
          <cell r="CK628" t="str">
            <v>Technical Lead</v>
          </cell>
          <cell r="CQ628">
            <v>90</v>
          </cell>
          <cell r="CT628">
            <v>30</v>
          </cell>
        </row>
        <row r="629">
          <cell r="CG629" t="str">
            <v>Salesforce</v>
          </cell>
          <cell r="CI629" t="str">
            <v>Salesforce BA</v>
          </cell>
          <cell r="CK629" t="str">
            <v>BA Lead</v>
          </cell>
          <cell r="CQ629">
            <v>107.5</v>
          </cell>
          <cell r="CT629">
            <v>32.5</v>
          </cell>
        </row>
        <row r="630">
          <cell r="CG630" t="str">
            <v>Salesforce</v>
          </cell>
          <cell r="CI630" t="str">
            <v>Salesforce BA</v>
          </cell>
          <cell r="CK630" t="str">
            <v>Business Analyst</v>
          </cell>
          <cell r="CQ630">
            <v>97.5</v>
          </cell>
          <cell r="CT630">
            <v>22.5</v>
          </cell>
        </row>
        <row r="631">
          <cell r="CG631" t="str">
            <v>Salesforce</v>
          </cell>
          <cell r="CI631" t="str">
            <v>Salesforce BA</v>
          </cell>
          <cell r="CK631" t="str">
            <v>Sr. Business Analyst</v>
          </cell>
          <cell r="CQ631">
            <v>105</v>
          </cell>
          <cell r="CT631">
            <v>30</v>
          </cell>
        </row>
        <row r="632">
          <cell r="CG632" t="str">
            <v>Salesforce</v>
          </cell>
          <cell r="CI632" t="str">
            <v>Salesforce DevOps</v>
          </cell>
          <cell r="CK632" t="str">
            <v>Associate DevOps Engineer</v>
          </cell>
          <cell r="CQ632">
            <v>0</v>
          </cell>
          <cell r="CT632">
            <v>13</v>
          </cell>
        </row>
        <row r="633">
          <cell r="CG633" t="str">
            <v>Salesforce</v>
          </cell>
          <cell r="CI633" t="str">
            <v>Salesforce DevOps</v>
          </cell>
          <cell r="CK633" t="str">
            <v>Associate Practice Director</v>
          </cell>
          <cell r="CQ633">
            <v>140</v>
          </cell>
          <cell r="CT633">
            <v>55</v>
          </cell>
        </row>
        <row r="634">
          <cell r="CG634" t="str">
            <v>Salesforce</v>
          </cell>
          <cell r="CI634" t="str">
            <v>Salesforce DevOps</v>
          </cell>
          <cell r="CK634" t="str">
            <v>DevOps Architect</v>
          </cell>
          <cell r="CQ634">
            <v>120</v>
          </cell>
          <cell r="CT634">
            <v>45</v>
          </cell>
        </row>
        <row r="635">
          <cell r="CG635" t="str">
            <v>Salesforce</v>
          </cell>
          <cell r="CI635" t="str">
            <v>Salesforce DevOps</v>
          </cell>
          <cell r="CK635" t="str">
            <v>DevOps Engineer</v>
          </cell>
          <cell r="CQ635">
            <v>70</v>
          </cell>
          <cell r="CT635">
            <v>18</v>
          </cell>
        </row>
        <row r="636">
          <cell r="CG636" t="str">
            <v>Salesforce</v>
          </cell>
          <cell r="CI636" t="str">
            <v>Salesforce DevOps</v>
          </cell>
          <cell r="CK636" t="str">
            <v>DevOps Lead</v>
          </cell>
          <cell r="CQ636">
            <v>105</v>
          </cell>
          <cell r="CT636">
            <v>27.5</v>
          </cell>
        </row>
        <row r="637">
          <cell r="CG637" t="str">
            <v>Salesforce</v>
          </cell>
          <cell r="CI637" t="str">
            <v>Salesforce DevOps</v>
          </cell>
          <cell r="CK637" t="str">
            <v>Enterprise DevOps Architect</v>
          </cell>
          <cell r="CQ637">
            <v>132.5</v>
          </cell>
          <cell r="CT637">
            <v>50</v>
          </cell>
        </row>
        <row r="638">
          <cell r="CG638" t="str">
            <v>Salesforce</v>
          </cell>
          <cell r="CI638" t="str">
            <v>Salesforce DevOps</v>
          </cell>
          <cell r="CK638" t="str">
            <v>Practice Director</v>
          </cell>
          <cell r="CQ638">
            <v>165</v>
          </cell>
          <cell r="CT638">
            <v>55</v>
          </cell>
        </row>
        <row r="639">
          <cell r="CG639" t="str">
            <v>Salesforce</v>
          </cell>
          <cell r="CI639" t="str">
            <v>Salesforce DevOps</v>
          </cell>
          <cell r="CK639" t="str">
            <v>Practice Manager</v>
          </cell>
          <cell r="CQ639">
            <v>130</v>
          </cell>
          <cell r="CT639">
            <v>47.5</v>
          </cell>
        </row>
        <row r="640">
          <cell r="CG640" t="str">
            <v>Salesforce</v>
          </cell>
          <cell r="CI640" t="str">
            <v>Salesforce DevOps</v>
          </cell>
          <cell r="CK640" t="str">
            <v>Practice VP</v>
          </cell>
          <cell r="CQ640">
            <v>172.5</v>
          </cell>
          <cell r="CT640">
            <v>62.5</v>
          </cell>
        </row>
        <row r="641">
          <cell r="CG641" t="str">
            <v>Salesforce</v>
          </cell>
          <cell r="CI641" t="str">
            <v>Salesforce DevOps</v>
          </cell>
          <cell r="CK641" t="str">
            <v>Sr. DevOps Engineer</v>
          </cell>
          <cell r="CQ641">
            <v>80</v>
          </cell>
          <cell r="CT641">
            <v>20</v>
          </cell>
        </row>
        <row r="642">
          <cell r="CG642" t="str">
            <v>Salesforce</v>
          </cell>
          <cell r="CI642" t="str">
            <v>Salesforce DevOps</v>
          </cell>
          <cell r="CK642" t="str">
            <v>Sr. Practice Director</v>
          </cell>
          <cell r="CQ642">
            <v>170</v>
          </cell>
          <cell r="CT642">
            <v>60</v>
          </cell>
        </row>
        <row r="643">
          <cell r="CG643" t="str">
            <v>Salesforce</v>
          </cell>
          <cell r="CI643" t="str">
            <v>Salesforce DevOps</v>
          </cell>
          <cell r="CK643" t="str">
            <v>Sr. Practice Manager</v>
          </cell>
          <cell r="CQ643">
            <v>137.5</v>
          </cell>
          <cell r="CT643">
            <v>47.5</v>
          </cell>
        </row>
        <row r="644">
          <cell r="CG644" t="str">
            <v>Salesforce</v>
          </cell>
          <cell r="CI644" t="str">
            <v>Salesforce QA</v>
          </cell>
          <cell r="CK644" t="str">
            <v>Associate Practice Director</v>
          </cell>
          <cell r="CQ644">
            <v>140</v>
          </cell>
          <cell r="CT644">
            <v>55</v>
          </cell>
        </row>
        <row r="645">
          <cell r="CG645" t="str">
            <v>Salesforce</v>
          </cell>
          <cell r="CI645" t="str">
            <v>Salesforce QA</v>
          </cell>
          <cell r="CK645" t="str">
            <v>Associate QA Engineer</v>
          </cell>
          <cell r="CQ645">
            <v>0</v>
          </cell>
          <cell r="CT645">
            <v>13</v>
          </cell>
        </row>
        <row r="646">
          <cell r="CG646" t="str">
            <v>Salesforce</v>
          </cell>
          <cell r="CI646" t="str">
            <v>Salesforce QA</v>
          </cell>
          <cell r="CK646" t="str">
            <v>Practice Director</v>
          </cell>
          <cell r="CQ646">
            <v>165</v>
          </cell>
          <cell r="CT646">
            <v>55</v>
          </cell>
        </row>
        <row r="647">
          <cell r="CG647" t="str">
            <v>Salesforce</v>
          </cell>
          <cell r="CI647" t="str">
            <v>Salesforce QA</v>
          </cell>
          <cell r="CK647" t="str">
            <v>Practice VP</v>
          </cell>
          <cell r="CQ647">
            <v>172.5</v>
          </cell>
          <cell r="CT647">
            <v>62.5</v>
          </cell>
        </row>
        <row r="648">
          <cell r="CG648" t="str">
            <v>Salesforce</v>
          </cell>
          <cell r="CI648" t="str">
            <v>Salesforce QA</v>
          </cell>
          <cell r="CK648" t="str">
            <v>QA Engineer</v>
          </cell>
          <cell r="CQ648">
            <v>75</v>
          </cell>
          <cell r="CT648">
            <v>18</v>
          </cell>
        </row>
        <row r="649">
          <cell r="CG649" t="str">
            <v>Salesforce</v>
          </cell>
          <cell r="CI649" t="str">
            <v>Salesforce QA</v>
          </cell>
          <cell r="CK649" t="str">
            <v>QA Lead</v>
          </cell>
          <cell r="CQ649">
            <v>82.5</v>
          </cell>
          <cell r="CT649">
            <v>25</v>
          </cell>
        </row>
        <row r="650">
          <cell r="CG650" t="str">
            <v>Salesforce</v>
          </cell>
          <cell r="CI650" t="str">
            <v>Salesforce QA</v>
          </cell>
          <cell r="CK650" t="str">
            <v>QA Manager</v>
          </cell>
          <cell r="CQ650">
            <v>85</v>
          </cell>
          <cell r="CT650">
            <v>32.5</v>
          </cell>
        </row>
        <row r="651">
          <cell r="CG651" t="str">
            <v>Salesforce</v>
          </cell>
          <cell r="CI651" t="str">
            <v>Salesforce QA</v>
          </cell>
          <cell r="CK651" t="str">
            <v>Sr. Practice Director</v>
          </cell>
          <cell r="CQ651">
            <v>170</v>
          </cell>
          <cell r="CT651">
            <v>60</v>
          </cell>
        </row>
        <row r="652">
          <cell r="CG652" t="str">
            <v>Salesforce</v>
          </cell>
          <cell r="CI652" t="str">
            <v>Salesforce QA</v>
          </cell>
          <cell r="CK652" t="str">
            <v>Sr. QA Engineer</v>
          </cell>
          <cell r="CQ652">
            <v>80</v>
          </cell>
          <cell r="CT652">
            <v>20</v>
          </cell>
        </row>
        <row r="653">
          <cell r="CG653" t="str">
            <v>Salesforce</v>
          </cell>
          <cell r="CI653" t="str">
            <v>Salesforce UI</v>
          </cell>
          <cell r="CK653" t="str">
            <v>Associate Developer</v>
          </cell>
          <cell r="CQ653">
            <v>0</v>
          </cell>
          <cell r="CT653">
            <v>13</v>
          </cell>
        </row>
        <row r="654">
          <cell r="CG654" t="str">
            <v>Salesforce</v>
          </cell>
          <cell r="CI654" t="str">
            <v>Salesforce UI</v>
          </cell>
          <cell r="CK654" t="str">
            <v>Associate Practice Director</v>
          </cell>
          <cell r="CQ654">
            <v>140</v>
          </cell>
          <cell r="CT654">
            <v>55</v>
          </cell>
        </row>
        <row r="655">
          <cell r="CG655" t="str">
            <v>Salesforce</v>
          </cell>
          <cell r="CI655" t="str">
            <v>Salesforce UI</v>
          </cell>
          <cell r="CK655" t="str">
            <v>Developer</v>
          </cell>
          <cell r="CQ655">
            <v>80</v>
          </cell>
          <cell r="CT655">
            <v>18</v>
          </cell>
        </row>
        <row r="656">
          <cell r="CG656" t="str">
            <v>Salesforce</v>
          </cell>
          <cell r="CI656" t="str">
            <v>Salesforce UI</v>
          </cell>
          <cell r="CK656" t="str">
            <v>Multi-Solution Architect</v>
          </cell>
          <cell r="CQ656">
            <v>167.5</v>
          </cell>
          <cell r="CT656">
            <v>62.5</v>
          </cell>
        </row>
        <row r="657">
          <cell r="CG657" t="str">
            <v>Salesforce</v>
          </cell>
          <cell r="CI657" t="str">
            <v>Salesforce UI</v>
          </cell>
          <cell r="CK657" t="str">
            <v>Practice Director</v>
          </cell>
          <cell r="CQ657">
            <v>165</v>
          </cell>
          <cell r="CT657">
            <v>55</v>
          </cell>
        </row>
        <row r="658">
          <cell r="CG658" t="str">
            <v>Salesforce</v>
          </cell>
          <cell r="CI658" t="str">
            <v>Salesforce UI</v>
          </cell>
          <cell r="CK658" t="str">
            <v>Practice Manager</v>
          </cell>
          <cell r="CQ658">
            <v>130</v>
          </cell>
          <cell r="CT658">
            <v>47.5</v>
          </cell>
        </row>
        <row r="659">
          <cell r="CG659" t="str">
            <v>Salesforce</v>
          </cell>
          <cell r="CI659" t="str">
            <v>Salesforce UI</v>
          </cell>
          <cell r="CK659" t="str">
            <v>Practice VP</v>
          </cell>
          <cell r="CQ659">
            <v>172.5</v>
          </cell>
          <cell r="CT659">
            <v>62.5</v>
          </cell>
        </row>
        <row r="660">
          <cell r="CG660" t="str">
            <v>Salesforce</v>
          </cell>
          <cell r="CI660" t="str">
            <v>Salesforce UI</v>
          </cell>
          <cell r="CK660" t="str">
            <v>Sr. Developer</v>
          </cell>
          <cell r="CQ660">
            <v>82.5</v>
          </cell>
          <cell r="CT660">
            <v>22.5</v>
          </cell>
        </row>
        <row r="661">
          <cell r="CG661" t="str">
            <v>Salesforce</v>
          </cell>
          <cell r="CI661" t="str">
            <v>Salesforce UI</v>
          </cell>
          <cell r="CK661" t="str">
            <v>Sr. Practice Director</v>
          </cell>
          <cell r="CQ661">
            <v>170</v>
          </cell>
          <cell r="CT661">
            <v>60</v>
          </cell>
        </row>
        <row r="662">
          <cell r="CG662" t="str">
            <v>Salesforce</v>
          </cell>
          <cell r="CI662" t="str">
            <v>Salesforce UI</v>
          </cell>
          <cell r="CK662" t="str">
            <v>Sr. Practice Manager</v>
          </cell>
          <cell r="CQ662">
            <v>137.5</v>
          </cell>
          <cell r="CT662">
            <v>47.5</v>
          </cell>
        </row>
        <row r="663">
          <cell r="CG663" t="str">
            <v>Salesforce</v>
          </cell>
          <cell r="CI663" t="str">
            <v>Salesforce UI</v>
          </cell>
          <cell r="CK663" t="str">
            <v>Sr. Technical Architect</v>
          </cell>
          <cell r="CQ663">
            <v>155</v>
          </cell>
          <cell r="CT663">
            <v>45</v>
          </cell>
        </row>
        <row r="664">
          <cell r="CG664" t="str">
            <v>Salesforce</v>
          </cell>
          <cell r="CI664" t="str">
            <v>Salesforce UI</v>
          </cell>
          <cell r="CK664" t="str">
            <v>Technical Architect</v>
          </cell>
          <cell r="CQ664">
            <v>132.5</v>
          </cell>
          <cell r="CT664">
            <v>40</v>
          </cell>
        </row>
        <row r="665">
          <cell r="CG665" t="str">
            <v>Salesforce</v>
          </cell>
          <cell r="CI665" t="str">
            <v>Salesforce UI</v>
          </cell>
          <cell r="CK665" t="str">
            <v>Technical Lead</v>
          </cell>
          <cell r="CQ665">
            <v>90</v>
          </cell>
          <cell r="CT665">
            <v>30</v>
          </cell>
        </row>
        <row r="666">
          <cell r="CG666" t="str">
            <v>Salesforce</v>
          </cell>
          <cell r="CI666" t="str">
            <v>Service Cloud</v>
          </cell>
          <cell r="CK666" t="str">
            <v>Associate Developer</v>
          </cell>
          <cell r="CQ666">
            <v>0</v>
          </cell>
          <cell r="CT666">
            <v>13</v>
          </cell>
        </row>
        <row r="667">
          <cell r="CG667" t="str">
            <v>Salesforce</v>
          </cell>
          <cell r="CI667" t="str">
            <v>Service Cloud</v>
          </cell>
          <cell r="CK667" t="str">
            <v>Associate Marketing Analyst</v>
          </cell>
          <cell r="CQ667">
            <v>0</v>
          </cell>
          <cell r="CT667">
            <v>13</v>
          </cell>
        </row>
        <row r="668">
          <cell r="CG668" t="str">
            <v>Salesforce</v>
          </cell>
          <cell r="CI668" t="str">
            <v>Service Cloud</v>
          </cell>
          <cell r="CK668" t="str">
            <v>Associate Practice Director</v>
          </cell>
          <cell r="CQ668">
            <v>140</v>
          </cell>
          <cell r="CT668">
            <v>55</v>
          </cell>
        </row>
        <row r="669">
          <cell r="CG669" t="str">
            <v>Salesforce</v>
          </cell>
          <cell r="CI669" t="str">
            <v>Service Cloud</v>
          </cell>
          <cell r="CK669" t="str">
            <v>Associate Strategist</v>
          </cell>
          <cell r="CQ669">
            <v>107.5</v>
          </cell>
          <cell r="CT669">
            <v>18</v>
          </cell>
        </row>
        <row r="670">
          <cell r="CG670" t="str">
            <v>Salesforce</v>
          </cell>
          <cell r="CI670" t="str">
            <v>Service Cloud</v>
          </cell>
          <cell r="CK670" t="str">
            <v>Developer</v>
          </cell>
          <cell r="CQ670">
            <v>80</v>
          </cell>
          <cell r="CT670">
            <v>18</v>
          </cell>
        </row>
        <row r="671">
          <cell r="CG671" t="str">
            <v>Salesforce</v>
          </cell>
          <cell r="CI671" t="str">
            <v>Service Cloud</v>
          </cell>
          <cell r="CK671" t="str">
            <v>Marketing Analyst</v>
          </cell>
          <cell r="CQ671">
            <v>75</v>
          </cell>
          <cell r="CT671">
            <v>13</v>
          </cell>
        </row>
        <row r="672">
          <cell r="CG672" t="str">
            <v>Salesforce</v>
          </cell>
          <cell r="CI672" t="str">
            <v>Service Cloud</v>
          </cell>
          <cell r="CK672" t="str">
            <v>Marketing Architect</v>
          </cell>
          <cell r="CQ672">
            <v>115</v>
          </cell>
          <cell r="CT672">
            <v>30</v>
          </cell>
        </row>
        <row r="673">
          <cell r="CG673" t="str">
            <v>Salesforce</v>
          </cell>
          <cell r="CI673" t="str">
            <v>Service Cloud</v>
          </cell>
          <cell r="CK673" t="str">
            <v>Marketing Lead</v>
          </cell>
          <cell r="CQ673">
            <v>100</v>
          </cell>
          <cell r="CT673">
            <v>30</v>
          </cell>
        </row>
        <row r="674">
          <cell r="CG674" t="str">
            <v>Salesforce</v>
          </cell>
          <cell r="CI674" t="str">
            <v>Service Cloud</v>
          </cell>
          <cell r="CK674" t="str">
            <v>Multi-Solution Architect</v>
          </cell>
          <cell r="CQ674">
            <v>167.5</v>
          </cell>
          <cell r="CT674">
            <v>62.5</v>
          </cell>
        </row>
        <row r="675">
          <cell r="CG675" t="str">
            <v>Salesforce</v>
          </cell>
          <cell r="CI675" t="str">
            <v>Service Cloud</v>
          </cell>
          <cell r="CK675" t="str">
            <v>Practice Director</v>
          </cell>
          <cell r="CQ675">
            <v>165</v>
          </cell>
          <cell r="CT675">
            <v>55</v>
          </cell>
        </row>
        <row r="676">
          <cell r="CG676" t="str">
            <v>Salesforce</v>
          </cell>
          <cell r="CI676" t="str">
            <v>Service Cloud</v>
          </cell>
          <cell r="CK676" t="str">
            <v>Practice Manager</v>
          </cell>
          <cell r="CQ676">
            <v>130</v>
          </cell>
          <cell r="CT676">
            <v>47.5</v>
          </cell>
        </row>
        <row r="677">
          <cell r="CG677" t="str">
            <v>Salesforce</v>
          </cell>
          <cell r="CI677" t="str">
            <v>Service Cloud</v>
          </cell>
          <cell r="CK677" t="str">
            <v>Practice VP</v>
          </cell>
          <cell r="CQ677">
            <v>172.5</v>
          </cell>
          <cell r="CT677">
            <v>62.5</v>
          </cell>
        </row>
        <row r="678">
          <cell r="CG678" t="str">
            <v>Salesforce</v>
          </cell>
          <cell r="CI678" t="str">
            <v>Service Cloud</v>
          </cell>
          <cell r="CK678" t="str">
            <v>Sr. Developer</v>
          </cell>
          <cell r="CQ678">
            <v>82.5</v>
          </cell>
          <cell r="CT678">
            <v>22.5</v>
          </cell>
        </row>
        <row r="679">
          <cell r="CG679" t="str">
            <v>Salesforce</v>
          </cell>
          <cell r="CI679" t="str">
            <v>Service Cloud</v>
          </cell>
          <cell r="CK679" t="str">
            <v>Sr. Marketing Analyst</v>
          </cell>
          <cell r="CQ679">
            <v>85</v>
          </cell>
          <cell r="CT679">
            <v>25</v>
          </cell>
        </row>
        <row r="680">
          <cell r="CG680" t="str">
            <v>Salesforce</v>
          </cell>
          <cell r="CI680" t="str">
            <v>Service Cloud</v>
          </cell>
          <cell r="CK680" t="str">
            <v>Sr. Practice Director</v>
          </cell>
          <cell r="CQ680">
            <v>170</v>
          </cell>
          <cell r="CT680">
            <v>60</v>
          </cell>
        </row>
        <row r="681">
          <cell r="CG681" t="str">
            <v>Salesforce</v>
          </cell>
          <cell r="CI681" t="str">
            <v>Service Cloud</v>
          </cell>
          <cell r="CK681" t="str">
            <v>Sr. Practice Manager</v>
          </cell>
          <cell r="CQ681">
            <v>137.5</v>
          </cell>
          <cell r="CT681">
            <v>47.5</v>
          </cell>
        </row>
        <row r="682">
          <cell r="CG682" t="str">
            <v>Salesforce</v>
          </cell>
          <cell r="CI682" t="str">
            <v>Service Cloud</v>
          </cell>
          <cell r="CK682" t="str">
            <v>Sr. Strategist</v>
          </cell>
          <cell r="CQ682">
            <v>115</v>
          </cell>
          <cell r="CT682">
            <v>22.5</v>
          </cell>
        </row>
        <row r="683">
          <cell r="CG683" t="str">
            <v>Salesforce</v>
          </cell>
          <cell r="CI683" t="str">
            <v>Service Cloud</v>
          </cell>
          <cell r="CK683" t="str">
            <v>Sr. Technical Architect</v>
          </cell>
          <cell r="CQ683">
            <v>155</v>
          </cell>
          <cell r="CT683">
            <v>45</v>
          </cell>
        </row>
        <row r="684">
          <cell r="CG684" t="str">
            <v>Salesforce</v>
          </cell>
          <cell r="CI684" t="str">
            <v>Service Cloud</v>
          </cell>
          <cell r="CK684" t="str">
            <v>Strategist</v>
          </cell>
          <cell r="CQ684">
            <v>110</v>
          </cell>
          <cell r="CT684">
            <v>22</v>
          </cell>
        </row>
        <row r="685">
          <cell r="CG685" t="str">
            <v>Salesforce</v>
          </cell>
          <cell r="CI685" t="str">
            <v>Service Cloud</v>
          </cell>
          <cell r="CK685" t="str">
            <v>Technical Architect</v>
          </cell>
          <cell r="CQ685">
            <v>132.5</v>
          </cell>
          <cell r="CT685">
            <v>40</v>
          </cell>
        </row>
        <row r="686">
          <cell r="CG686" t="str">
            <v>Salesforce</v>
          </cell>
          <cell r="CI686" t="str">
            <v>Service Cloud</v>
          </cell>
          <cell r="CK686" t="str">
            <v>Technical Lead</v>
          </cell>
          <cell r="CQ686">
            <v>90</v>
          </cell>
          <cell r="CT686">
            <v>30</v>
          </cell>
        </row>
        <row r="687">
          <cell r="CG687" t="str">
            <v>Technology Solutions</v>
          </cell>
          <cell r="CI687" t="str">
            <v>Cloud</v>
          </cell>
          <cell r="CK687" t="str">
            <v>Associate DevOps Engineer</v>
          </cell>
          <cell r="CQ687">
            <v>0</v>
          </cell>
          <cell r="CT687">
            <v>13</v>
          </cell>
        </row>
        <row r="688">
          <cell r="CG688" t="str">
            <v>Technology Solutions</v>
          </cell>
          <cell r="CI688" t="str">
            <v>Cloud</v>
          </cell>
          <cell r="CK688" t="str">
            <v>Associate Practice Director</v>
          </cell>
          <cell r="CQ688">
            <v>140</v>
          </cell>
          <cell r="CT688">
            <v>55</v>
          </cell>
        </row>
        <row r="689">
          <cell r="CG689" t="str">
            <v>Technology Solutions</v>
          </cell>
          <cell r="CI689" t="str">
            <v>Cloud</v>
          </cell>
          <cell r="CK689" t="str">
            <v>DevOps Architect</v>
          </cell>
          <cell r="CQ689">
            <v>120</v>
          </cell>
          <cell r="CT689">
            <v>45</v>
          </cell>
        </row>
        <row r="690">
          <cell r="CG690" t="str">
            <v>Technology Solutions</v>
          </cell>
          <cell r="CI690" t="str">
            <v>Cloud</v>
          </cell>
          <cell r="CK690" t="str">
            <v>DevOps Engineer</v>
          </cell>
          <cell r="CQ690">
            <v>70</v>
          </cell>
          <cell r="CT690">
            <v>18</v>
          </cell>
        </row>
        <row r="691">
          <cell r="CG691" t="str">
            <v>Technology Solutions</v>
          </cell>
          <cell r="CI691" t="str">
            <v>Cloud</v>
          </cell>
          <cell r="CK691" t="str">
            <v>DevOps Lead</v>
          </cell>
          <cell r="CQ691">
            <v>105</v>
          </cell>
          <cell r="CT691">
            <v>27.5</v>
          </cell>
        </row>
        <row r="692">
          <cell r="CG692" t="str">
            <v>Technology Solutions</v>
          </cell>
          <cell r="CI692" t="str">
            <v>Cloud</v>
          </cell>
          <cell r="CK692" t="str">
            <v>Enterprise DevOps Architect</v>
          </cell>
          <cell r="CQ692">
            <v>132.5</v>
          </cell>
          <cell r="CT692">
            <v>50</v>
          </cell>
        </row>
        <row r="693">
          <cell r="CG693" t="str">
            <v>Technology Solutions</v>
          </cell>
          <cell r="CI693" t="str">
            <v>Cloud</v>
          </cell>
          <cell r="CK693" t="str">
            <v>Practice Director</v>
          </cell>
          <cell r="CQ693">
            <v>165</v>
          </cell>
          <cell r="CT693">
            <v>55</v>
          </cell>
        </row>
        <row r="694">
          <cell r="CG694" t="str">
            <v>Technology Solutions</v>
          </cell>
          <cell r="CI694" t="str">
            <v>Cloud</v>
          </cell>
          <cell r="CK694" t="str">
            <v>Practice Manager</v>
          </cell>
          <cell r="CQ694">
            <v>130</v>
          </cell>
          <cell r="CT694">
            <v>47.5</v>
          </cell>
        </row>
        <row r="695">
          <cell r="CG695" t="str">
            <v>Technology Solutions</v>
          </cell>
          <cell r="CI695" t="str">
            <v>Cloud</v>
          </cell>
          <cell r="CK695" t="str">
            <v>Practice VP</v>
          </cell>
          <cell r="CQ695">
            <v>172.5</v>
          </cell>
          <cell r="CT695">
            <v>62.5</v>
          </cell>
        </row>
        <row r="696">
          <cell r="CG696" t="str">
            <v>Technology Solutions</v>
          </cell>
          <cell r="CI696" t="str">
            <v>Cloud</v>
          </cell>
          <cell r="CK696" t="str">
            <v>Sr. DevOps Engineer</v>
          </cell>
          <cell r="CQ696">
            <v>80</v>
          </cell>
          <cell r="CT696">
            <v>20</v>
          </cell>
        </row>
        <row r="697">
          <cell r="CG697" t="str">
            <v>Technology Solutions</v>
          </cell>
          <cell r="CI697" t="str">
            <v>Cloud</v>
          </cell>
          <cell r="CK697" t="str">
            <v>Sr. Practice Director</v>
          </cell>
          <cell r="CQ697">
            <v>170</v>
          </cell>
          <cell r="CT697">
            <v>60</v>
          </cell>
        </row>
        <row r="698">
          <cell r="CG698" t="str">
            <v>Technology Solutions</v>
          </cell>
          <cell r="CI698" t="str">
            <v>Cloud</v>
          </cell>
          <cell r="CK698" t="str">
            <v>Sr. Practice Manager</v>
          </cell>
          <cell r="CQ698">
            <v>137.5</v>
          </cell>
          <cell r="CT698">
            <v>47.5</v>
          </cell>
        </row>
        <row r="699">
          <cell r="CG699" t="str">
            <v>Technology Solutions</v>
          </cell>
          <cell r="CI699" t="str">
            <v>Data and AI</v>
          </cell>
          <cell r="CK699" t="str">
            <v>Associate Data Engineer</v>
          </cell>
          <cell r="CQ699">
            <v>0</v>
          </cell>
          <cell r="CT699">
            <v>13</v>
          </cell>
        </row>
        <row r="700">
          <cell r="CG700" t="str">
            <v>Technology Solutions</v>
          </cell>
          <cell r="CI700" t="str">
            <v>Data and AI</v>
          </cell>
          <cell r="CK700" t="str">
            <v>Associate Principal Data Scientist</v>
          </cell>
          <cell r="CQ700">
            <v>142.5</v>
          </cell>
          <cell r="CT700">
            <v>47.5</v>
          </cell>
        </row>
        <row r="701">
          <cell r="CG701" t="str">
            <v>Technology Solutions</v>
          </cell>
          <cell r="CI701" t="str">
            <v>Data and AI</v>
          </cell>
          <cell r="CK701" t="str">
            <v>Chief Data Scientist</v>
          </cell>
          <cell r="CQ701">
            <v>197.5</v>
          </cell>
          <cell r="CT701">
            <v>60</v>
          </cell>
        </row>
        <row r="702">
          <cell r="CG702" t="str">
            <v>Technology Solutions</v>
          </cell>
          <cell r="CI702" t="str">
            <v>Data and AI</v>
          </cell>
          <cell r="CK702" t="str">
            <v>Data Engineer</v>
          </cell>
          <cell r="CQ702">
            <v>85</v>
          </cell>
          <cell r="CT702">
            <v>18</v>
          </cell>
        </row>
        <row r="703">
          <cell r="CG703" t="str">
            <v>Technology Solutions</v>
          </cell>
          <cell r="CI703" t="str">
            <v>Data and AI</v>
          </cell>
          <cell r="CK703" t="str">
            <v>Data Lead</v>
          </cell>
          <cell r="CQ703">
            <v>107.5</v>
          </cell>
          <cell r="CT703">
            <v>35</v>
          </cell>
        </row>
        <row r="704">
          <cell r="CG704" t="str">
            <v>Technology Solutions</v>
          </cell>
          <cell r="CI704" t="str">
            <v>Data and AI</v>
          </cell>
          <cell r="CK704" t="str">
            <v>Data Scientist</v>
          </cell>
          <cell r="CQ704">
            <v>110</v>
          </cell>
          <cell r="CT704">
            <v>35</v>
          </cell>
        </row>
        <row r="705">
          <cell r="CG705" t="str">
            <v>Technology Solutions</v>
          </cell>
          <cell r="CI705" t="str">
            <v>Data and AI</v>
          </cell>
          <cell r="CK705" t="str">
            <v>Principal Data Scientist</v>
          </cell>
          <cell r="CQ705">
            <v>155</v>
          </cell>
          <cell r="CT705">
            <v>50</v>
          </cell>
        </row>
        <row r="706">
          <cell r="CG706" t="str">
            <v>Technology Solutions</v>
          </cell>
          <cell r="CI706" t="str">
            <v>Data and AI</v>
          </cell>
          <cell r="CK706" t="str">
            <v>Sr. Data Engineer</v>
          </cell>
          <cell r="CQ706">
            <v>105</v>
          </cell>
          <cell r="CT706">
            <v>27.5</v>
          </cell>
        </row>
        <row r="707">
          <cell r="CG707" t="str">
            <v>Technology Solutions</v>
          </cell>
          <cell r="CI707" t="str">
            <v>Data and AI</v>
          </cell>
          <cell r="CK707" t="str">
            <v>Sr. Data Scientist</v>
          </cell>
          <cell r="CQ707">
            <v>142.5</v>
          </cell>
          <cell r="CT707">
            <v>47.5</v>
          </cell>
        </row>
        <row r="708">
          <cell r="CG708" t="str">
            <v>Technology Solutions</v>
          </cell>
          <cell r="CI708" t="str">
            <v>Data and AI</v>
          </cell>
          <cell r="CK708" t="str">
            <v>Sr. Principal Data Scientist</v>
          </cell>
          <cell r="CQ708">
            <v>165</v>
          </cell>
          <cell r="CT708">
            <v>55</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8">
      <pivotArea type="all" dataOnly="0" outline="0" fieldPosition="0"/>
    </format>
    <format dxfId="237">
      <pivotArea outline="0" collapsedLevelsAreSubtotals="1" fieldPosition="0"/>
    </format>
    <format dxfId="236">
      <pivotArea dataOnly="0" labelOnly="1" grandRow="1" outline="0"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grandRow="1" outline="0" collapsedLevelsAreSubtotals="1" fieldPosition="0"/>
    </format>
    <format dxfId="221">
      <pivotArea dataOnly="0" labelOnly="1" grandRow="1" outline="0" fieldPosition="0"/>
    </format>
    <format dxfId="220">
      <pivotArea type="all" dataOnly="0" outline="0" fieldPosition="0"/>
    </format>
    <format dxfId="219">
      <pivotArea dataOnly="0" labelOnly="1" outline="0" axis="axisValues" fieldPosition="0"/>
    </format>
    <format dxfId="218">
      <pivotArea field="2" type="button" dataOnly="0" labelOnly="1" outline="0" axis="axisRow" fieldPosition="1"/>
    </format>
    <format dxfId="217">
      <pivotArea dataOnly="0" labelOnly="1" outline="0" axis="axisValues" fieldPosition="0"/>
    </format>
    <format dxfId="216">
      <pivotArea field="2" type="button" dataOnly="0" labelOnly="1" outline="0" axis="axisRow" fieldPosition="1"/>
    </format>
    <format dxfId="215">
      <pivotArea dataOnly="0" labelOnly="1" outline="0" axis="axisValues" fieldPosition="0"/>
    </format>
    <format dxfId="214">
      <pivotArea dataOnly="0" labelOnly="1" fieldPosition="0">
        <references count="1">
          <reference field="2" count="0"/>
        </references>
      </pivotArea>
    </format>
    <format dxfId="213">
      <pivotArea outline="0" collapsedLevelsAreSubtotals="1" fieldPosition="0"/>
    </format>
    <format dxfId="212">
      <pivotArea dataOnly="0" labelOnly="1" fieldPosition="0">
        <references count="1">
          <reference field="2" count="11">
            <x v="0"/>
            <x v="2"/>
            <x v="3"/>
            <x v="4"/>
            <x v="5"/>
            <x v="6"/>
            <x v="7"/>
            <x v="8"/>
            <x v="9"/>
            <x v="10"/>
            <x v="11"/>
          </reference>
        </references>
      </pivotArea>
    </format>
    <format dxfId="211">
      <pivotArea dataOnly="0" labelOnly="1" grandRow="1" outline="0" fieldPosition="0"/>
    </format>
    <format dxfId="210">
      <pivotArea field="0" type="button" dataOnly="0" labelOnly="1" outline="0" axis="axisRow" fieldPosition="0"/>
    </format>
    <format dxfId="209">
      <pivotArea field="0" type="button" dataOnly="0" labelOnly="1" outline="0" axis="axisRow" fieldPosition="0"/>
    </format>
    <format dxfId="208">
      <pivotArea dataOnly="0" labelOnly="1" grandRow="1" outline="0" offset="A256" fieldPosition="0"/>
    </format>
    <format dxfId="207">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9">
      <pivotArea type="all" dataOnly="0" outline="0" fieldPosition="0"/>
    </format>
    <format dxfId="268">
      <pivotArea outline="0" collapsedLevelsAreSubtotals="1" fieldPosition="0"/>
    </format>
    <format dxfId="267">
      <pivotArea dataOnly="0" labelOnly="1" grandRow="1" outline="0" fieldPosition="0"/>
    </format>
    <format dxfId="266">
      <pivotArea dataOnly="0" labelOnly="1" outline="0" axis="axisValues" fieldPosition="0"/>
    </format>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grandRow="1" outline="0" collapsedLevelsAreSubtotals="1" fieldPosition="0"/>
    </format>
    <format dxfId="252">
      <pivotArea dataOnly="0" labelOnly="1" grandRow="1" outline="0" fieldPosition="0"/>
    </format>
    <format dxfId="251">
      <pivotArea type="all" dataOnly="0" outline="0" fieldPosition="0"/>
    </format>
    <format dxfId="250">
      <pivotArea dataOnly="0" labelOnly="1" outline="0" axis="axisValues" fieldPosition="0"/>
    </format>
    <format dxfId="249">
      <pivotArea field="2" type="button" dataOnly="0" labelOnly="1" outline="0" axis="axisRow" fieldPosition="1"/>
    </format>
    <format dxfId="248">
      <pivotArea dataOnly="0" labelOnly="1" outline="0" axis="axisValues" fieldPosition="0"/>
    </format>
    <format dxfId="247">
      <pivotArea field="2" type="button" dataOnly="0" labelOnly="1" outline="0" axis="axisRow" fieldPosition="1"/>
    </format>
    <format dxfId="246">
      <pivotArea dataOnly="0" labelOnly="1" outline="0" axis="axisValues" fieldPosition="0"/>
    </format>
    <format dxfId="245">
      <pivotArea dataOnly="0" labelOnly="1" fieldPosition="0">
        <references count="1">
          <reference field="2" count="0"/>
        </references>
      </pivotArea>
    </format>
    <format dxfId="244">
      <pivotArea outline="0" collapsedLevelsAreSubtotals="1" fieldPosition="0"/>
    </format>
    <format dxfId="243">
      <pivotArea dataOnly="0" labelOnly="1" fieldPosition="0">
        <references count="1">
          <reference field="2" count="11">
            <x v="0"/>
            <x v="2"/>
            <x v="3"/>
            <x v="4"/>
            <x v="5"/>
            <x v="6"/>
            <x v="7"/>
            <x v="8"/>
            <x v="9"/>
            <x v="10"/>
            <x v="11"/>
          </reference>
        </references>
      </pivotArea>
    </format>
    <format dxfId="242">
      <pivotArea dataOnly="0" labelOnly="1" grandRow="1" outline="0" fieldPosition="0"/>
    </format>
    <format dxfId="241">
      <pivotArea field="0" type="button" dataOnly="0" labelOnly="1" outline="0" axis="axisRow" fieldPosition="0"/>
    </format>
    <format dxfId="240">
      <pivotArea field="0" type="button" dataOnly="0" labelOnly="1" outline="0" axis="axisRow" fieldPosition="0"/>
    </format>
    <format dxfId="239">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301">
      <pivotArea type="all" dataOnly="0" outline="0" fieldPosition="0"/>
    </format>
    <format dxfId="300">
      <pivotArea outline="0" collapsedLevelsAreSubtotals="1" fieldPosition="0"/>
    </format>
    <format dxfId="299">
      <pivotArea dataOnly="0" labelOnly="1" grandRow="1" outline="0" fieldPosition="0"/>
    </format>
    <format dxfId="298">
      <pivotArea dataOnly="0" labelOnly="1" outline="0" axis="axisValues" fieldPosition="0"/>
    </format>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grandRow="1" outline="0" collapsedLevelsAreSubtotals="1" fieldPosition="0"/>
    </format>
    <format dxfId="284">
      <pivotArea dataOnly="0" labelOnly="1" grandRow="1" outline="0" fieldPosition="0"/>
    </format>
    <format dxfId="283">
      <pivotArea type="all" dataOnly="0" outline="0" fieldPosition="0"/>
    </format>
    <format dxfId="282">
      <pivotArea dataOnly="0" labelOnly="1" outline="0" axis="axisValues" fieldPosition="0"/>
    </format>
    <format dxfId="281">
      <pivotArea field="2" type="button" dataOnly="0" labelOnly="1" outline="0" axis="axisRow" fieldPosition="1"/>
    </format>
    <format dxfId="280">
      <pivotArea dataOnly="0" labelOnly="1" outline="0" axis="axisValues" fieldPosition="0"/>
    </format>
    <format dxfId="279">
      <pivotArea field="2" type="button" dataOnly="0" labelOnly="1" outline="0" axis="axisRow" fieldPosition="1"/>
    </format>
    <format dxfId="278">
      <pivotArea dataOnly="0" labelOnly="1" outline="0" axis="axisValues" fieldPosition="0"/>
    </format>
    <format dxfId="277">
      <pivotArea dataOnly="0" labelOnly="1" fieldPosition="0">
        <references count="1">
          <reference field="2" count="0"/>
        </references>
      </pivotArea>
    </format>
    <format dxfId="276">
      <pivotArea outline="0" collapsedLevelsAreSubtotals="1" fieldPosition="0"/>
    </format>
    <format dxfId="275">
      <pivotArea dataOnly="0" labelOnly="1" fieldPosition="0">
        <references count="1">
          <reference field="2" count="11">
            <x v="0"/>
            <x v="2"/>
            <x v="3"/>
            <x v="4"/>
            <x v="5"/>
            <x v="6"/>
            <x v="7"/>
            <x v="8"/>
            <x v="9"/>
            <x v="10"/>
            <x v="11"/>
          </reference>
        </references>
      </pivotArea>
    </format>
    <format dxfId="274">
      <pivotArea dataOnly="0" labelOnly="1" grandRow="1" outline="0" fieldPosition="0"/>
    </format>
    <format dxfId="273">
      <pivotArea field="0" type="button" dataOnly="0" labelOnly="1" outline="0" axis="axisRow" fieldPosition="0"/>
    </format>
    <format dxfId="272">
      <pivotArea field="0" type="button" dataOnly="0" labelOnly="1" outline="0" axis="axisRow" fieldPosition="0"/>
    </format>
    <format dxfId="271">
      <pivotArea dataOnly="0" labelOnly="1" grandRow="1" outline="0" offset="A256" fieldPosition="0"/>
    </format>
    <format dxfId="270">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7" dataDxfId="335" headerRowBorderDxfId="336" tableBorderDxfId="334">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33"/>
    <tableColumn id="2" xr3:uid="{FF5D4101-3301-422A-8FA1-0B9C2A1AE1BB}" name="Role Type" dataDxfId="332"/>
    <tableColumn id="11" xr3:uid="{01741699-6AB2-4396-8DD4-EBDA0AF6E086}" name="Subplatform" dataDxfId="331"/>
    <tableColumn id="10" xr3:uid="{D9C8690F-02C1-4251-BB7D-18235D0A2179}" name="Role" dataDxfId="330"/>
    <tableColumn id="3" xr3:uid="{7FD197D2-4519-41F4-A321-E781B0729B14}" name="Resource Title" dataDxfId="329"/>
    <tableColumn id="4" xr3:uid="{32973F31-AE63-447C-B74F-C39875BE8C95}" name="Resource Cost" dataDxfId="328"/>
    <tableColumn id="5" xr3:uid="{D63827DA-D1D8-4FF5-927A-866B6C38F7F0}" name="On/OffShore" dataDxfId="327"/>
    <tableColumn id="6" xr3:uid="{0D937606-643A-4DC0-8870-16C9105C4696}" name="Rack Rate" dataDxfId="326" dataCellStyle="Currency"/>
    <tableColumn id="7" xr3:uid="{5094DAF2-CCD3-4512-B081-35DA37FEBBF3}" name="Level" dataDxfId="325"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4" dataDxfId="322" headerRowBorderDxfId="323" tableBorderDxfId="321" totalsRowBorderDxfId="320">
  <tableColumns count="18">
    <tableColumn id="1" xr3:uid="{CDACD88E-6C93-4AB0-89BC-74096E6C3CAD}" name="Bucket" dataDxfId="319" dataCellStyle="Percent"/>
    <tableColumn id="2" xr3:uid="{9520D4AC-5DDE-4B86-9BC1-66BFD863DB4A}" name="Workstream" dataDxfId="318"/>
    <tableColumn id="3" xr3:uid="{C2D7F3B4-96A8-4E1B-942A-9BEFD456B0B9}" name="Child" dataDxfId="317"/>
    <tableColumn id="4" xr3:uid="{127845F1-20F9-404F-932D-8BCDAE1A81FF}" name="ED" dataDxfId="316" dataCellStyle="Percent"/>
    <tableColumn id="5" xr3:uid="{09134761-1579-42FB-BFC7-A06DD1A1347D}" name="Complexity" dataDxfId="315" dataCellStyle="Percent"/>
    <tableColumn id="6" xr3:uid="{D00B0D51-1C31-49E0-B059-893AFC6E7C30}" name="Column6" dataDxfId="314" dataCellStyle="Percent"/>
    <tableColumn id="7" xr3:uid="{F09674D6-D57C-4BBA-85E3-4274341A14FA}" name="Column7" dataDxfId="313" dataCellStyle="Percent"/>
    <tableColumn id="8" xr3:uid="{E903B182-F2BC-4971-9B60-ACC62B366951}" name="Column8" dataDxfId="312" dataCellStyle="Percent"/>
    <tableColumn id="9" xr3:uid="{445EA20E-3CAD-4888-A180-6672B1C1FF35}" name="External Dependencies" dataDxfId="311" dataCellStyle="Percent"/>
    <tableColumn id="10" xr3:uid="{4657D092-3E55-4991-A822-5852C2909FA1}" name="WED" dataDxfId="310"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9" dataCellStyle="Percent"/>
    <tableColumn id="12" xr3:uid="{96C63D13-F777-419F-9E7F-2F6AD8DCE282}" name="Option 2" dataDxfId="308"/>
    <tableColumn id="13" xr3:uid="{ADB38E7A-B037-4B85-B9FA-A19ED91E9F1F}" name="Option 3" dataDxfId="307"/>
    <tableColumn id="19" xr3:uid="{91EB4FF0-C424-4E25-9985-18D3ED78E252}" name="Op1 WD" dataDxfId="306">
      <calculatedColumnFormula>IF(TB.ScopeEstimation[[#This Row],[Option 1]]="Yes",TB.ScopeEstimation[[#This Row],[WED]],0)</calculatedColumnFormula>
    </tableColumn>
    <tableColumn id="20" xr3:uid="{0DDE1C45-C53F-4352-A742-9D9D979C5699}" name="Op2 WD" dataDxfId="305">
      <calculatedColumnFormula>IF(TB.ScopeEstimation[[#This Row],[Option 2]]="Yes",TB.ScopeEstimation[[#This Row],[WED]],0)</calculatedColumnFormula>
    </tableColumn>
    <tableColumn id="21" xr3:uid="{C175A5E7-3917-41E0-9066-0EE16C78B719}" name="Op3 WD" dataDxfId="304">
      <calculatedColumnFormula>IF(TB.ScopeEstimation[[#This Row],[Option 3]]="Yes",TB.ScopeEstimation[[#This Row],[WED]],0)</calculatedColumnFormula>
    </tableColumn>
    <tableColumn id="14" xr3:uid="{3A214855-2616-4DAB-A0BC-253DC263F0E1}" name="Assumptions" dataDxfId="303" dataCellStyle="Percent"/>
    <tableColumn id="15" xr3:uid="{84BEC336-F131-445A-84E6-010B62ADB664}" name="Client Qs" dataDxfId="302"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6" dataDxfId="205">
  <autoFilter ref="B1:J314" xr:uid="{355B0B89-CDEF-405E-9FF0-8733E0C0D465}"/>
  <tableColumns count="9">
    <tableColumn id="1" xr3:uid="{1FC96DAE-9BC5-470C-8E09-C4A17492664B}" name="Resource Organization" dataDxfId="204"/>
    <tableColumn id="2" xr3:uid="{E080C2C1-B451-43ED-A477-F7E079F17AF1}" name="Role Type" dataDxfId="203"/>
    <tableColumn id="9" xr3:uid="{B9FDE224-B4FC-4DE6-9E67-77B0EEC55EDE}" name="Role Definition" dataDxfId="202">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201"/>
    <tableColumn id="4" xr3:uid="{0CEA6923-3725-4A98-97AB-2A50E7443858}" name="Resource Cost" dataDxfId="200"/>
    <tableColumn id="5" xr3:uid="{0C67868E-6AB3-4B92-9451-6BE0C10229A2}" name="On/OffShore" dataDxfId="199"/>
    <tableColumn id="6" xr3:uid="{988957A4-FC45-46B2-A2F6-BB6CAB33FA11}" name="Rack Rate" dataDxfId="198" dataCellStyle="Currency"/>
    <tableColumn id="7" xr3:uid="{4E4050CF-E0D1-4213-A8EA-AC7D2A84595C}" name="Level" dataDxfId="197" dataCellStyle="Currency"/>
    <tableColumn id="8" xr3:uid="{D1B72AB0-C234-4B2C-92E2-60E99ACC4A43}" name="helper" dataDxfId="196">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5" dataDxfId="193" headerRowBorderDxfId="194" tableBorderDxfId="192">
  <autoFilter ref="A1:N647" xr:uid="{92FE98D4-7B77-45D6-9B21-984E2BE95933}">
    <filterColumn colId="1">
      <filters>
        <filter val="Gupta, Rajesh"/>
      </filters>
    </filterColumn>
  </autoFilter>
  <tableColumns count="14">
    <tableColumn id="1" xr3:uid="{F8F8EBE5-90D2-408E-9A59-CA738B875631}" name="Employee #" dataDxfId="191"/>
    <tableColumn id="2" xr3:uid="{4BDF1248-68D4-4306-AE1F-CDA051CA6A4F}" name="Last name, First name" dataDxfId="190"/>
    <tableColumn id="3" xr3:uid="{ECFBE8B4-6B2A-479F-BA7F-43FE1ABF4364}" name="Title" dataDxfId="189"/>
    <tableColumn id="4" xr3:uid="{686E866F-193D-4E73-B783-18D923D1F036}" name="Hire Date" dataDxfId="188"/>
    <tableColumn id="5" xr3:uid="{160028B8-8720-4BFE-B00C-CC25BB258E7A}" name="Employment Status: Date" dataDxfId="187"/>
    <tableColumn id="6" xr3:uid="{51B00A64-A90B-432A-9AF9-85D56F097936}" name="Employment Status" dataDxfId="186"/>
    <tableColumn id="7" xr3:uid="{6680C0C3-93B5-4530-BF9E-A2A431C80F6A}" name="Location" dataDxfId="185"/>
    <tableColumn id="8" xr3:uid="{3B815F0C-C495-4EA3-84C7-38743A6FD2EA}" name="Platform" dataDxfId="184"/>
    <tableColumn id="9" xr3:uid="{C211AD72-E57B-4161-B9E0-A8D74034E136}" name="Sub-Platform" dataDxfId="183"/>
    <tableColumn id="10" xr3:uid="{4C9508AF-C822-4D67-815F-2C42FF5A6FEE}" name="Job Title" dataDxfId="182"/>
    <tableColumn id="11" xr3:uid="{865204BC-8BD2-40AD-9133-FC6E4EBE27EE}" name="Division" dataDxfId="181"/>
    <tableColumn id="12" xr3:uid="{CD9C5067-3C3C-45C6-B252-CE2B44E3CEA1}" name="Job Band" dataDxfId="180"/>
    <tableColumn id="13" xr3:uid="{D854AD9F-0C44-45D4-A973-C69B643B27E6}" name="Department2" dataDxfId="179"/>
    <tableColumn id="14" xr3:uid="{A1F2AA80-E992-4FB7-A8AF-2205203A6232}" name="New Level" dataDxfId="178"/>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2357</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2351</v>
      </c>
      <c r="C7" s="1379"/>
      <c r="H7" s="770"/>
      <c r="M7" s="771"/>
      <c r="W7" s="772"/>
    </row>
    <row r="8" spans="1:30" ht="45" customHeight="1" x14ac:dyDescent="0.35">
      <c r="A8" s="769"/>
      <c r="B8" s="1625" t="s">
        <v>2359</v>
      </c>
      <c r="C8" s="1625"/>
      <c r="D8" s="854"/>
      <c r="E8" s="854"/>
      <c r="F8" s="773"/>
      <c r="H8" s="771"/>
      <c r="W8" s="772"/>
    </row>
    <row r="9" spans="1:30" ht="14" x14ac:dyDescent="0.35">
      <c r="A9" s="769"/>
      <c r="B9" s="1257"/>
      <c r="C9" s="1257"/>
      <c r="D9" s="854"/>
      <c r="E9" s="854"/>
      <c r="F9" s="773"/>
      <c r="H9" s="771"/>
      <c r="W9" s="772"/>
    </row>
    <row r="10" spans="1:30" ht="17.5" x14ac:dyDescent="0.35">
      <c r="A10" s="769"/>
      <c r="B10" s="1380" t="s">
        <v>2352</v>
      </c>
      <c r="C10" s="1381"/>
      <c r="H10" s="770"/>
      <c r="M10" s="771"/>
      <c r="W10" s="772"/>
    </row>
    <row r="11" spans="1:30" ht="14" x14ac:dyDescent="0.35">
      <c r="A11" s="769"/>
      <c r="B11" s="1624" t="s">
        <v>6</v>
      </c>
      <c r="C11" s="1624"/>
      <c r="D11" s="854"/>
      <c r="E11" s="854"/>
      <c r="F11" s="773"/>
      <c r="H11" s="771"/>
      <c r="W11" s="772"/>
    </row>
    <row r="12" spans="1:30" ht="14" x14ac:dyDescent="0.35">
      <c r="A12" s="769"/>
      <c r="B12" s="1624" t="s">
        <v>2358</v>
      </c>
      <c r="C12" s="1624"/>
      <c r="H12" s="476"/>
      <c r="W12" s="772"/>
    </row>
    <row r="13" spans="1:30" ht="14" customHeight="1" x14ac:dyDescent="0.35">
      <c r="A13" s="769"/>
      <c r="B13" s="1624" t="s">
        <v>2355</v>
      </c>
      <c r="C13" s="1624"/>
      <c r="H13" s="476"/>
      <c r="U13" s="774"/>
      <c r="W13" s="772"/>
    </row>
    <row r="14" spans="1:30" ht="14" customHeight="1" x14ac:dyDescent="0.35">
      <c r="A14" s="769"/>
      <c r="B14" s="1624" t="s">
        <v>3</v>
      </c>
      <c r="C14" s="1624"/>
      <c r="G14" s="775"/>
      <c r="H14" s="476"/>
      <c r="U14" s="770"/>
      <c r="W14" s="772"/>
    </row>
    <row r="15" spans="1:30" ht="14" customHeight="1" x14ac:dyDescent="0.35">
      <c r="A15" s="769"/>
      <c r="B15" s="1624" t="s">
        <v>5</v>
      </c>
      <c r="C15" s="1624"/>
      <c r="H15" s="476"/>
      <c r="U15" s="407"/>
      <c r="W15" s="772"/>
    </row>
    <row r="16" spans="1:30" ht="14" x14ac:dyDescent="0.35">
      <c r="A16" s="769"/>
      <c r="B16" s="1628" t="s">
        <v>2353</v>
      </c>
      <c r="C16" s="1628"/>
      <c r="H16" s="476"/>
      <c r="W16" s="772"/>
    </row>
    <row r="17" spans="1:23" ht="14" x14ac:dyDescent="0.35">
      <c r="A17" s="769"/>
      <c r="B17" s="1258"/>
      <c r="C17" s="1258"/>
      <c r="H17" s="476"/>
      <c r="W17" s="772"/>
    </row>
    <row r="18" spans="1:23" ht="17.5" x14ac:dyDescent="0.35">
      <c r="A18" s="769"/>
      <c r="B18" s="1380" t="s">
        <v>2360</v>
      </c>
      <c r="C18" s="1381"/>
      <c r="H18" s="476"/>
      <c r="S18" s="476" t="s">
        <v>7</v>
      </c>
      <c r="W18" s="772"/>
    </row>
    <row r="19" spans="1:23" ht="14" x14ac:dyDescent="0.35">
      <c r="A19" s="769"/>
      <c r="B19" s="1626" t="s">
        <v>2364</v>
      </c>
      <c r="C19" s="1626"/>
      <c r="H19" s="476"/>
      <c r="W19" s="772"/>
    </row>
    <row r="20" spans="1:23" ht="14" x14ac:dyDescent="0.35">
      <c r="A20" s="769"/>
      <c r="B20" s="1626" t="s">
        <v>2361</v>
      </c>
      <c r="C20" s="1626"/>
      <c r="H20" s="476"/>
      <c r="W20" s="772"/>
    </row>
    <row r="21" spans="1:23" ht="14" x14ac:dyDescent="0.35">
      <c r="A21" s="769"/>
      <c r="B21" s="1631" t="s">
        <v>2394</v>
      </c>
      <c r="C21" s="1632"/>
      <c r="H21" s="476"/>
      <c r="W21" s="772"/>
    </row>
    <row r="22" spans="1:23" ht="14" x14ac:dyDescent="0.35">
      <c r="A22" s="769"/>
      <c r="B22" s="1631" t="s">
        <v>2395</v>
      </c>
      <c r="C22" s="1632"/>
      <c r="H22" s="476"/>
      <c r="W22" s="772"/>
    </row>
    <row r="23" spans="1:23" ht="14" x14ac:dyDescent="0.35">
      <c r="A23" s="769"/>
      <c r="B23" s="1631" t="s">
        <v>2396</v>
      </c>
      <c r="C23" s="1632"/>
      <c r="H23" s="476"/>
      <c r="W23" s="772"/>
    </row>
    <row r="24" spans="1:23" ht="14" x14ac:dyDescent="0.35">
      <c r="A24" s="769"/>
      <c r="B24" s="1631" t="s">
        <v>2397</v>
      </c>
      <c r="C24" s="1632"/>
      <c r="W24" s="772"/>
    </row>
    <row r="25" spans="1:23" ht="14" x14ac:dyDescent="0.35">
      <c r="A25" s="769"/>
      <c r="B25" s="1629" t="s">
        <v>3187</v>
      </c>
      <c r="C25" s="1630"/>
      <c r="H25" s="476"/>
      <c r="S25" s="476" t="s">
        <v>7</v>
      </c>
      <c r="W25" s="772"/>
    </row>
    <row r="26" spans="1:23" ht="14" x14ac:dyDescent="0.35"/>
    <row r="27" spans="1:23" ht="17.5" x14ac:dyDescent="0.35">
      <c r="A27" s="769"/>
      <c r="B27" s="1380" t="s">
        <v>3186</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2399</v>
      </c>
      <c r="D30" s="791"/>
      <c r="E30" s="791"/>
      <c r="H30" s="476"/>
      <c r="W30" s="772"/>
    </row>
    <row r="31" spans="1:23" ht="45" customHeight="1" x14ac:dyDescent="0.35">
      <c r="A31" s="769"/>
      <c r="B31" s="1136" t="s">
        <v>2371</v>
      </c>
      <c r="C31" s="1260" t="s">
        <v>2400</v>
      </c>
      <c r="D31" s="791"/>
      <c r="E31" s="1627"/>
      <c r="F31" s="1627"/>
      <c r="G31" s="1627"/>
      <c r="H31" s="476"/>
      <c r="N31" s="777"/>
      <c r="O31" s="777"/>
      <c r="P31" s="777"/>
      <c r="W31" s="772"/>
    </row>
    <row r="32" spans="1:23" ht="45" customHeight="1" x14ac:dyDescent="0.35">
      <c r="A32" s="769"/>
      <c r="B32" s="1136" t="s">
        <v>2372</v>
      </c>
      <c r="C32" s="1260" t="s">
        <v>3188</v>
      </c>
      <c r="D32" s="791"/>
      <c r="E32" s="791"/>
      <c r="H32" s="476"/>
      <c r="W32" s="772"/>
    </row>
    <row r="33" spans="1:23" ht="45" customHeight="1" x14ac:dyDescent="0.35">
      <c r="A33" s="769"/>
      <c r="B33" s="1136" t="s">
        <v>2373</v>
      </c>
      <c r="C33" s="1260" t="s">
        <v>2354</v>
      </c>
      <c r="D33" s="791"/>
      <c r="E33" s="791"/>
      <c r="H33" s="476"/>
      <c r="W33" s="772"/>
    </row>
    <row r="34" spans="1:23" ht="45" customHeight="1" x14ac:dyDescent="0.35">
      <c r="A34" s="769"/>
      <c r="B34" s="1136" t="s">
        <v>2162</v>
      </c>
      <c r="C34" s="1260" t="s">
        <v>2398</v>
      </c>
      <c r="D34" s="791"/>
      <c r="E34" s="791"/>
      <c r="H34" s="476"/>
      <c r="W34" s="772"/>
    </row>
    <row r="35" spans="1:23" ht="45" customHeight="1" x14ac:dyDescent="0.35">
      <c r="A35" s="769"/>
      <c r="B35" s="1136" t="s">
        <v>2263</v>
      </c>
      <c r="C35" s="1260" t="s">
        <v>3198</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2362</v>
      </c>
      <c r="D37" s="791"/>
      <c r="H37" s="476"/>
      <c r="W37" s="772"/>
    </row>
    <row r="38" spans="1:23" ht="45" customHeight="1" x14ac:dyDescent="0.35">
      <c r="A38" s="769"/>
      <c r="B38" s="1136" t="s">
        <v>12</v>
      </c>
      <c r="C38" s="1260" t="s">
        <v>2363</v>
      </c>
      <c r="D38" s="791"/>
      <c r="E38" s="791"/>
      <c r="H38" s="476"/>
      <c r="W38" s="772"/>
    </row>
    <row r="39" spans="1:23" ht="45" customHeight="1" x14ac:dyDescent="0.35">
      <c r="A39" s="769"/>
      <c r="B39" s="1137" t="s">
        <v>14</v>
      </c>
      <c r="C39" s="1261" t="s">
        <v>2401</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53" zoomScaleNormal="53" workbookViewId="0">
      <pane ySplit="4" topLeftCell="A16" activePane="bottomLeft" state="frozen"/>
      <selection activeCell="G20" sqref="G20"/>
      <selection pane="bottomLeft" activeCell="C32" sqref="C32"/>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7" t="s">
        <v>0</v>
      </c>
      <c r="E2" s="1638"/>
      <c r="F2" s="1639"/>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4" t="s">
        <v>3248</v>
      </c>
      <c r="C7" s="1654"/>
      <c r="D7" s="1654"/>
      <c r="E7" s="1654"/>
      <c r="F7" s="1654"/>
      <c r="G7" s="848"/>
      <c r="H7" s="848"/>
      <c r="I7" s="848"/>
      <c r="L7" s="847"/>
    </row>
    <row r="8" spans="2:15" s="624" customFormat="1" ht="14" x14ac:dyDescent="0.35">
      <c r="B8" s="1660" t="s">
        <v>2310</v>
      </c>
      <c r="C8" s="1660"/>
      <c r="D8" s="1660"/>
      <c r="E8" s="1660"/>
      <c r="F8" s="405"/>
      <c r="G8" s="848"/>
      <c r="H8" s="848"/>
      <c r="I8" s="848"/>
      <c r="L8" s="847"/>
    </row>
    <row r="9" spans="2:15" s="624" customFormat="1" ht="14" x14ac:dyDescent="0.35">
      <c r="B9" s="1468" t="s">
        <v>3249</v>
      </c>
      <c r="C9" s="1468"/>
      <c r="D9" s="1468"/>
      <c r="E9" s="1468"/>
      <c r="F9" s="405"/>
      <c r="G9" s="848"/>
      <c r="H9" s="848"/>
      <c r="I9" s="848"/>
      <c r="L9" s="847"/>
    </row>
    <row r="10" spans="2:15" s="624" customFormat="1" ht="14" x14ac:dyDescent="0.35">
      <c r="B10" s="1661" t="s">
        <v>3250</v>
      </c>
      <c r="C10" s="1661"/>
      <c r="D10" s="1661"/>
      <c r="E10" s="1661"/>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3294</v>
      </c>
      <c r="I13" s="413"/>
      <c r="J13" s="395"/>
      <c r="K13" s="395"/>
      <c r="L13" s="405"/>
    </row>
    <row r="14" spans="2:15" x14ac:dyDescent="0.35">
      <c r="B14" s="395" t="s">
        <v>3295</v>
      </c>
      <c r="I14" s="413"/>
      <c r="J14" s="395"/>
      <c r="K14" s="395"/>
      <c r="L14" s="405"/>
    </row>
    <row r="15" spans="2:15" x14ac:dyDescent="0.35">
      <c r="B15" s="627"/>
      <c r="I15" s="413"/>
      <c r="J15" s="395"/>
      <c r="K15" s="395"/>
      <c r="L15" s="405"/>
    </row>
    <row r="16" spans="2:15" x14ac:dyDescent="0.35">
      <c r="B16" s="1645" t="s">
        <v>2167</v>
      </c>
      <c r="C16" s="1646"/>
      <c r="I16" s="413"/>
      <c r="J16" s="395"/>
      <c r="K16" s="395"/>
      <c r="L16" s="405"/>
    </row>
    <row r="17" spans="2:12" ht="20" customHeight="1" x14ac:dyDescent="0.35">
      <c r="B17" s="865" t="s">
        <v>15</v>
      </c>
      <c r="C17" s="866" t="s">
        <v>295</v>
      </c>
      <c r="D17" s="831"/>
      <c r="E17" s="1640" t="s">
        <v>2269</v>
      </c>
      <c r="F17" s="1641"/>
      <c r="G17" s="418"/>
      <c r="I17" s="416"/>
      <c r="J17" s="416"/>
      <c r="K17" s="416"/>
      <c r="L17" s="413"/>
    </row>
    <row r="18" spans="2:12" ht="24.5" customHeight="1" x14ac:dyDescent="0.35">
      <c r="B18" s="867" t="s">
        <v>1304</v>
      </c>
      <c r="C18" s="868" t="s">
        <v>1431</v>
      </c>
      <c r="D18" s="419"/>
      <c r="E18" s="1642"/>
      <c r="F18" s="1643"/>
      <c r="G18" s="418"/>
      <c r="I18" s="413"/>
      <c r="J18" s="413"/>
      <c r="K18" s="413"/>
      <c r="L18" s="413"/>
    </row>
    <row r="19" spans="2:12" ht="20" customHeight="1" x14ac:dyDescent="0.35">
      <c r="B19" s="867" t="s">
        <v>3571</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3296</v>
      </c>
      <c r="C21" s="868" t="s">
        <v>275</v>
      </c>
      <c r="D21" s="1376"/>
      <c r="E21" s="1272" t="s">
        <v>21</v>
      </c>
      <c r="F21" s="1267" t="s">
        <v>216</v>
      </c>
      <c r="G21" s="422"/>
      <c r="I21" s="413"/>
      <c r="J21" s="413"/>
      <c r="K21" s="413"/>
      <c r="L21" s="413"/>
    </row>
    <row r="22" spans="2:12" ht="26" customHeight="1" x14ac:dyDescent="0.35">
      <c r="B22" s="871" t="s">
        <v>2064</v>
      </c>
      <c r="C22" s="1619">
        <v>1324</v>
      </c>
      <c r="D22" s="419"/>
      <c r="E22" s="1272" t="s">
        <v>2240</v>
      </c>
      <c r="F22" s="1268" t="s">
        <v>1279</v>
      </c>
      <c r="I22" s="413"/>
      <c r="J22" s="413"/>
      <c r="K22" s="413"/>
      <c r="L22" s="413"/>
    </row>
    <row r="23" spans="2:12" ht="20" customHeight="1" x14ac:dyDescent="0.35">
      <c r="B23" s="869" t="s">
        <v>22</v>
      </c>
      <c r="C23" s="868" t="s">
        <v>3690</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3570</v>
      </c>
      <c r="C26" s="868"/>
      <c r="D26" s="1543" t="str">
        <f>IF(AND(C25="Client Custom Rates",ISBLANK(C26)),"Please select Client Rate Card or select different Rate Class","")</f>
        <v/>
      </c>
      <c r="I26" s="413"/>
      <c r="J26" s="413"/>
      <c r="K26" s="425"/>
      <c r="L26" s="413"/>
    </row>
    <row r="27" spans="2:12" ht="20" customHeight="1" x14ac:dyDescent="0.35">
      <c r="B27" s="867" t="s">
        <v>1890</v>
      </c>
      <c r="C27" s="872">
        <v>45933</v>
      </c>
      <c r="D27" s="426"/>
      <c r="J27" s="395"/>
      <c r="K27" s="398"/>
    </row>
    <row r="28" spans="2:12" ht="20" customHeight="1" x14ac:dyDescent="0.35">
      <c r="B28" s="867" t="s">
        <v>27</v>
      </c>
      <c r="C28" s="1377" t="s">
        <v>278</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2365</v>
      </c>
      <c r="C32" s="872" t="s">
        <v>2194</v>
      </c>
      <c r="D32" s="420"/>
      <c r="J32" s="395"/>
      <c r="K32" s="398"/>
    </row>
    <row r="33" spans="2:15" ht="26.25" customHeight="1" x14ac:dyDescent="0.35">
      <c r="B33" s="797" t="s">
        <v>2348</v>
      </c>
      <c r="C33" s="1662"/>
      <c r="D33" s="1662"/>
      <c r="E33" s="1662"/>
      <c r="F33" s="1662"/>
      <c r="G33" s="403"/>
      <c r="H33" s="403"/>
      <c r="I33" s="403"/>
      <c r="J33" s="427"/>
      <c r="K33" s="428"/>
      <c r="L33" s="403"/>
      <c r="M33" s="403"/>
      <c r="N33" s="428"/>
      <c r="O33" s="428"/>
    </row>
    <row r="34" spans="2:15" s="624" customFormat="1" ht="29" customHeight="1" x14ac:dyDescent="0.35">
      <c r="B34" s="1656" t="s">
        <v>2374</v>
      </c>
      <c r="C34" s="1656"/>
      <c r="D34" s="1656"/>
      <c r="E34" s="1656"/>
      <c r="F34" s="1656"/>
      <c r="G34" s="1262"/>
      <c r="H34" s="1262"/>
    </row>
    <row r="35" spans="2:15" s="624" customFormat="1" ht="29.5" customHeight="1" x14ac:dyDescent="0.35">
      <c r="B35" s="1657" t="s">
        <v>3199</v>
      </c>
      <c r="C35" s="1657"/>
      <c r="D35" s="1657"/>
      <c r="E35" s="1657"/>
      <c r="F35" s="1657"/>
      <c r="G35" s="1262"/>
      <c r="H35" s="1262"/>
    </row>
    <row r="36" spans="2:15" ht="14" x14ac:dyDescent="0.3">
      <c r="B36" s="1262"/>
      <c r="C36" s="1262"/>
      <c r="D36" s="1262"/>
      <c r="E36" s="1262"/>
      <c r="F36" s="1262"/>
      <c r="G36" s="1262"/>
      <c r="H36" s="1262"/>
      <c r="J36" s="395"/>
      <c r="K36" s="395"/>
      <c r="N36" s="395"/>
      <c r="O36" s="395"/>
    </row>
    <row r="37" spans="2:15" ht="16" customHeight="1" x14ac:dyDescent="0.35">
      <c r="B37" s="1647" t="s">
        <v>2313</v>
      </c>
      <c r="C37" s="1648"/>
      <c r="D37" s="397"/>
      <c r="E37" s="412"/>
      <c r="H37" s="397"/>
      <c r="I37" s="412"/>
      <c r="K37" s="395"/>
      <c r="L37" s="429"/>
      <c r="M37" s="429"/>
    </row>
    <row r="38" spans="2:15" x14ac:dyDescent="0.35">
      <c r="B38" s="1635" t="s">
        <v>3177</v>
      </c>
      <c r="C38" s="1636"/>
      <c r="D38" s="430"/>
      <c r="E38" s="1644"/>
      <c r="F38" s="431"/>
      <c r="G38" s="432"/>
      <c r="H38" s="397"/>
      <c r="I38" s="433"/>
      <c r="J38" s="433"/>
      <c r="K38" s="433"/>
      <c r="L38" s="433"/>
      <c r="M38" s="433"/>
    </row>
    <row r="39" spans="2:15" x14ac:dyDescent="0.35">
      <c r="B39" s="1649" t="s">
        <v>3178</v>
      </c>
      <c r="C39" s="1650"/>
      <c r="D39" s="430"/>
      <c r="E39" s="1644"/>
      <c r="F39" s="431"/>
      <c r="G39" s="432"/>
      <c r="H39" s="397"/>
      <c r="I39" s="434"/>
      <c r="J39" s="432"/>
      <c r="K39" s="425"/>
      <c r="L39" s="432"/>
      <c r="M39" s="435"/>
    </row>
    <row r="40" spans="2:15" ht="17.25" customHeight="1" x14ac:dyDescent="0.35">
      <c r="B40" s="1649" t="s">
        <v>3179</v>
      </c>
      <c r="C40" s="1650"/>
      <c r="D40" s="430"/>
      <c r="E40" s="1644"/>
      <c r="F40" s="431"/>
      <c r="G40" s="432"/>
      <c r="H40" s="397"/>
      <c r="I40" s="434"/>
      <c r="J40" s="432"/>
      <c r="K40" s="425"/>
      <c r="L40" s="432"/>
      <c r="M40" s="435"/>
    </row>
    <row r="41" spans="2:15" x14ac:dyDescent="0.35">
      <c r="B41" s="1649" t="s">
        <v>3180</v>
      </c>
      <c r="C41" s="1650"/>
      <c r="D41" s="430"/>
      <c r="E41" s="1644"/>
      <c r="F41" s="436"/>
      <c r="G41" s="432"/>
      <c r="H41" s="397"/>
      <c r="I41" s="434"/>
      <c r="J41" s="432"/>
      <c r="K41" s="425"/>
      <c r="L41" s="432"/>
      <c r="M41" s="435"/>
    </row>
    <row r="42" spans="2:15" x14ac:dyDescent="0.35">
      <c r="B42" s="1649" t="s">
        <v>3181</v>
      </c>
      <c r="C42" s="1650"/>
      <c r="D42" s="430"/>
      <c r="E42" s="1644"/>
      <c r="F42" s="436"/>
      <c r="G42" s="432"/>
      <c r="H42" s="397"/>
      <c r="I42" s="434"/>
      <c r="J42" s="432"/>
      <c r="K42" s="425"/>
      <c r="L42" s="432"/>
      <c r="M42" s="435"/>
    </row>
    <row r="43" spans="2:15" x14ac:dyDescent="0.35">
      <c r="B43" s="1649" t="s">
        <v>3182</v>
      </c>
      <c r="C43" s="1650"/>
      <c r="D43" s="430"/>
      <c r="E43" s="1644"/>
      <c r="F43" s="436"/>
      <c r="G43" s="432"/>
      <c r="H43" s="397"/>
      <c r="I43" s="434"/>
      <c r="J43" s="432"/>
      <c r="K43" s="425"/>
      <c r="L43" s="432"/>
      <c r="M43" s="435"/>
    </row>
    <row r="44" spans="2:15" x14ac:dyDescent="0.35">
      <c r="B44" s="1633" t="s">
        <v>2242</v>
      </c>
      <c r="C44" s="1634"/>
      <c r="D44" s="430"/>
      <c r="E44" s="1644"/>
      <c r="F44" s="436"/>
      <c r="G44" s="432"/>
      <c r="H44" s="397"/>
      <c r="I44" s="434"/>
      <c r="J44" s="432"/>
      <c r="K44" s="437"/>
      <c r="L44" s="432"/>
      <c r="M44" s="435"/>
    </row>
    <row r="45" spans="2:15" x14ac:dyDescent="0.35">
      <c r="B45" s="1633" t="s">
        <v>2243</v>
      </c>
      <c r="C45" s="1634"/>
      <c r="D45" s="430"/>
      <c r="E45" s="1644"/>
      <c r="F45" s="436"/>
      <c r="G45" s="432"/>
      <c r="H45" s="397"/>
      <c r="I45" s="438"/>
      <c r="J45" s="432"/>
      <c r="K45" s="437"/>
      <c r="L45" s="432"/>
      <c r="M45" s="437"/>
    </row>
    <row r="46" spans="2:15" x14ac:dyDescent="0.35">
      <c r="B46" s="1633" t="s">
        <v>2244</v>
      </c>
      <c r="C46" s="1634"/>
      <c r="D46" s="430"/>
      <c r="E46" s="1644"/>
      <c r="F46" s="436"/>
      <c r="G46" s="432"/>
      <c r="H46" s="397"/>
      <c r="J46" s="397"/>
      <c r="K46" s="395"/>
    </row>
    <row r="47" spans="2:15" x14ac:dyDescent="0.35">
      <c r="B47" s="1633" t="s">
        <v>2245</v>
      </c>
      <c r="C47" s="1634"/>
      <c r="D47" s="430"/>
      <c r="E47" s="1644"/>
      <c r="F47" s="436"/>
      <c r="G47" s="432"/>
      <c r="H47" s="397"/>
      <c r="I47" s="439"/>
      <c r="J47" s="395"/>
      <c r="K47" s="395"/>
    </row>
    <row r="48" spans="2:15" x14ac:dyDescent="0.35">
      <c r="B48" s="1633" t="s">
        <v>2246</v>
      </c>
      <c r="C48" s="1634"/>
      <c r="D48" s="430"/>
      <c r="E48" s="440"/>
      <c r="F48" s="441"/>
      <c r="G48" s="442"/>
      <c r="H48" s="397"/>
      <c r="I48" s="413"/>
      <c r="J48" s="443"/>
      <c r="K48" s="443"/>
      <c r="L48" s="413"/>
      <c r="M48" s="413"/>
    </row>
    <row r="49" spans="2:15" x14ac:dyDescent="0.35">
      <c r="B49" s="1633" t="s">
        <v>2247</v>
      </c>
      <c r="C49" s="1634"/>
      <c r="D49" s="430"/>
      <c r="E49" s="440"/>
      <c r="F49" s="441"/>
      <c r="G49" s="442"/>
      <c r="H49" s="397"/>
      <c r="I49" s="413"/>
      <c r="J49" s="443"/>
      <c r="K49" s="443"/>
      <c r="L49" s="413"/>
      <c r="M49" s="413"/>
    </row>
    <row r="50" spans="2:15" x14ac:dyDescent="0.35">
      <c r="B50" s="1633" t="s">
        <v>2248</v>
      </c>
      <c r="C50" s="1634"/>
      <c r="D50" s="430"/>
      <c r="E50" s="440"/>
      <c r="F50" s="441"/>
      <c r="G50" s="442"/>
      <c r="H50" s="397"/>
      <c r="I50" s="413"/>
      <c r="J50" s="443"/>
      <c r="K50" s="443"/>
      <c r="L50" s="413"/>
      <c r="M50" s="413"/>
    </row>
    <row r="51" spans="2:15" x14ac:dyDescent="0.35">
      <c r="B51" s="1633" t="s">
        <v>2249</v>
      </c>
      <c r="C51" s="1634"/>
      <c r="D51" s="430"/>
      <c r="E51" s="440"/>
      <c r="F51" s="441"/>
      <c r="G51" s="442"/>
      <c r="H51" s="397"/>
      <c r="I51" s="413"/>
      <c r="J51" s="443"/>
      <c r="K51" s="443"/>
      <c r="L51" s="413"/>
      <c r="M51" s="413"/>
    </row>
    <row r="52" spans="2:15" x14ac:dyDescent="0.35">
      <c r="B52" s="1633" t="s">
        <v>2250</v>
      </c>
      <c r="C52" s="1634"/>
      <c r="D52" s="430"/>
      <c r="E52" s="440"/>
      <c r="F52" s="441"/>
      <c r="G52" s="442"/>
      <c r="H52" s="397"/>
      <c r="I52" s="413"/>
      <c r="J52" s="443"/>
      <c r="K52" s="443"/>
      <c r="L52" s="413"/>
      <c r="M52" s="413"/>
    </row>
    <row r="53" spans="2:15" x14ac:dyDescent="0.35">
      <c r="B53" s="1633" t="s">
        <v>2251</v>
      </c>
      <c r="C53" s="1634"/>
      <c r="D53" s="430"/>
      <c r="E53" s="440"/>
      <c r="F53" s="441"/>
      <c r="G53" s="442"/>
      <c r="H53" s="397"/>
      <c r="I53" s="413"/>
      <c r="J53" s="443"/>
      <c r="K53" s="443"/>
      <c r="L53" s="413"/>
      <c r="M53" s="413"/>
    </row>
    <row r="54" spans="2:15" x14ac:dyDescent="0.35">
      <c r="B54" s="1633" t="s">
        <v>2252</v>
      </c>
      <c r="C54" s="1634"/>
      <c r="D54" s="430"/>
      <c r="E54" s="440"/>
      <c r="F54" s="441"/>
      <c r="G54" s="442"/>
      <c r="H54" s="397"/>
      <c r="I54" s="413"/>
      <c r="J54" s="443"/>
      <c r="K54" s="443"/>
      <c r="L54" s="413"/>
      <c r="M54" s="413"/>
    </row>
    <row r="55" spans="2:15" x14ac:dyDescent="0.35">
      <c r="B55" s="1633" t="s">
        <v>2253</v>
      </c>
      <c r="C55" s="1634"/>
      <c r="D55" s="430"/>
      <c r="E55" s="440"/>
      <c r="F55" s="441"/>
      <c r="G55" s="442"/>
      <c r="H55" s="397"/>
      <c r="I55" s="413"/>
      <c r="J55" s="443"/>
      <c r="K55" s="443"/>
      <c r="L55" s="413"/>
      <c r="M55" s="413"/>
    </row>
    <row r="56" spans="2:15" x14ac:dyDescent="0.35">
      <c r="B56" s="1633" t="s">
        <v>2254</v>
      </c>
      <c r="C56" s="1634"/>
      <c r="D56" s="430"/>
      <c r="E56" s="440"/>
      <c r="F56" s="441"/>
      <c r="G56" s="442"/>
      <c r="H56" s="397"/>
      <c r="I56" s="413"/>
      <c r="J56" s="443"/>
      <c r="K56" s="443"/>
      <c r="L56" s="413"/>
      <c r="M56" s="413"/>
    </row>
    <row r="57" spans="2:15" x14ac:dyDescent="0.35">
      <c r="B57" s="1658" t="s">
        <v>2255</v>
      </c>
      <c r="C57" s="1659"/>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2349</v>
      </c>
      <c r="C59" s="799"/>
      <c r="D59" s="451"/>
      <c r="E59" s="452"/>
      <c r="F59" s="453"/>
      <c r="G59" s="453"/>
      <c r="H59" s="403"/>
      <c r="I59" s="454"/>
      <c r="J59" s="455"/>
      <c r="K59" s="456"/>
      <c r="L59" s="454"/>
      <c r="M59" s="454"/>
      <c r="N59" s="428"/>
      <c r="O59" s="428"/>
    </row>
    <row r="60" spans="2:15" s="624" customFormat="1" x14ac:dyDescent="0.35">
      <c r="B60" s="1651" t="s">
        <v>3176</v>
      </c>
      <c r="C60" s="1651"/>
      <c r="D60" s="1651"/>
      <c r="E60" s="1651"/>
      <c r="F60" s="1214"/>
      <c r="G60" s="1214"/>
      <c r="H60" s="1209"/>
      <c r="I60" s="838"/>
      <c r="J60" s="849"/>
      <c r="K60" s="850"/>
      <c r="L60" s="838"/>
      <c r="M60" s="838"/>
      <c r="N60" s="851"/>
      <c r="O60" s="851"/>
    </row>
    <row r="61" spans="2:15" s="624" customFormat="1" x14ac:dyDescent="0.35">
      <c r="B61" s="1655" t="s">
        <v>2403</v>
      </c>
      <c r="C61" s="1655"/>
      <c r="D61" s="1655"/>
      <c r="E61" s="1655"/>
      <c r="F61" s="1655"/>
      <c r="G61" s="1655"/>
      <c r="H61" s="1655"/>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2" t="s">
        <v>2163</v>
      </c>
      <c r="C63" s="1653"/>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7" priority="2">
      <formula>OR($C$19="Select Entity",$C$19="TA Digital")</formula>
    </cfRule>
  </conditionalFormatting>
  <conditionalFormatting sqref="C64:D66">
    <cfRule type="expression" dxfId="176" priority="66">
      <formula>#REF!="Canada"</formula>
    </cfRule>
    <cfRule type="expression" dxfId="175" priority="67">
      <formula>#REF!="India"</formula>
    </cfRule>
    <cfRule type="expression" dxfId="174" priority="68">
      <formula>#REF!="US"</formula>
    </cfRule>
    <cfRule type="expression" dxfId="173" priority="69">
      <formula>#REF!="UK"</formula>
    </cfRule>
  </conditionalFormatting>
  <conditionalFormatting sqref="D32">
    <cfRule type="expression" dxfId="172" priority="15">
      <formula>#REF!="Canada"</formula>
    </cfRule>
    <cfRule type="expression" dxfId="171" priority="16">
      <formula>#REF!="India"</formula>
    </cfRule>
    <cfRule type="expression" dxfId="170" priority="17">
      <formula>#REF!="US"</formula>
    </cfRule>
    <cfRule type="expression" dxfId="169" priority="18">
      <formula>#REF!="UK"</formula>
    </cfRule>
  </conditionalFormatting>
  <conditionalFormatting sqref="E16">
    <cfRule type="expression" dxfId="168" priority="3" stopIfTrue="1">
      <formula>OR($C$19="Select Entity",$C$19="Credera US")</formula>
    </cfRule>
  </conditionalFormatting>
  <conditionalFormatting sqref="E17:F22 B31:C32">
    <cfRule type="expression" dxfId="167" priority="10">
      <formula>OR($C$19="Credera US",$C$19="Select Entity")</formula>
    </cfRule>
  </conditionalFormatting>
  <conditionalFormatting sqref="F38:G47">
    <cfRule type="expression" dxfId="166" priority="27">
      <formula>#REF!="Canada"</formula>
    </cfRule>
    <cfRule type="expression" dxfId="165" priority="28">
      <formula>#REF!="India"</formula>
    </cfRule>
    <cfRule type="expression" dxfId="164" priority="29">
      <formula>#REF!="US"</formula>
    </cfRule>
    <cfRule type="expression" dxfId="163" priority="30">
      <formula>#REF!="UK"</formula>
    </cfRule>
  </conditionalFormatting>
  <conditionalFormatting sqref="G17:G19">
    <cfRule type="expression" dxfId="162" priority="74">
      <formula>#REF!="Canada"</formula>
    </cfRule>
    <cfRule type="expression" dxfId="161" priority="75">
      <formula>#REF!="India"</formula>
    </cfRule>
    <cfRule type="expression" dxfId="160" priority="76">
      <formula>#REF!="US"</formula>
    </cfRule>
    <cfRule type="expression" dxfId="159" priority="77">
      <formula>#REF!="UK"</formula>
    </cfRule>
  </conditionalFormatting>
  <conditionalFormatting sqref="J39:J45">
    <cfRule type="expression" dxfId="158" priority="23">
      <formula>#REF!="Canada"</formula>
    </cfRule>
    <cfRule type="expression" dxfId="157" priority="24">
      <formula>#REF!="India"</formula>
    </cfRule>
    <cfRule type="expression" dxfId="156" priority="25">
      <formula>#REF!="US"</formula>
    </cfRule>
    <cfRule type="expression" dxfId="155" priority="26">
      <formula>#REF!="UK"</formula>
    </cfRule>
  </conditionalFormatting>
  <conditionalFormatting sqref="L39:L45">
    <cfRule type="expression" dxfId="154" priority="19">
      <formula>#REF!="Canada"</formula>
    </cfRule>
    <cfRule type="expression" dxfId="153" priority="20">
      <formula>#REF!="India"</formula>
    </cfRule>
    <cfRule type="expression" dxfId="152" priority="21">
      <formula>#REF!="US"</formula>
    </cfRule>
    <cfRule type="expression" dxfId="151" priority="22">
      <formula>#REF!="UK"</formula>
    </cfRule>
  </conditionalFormatting>
  <conditionalFormatting sqref="M39:M44">
    <cfRule type="expression" dxfId="150" priority="62">
      <formula>#REF!="Canada"</formula>
    </cfRule>
    <cfRule type="expression" dxfId="149" priority="63">
      <formula>#REF!="India"</formula>
    </cfRule>
    <cfRule type="expression" dxfId="148" priority="64">
      <formula>#REF!="US"</formula>
    </cfRule>
    <cfRule type="expression" dxfId="147"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453125" style="2" bestFit="1" customWidth="1"/>
    <col min="96" max="97" width="15.8164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45312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3" t="s">
        <v>231</v>
      </c>
      <c r="C1" s="1663"/>
      <c r="D1" s="1663"/>
      <c r="E1" s="1663"/>
      <c r="F1" s="1663"/>
      <c r="J1" s="757"/>
      <c r="BS1" s="758"/>
      <c r="CM1" s="1574"/>
    </row>
    <row r="2" spans="1:113" s="469" customFormat="1" ht="13" customHeight="1" x14ac:dyDescent="0.3">
      <c r="B2" s="1663"/>
      <c r="C2" s="1663"/>
      <c r="D2" s="1663"/>
      <c r="E2" s="1663"/>
      <c r="F2" s="1663"/>
      <c r="J2" s="757"/>
      <c r="BS2" s="758"/>
      <c r="CM2" s="1574"/>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3" t="s">
        <v>233</v>
      </c>
      <c r="C4" s="1613"/>
      <c r="D4" s="1613"/>
      <c r="E4" s="1613"/>
      <c r="F4" s="1613"/>
      <c r="G4" s="1613" t="s">
        <v>234</v>
      </c>
      <c r="H4" s="1613"/>
      <c r="I4" s="1613" t="s">
        <v>234</v>
      </c>
      <c r="J4" s="1614"/>
      <c r="K4" s="31"/>
      <c r="L4" s="1613"/>
      <c r="M4" s="1613"/>
      <c r="N4" s="1613"/>
      <c r="O4" s="1613"/>
      <c r="P4" s="1613"/>
      <c r="Q4" s="31"/>
      <c r="R4" s="31"/>
      <c r="S4" s="31"/>
      <c r="T4" s="31"/>
      <c r="U4" s="31"/>
      <c r="AN4" s="1211"/>
      <c r="AT4" s="1211"/>
      <c r="AU4" s="1211"/>
      <c r="AV4" s="1211"/>
      <c r="AW4" s="1211"/>
      <c r="AX4" s="1211"/>
      <c r="BN4" s="2" t="s">
        <v>2095</v>
      </c>
      <c r="CG4" s="1211"/>
      <c r="CH4" s="1211"/>
      <c r="CI4" s="1211"/>
      <c r="CJ4" s="1211"/>
      <c r="CK4" s="1211"/>
      <c r="CL4" s="1211"/>
      <c r="CM4" s="1617"/>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3678</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5"/>
      <c r="BN5" s="1615"/>
      <c r="BO5" s="1615"/>
      <c r="BP5" s="1615"/>
      <c r="BQ5" s="1615"/>
      <c r="BR5" s="1615"/>
      <c r="BS5" s="1616"/>
      <c r="BT5" s="1615"/>
      <c r="BZ5" s="728" t="s">
        <v>3174</v>
      </c>
      <c r="CG5" s="728" t="s">
        <v>245</v>
      </c>
      <c r="CH5" s="728" t="s">
        <v>1877</v>
      </c>
      <c r="CI5" s="728" t="s">
        <v>1746</v>
      </c>
      <c r="CJ5" s="728" t="s">
        <v>1846</v>
      </c>
      <c r="CK5" s="728" t="s">
        <v>3322</v>
      </c>
      <c r="CL5" s="728" t="s">
        <v>3542</v>
      </c>
      <c r="CM5" s="1575" t="s">
        <v>173</v>
      </c>
      <c r="CN5" s="728" t="s">
        <v>3536</v>
      </c>
      <c r="CO5" s="728" t="s">
        <v>3537</v>
      </c>
      <c r="CP5" s="728" t="s">
        <v>191</v>
      </c>
      <c r="CQ5" s="728" t="s">
        <v>3538</v>
      </c>
      <c r="CR5" s="728" t="s">
        <v>190</v>
      </c>
      <c r="CS5" s="728" t="s">
        <v>3539</v>
      </c>
      <c r="CT5" s="728" t="s">
        <v>3569</v>
      </c>
      <c r="CU5" s="728" t="s">
        <v>3211</v>
      </c>
      <c r="CV5" s="728" t="s">
        <v>3540</v>
      </c>
      <c r="CW5" s="728" t="s">
        <v>3541</v>
      </c>
      <c r="DF5" t="s">
        <v>3168</v>
      </c>
      <c r="DG5" t="s">
        <v>3211</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2458</v>
      </c>
      <c r="M6" s="2" t="s">
        <v>3679</v>
      </c>
      <c r="N6" s="2" t="s">
        <v>3678</v>
      </c>
      <c r="O6" s="2" t="s">
        <v>176</v>
      </c>
      <c r="P6" s="2" t="s">
        <v>2458</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3175</v>
      </c>
      <c r="CG6" s="2" t="s">
        <v>297</v>
      </c>
      <c r="CH6" s="2" t="s">
        <v>1845</v>
      </c>
      <c r="CI6" s="2" t="s">
        <v>1872</v>
      </c>
      <c r="CJ6" s="2" t="s">
        <v>1860</v>
      </c>
      <c r="CK6" s="2" t="s">
        <v>3349</v>
      </c>
      <c r="CL6" s="2" t="s">
        <v>3543</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8">
        <v>0</v>
      </c>
      <c r="CQ6" s="1578">
        <v>0</v>
      </c>
      <c r="CR6" s="1578">
        <v>35</v>
      </c>
      <c r="CS6" s="1578">
        <f>CT6*(1-0.18)</f>
        <v>10.66</v>
      </c>
      <c r="CT6" s="1578">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3534</v>
      </c>
      <c r="DH6" t="s">
        <v>3423</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3679</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3544</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8">
        <v>290</v>
      </c>
      <c r="CQ7" s="1578">
        <v>140</v>
      </c>
      <c r="CR7" s="1578">
        <v>105</v>
      </c>
      <c r="CS7" s="1578">
        <f t="shared" ref="CS7:CS70" si="3">CT7*(1-0.18)</f>
        <v>45.1</v>
      </c>
      <c r="CT7" s="1578">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3534</v>
      </c>
      <c r="DH7" t="s">
        <v>3424</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2458</v>
      </c>
      <c r="N8" s="2" t="s">
        <v>285</v>
      </c>
      <c r="O8" s="2" t="s">
        <v>269</v>
      </c>
      <c r="P8" s="2" t="s">
        <v>1192</v>
      </c>
      <c r="R8" s="2">
        <v>2</v>
      </c>
      <c r="S8" s="2" t="s">
        <v>274</v>
      </c>
      <c r="T8" s="2" t="s">
        <v>275</v>
      </c>
      <c r="U8" s="2" t="s">
        <v>276</v>
      </c>
      <c r="V8" s="2" t="s">
        <v>3573</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3545</v>
      </c>
      <c r="CM8" s="39">
        <v>2</v>
      </c>
      <c r="CN8" s="2" t="str">
        <f t="shared" si="1"/>
        <v>TADigital NA Consulting | Content &amp; SEO - Associate Content Strategist</v>
      </c>
      <c r="CO8" s="2" t="str">
        <f t="shared" si="2"/>
        <v>TADigital India Consulting | Cloud &amp; Engineering - L2 / B1-B3 | Associate Engineer</v>
      </c>
      <c r="CP8" s="1578">
        <v>160</v>
      </c>
      <c r="CQ8" s="1578">
        <v>80</v>
      </c>
      <c r="CR8" s="1578">
        <v>55</v>
      </c>
      <c r="CS8" s="1578">
        <f t="shared" si="3"/>
        <v>14.760000000000002</v>
      </c>
      <c r="CT8" s="1578">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3534</v>
      </c>
      <c r="DH8" t="s">
        <v>3425</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3678</v>
      </c>
      <c r="R9" s="2">
        <v>3</v>
      </c>
      <c r="S9" s="2" t="s">
        <v>287</v>
      </c>
      <c r="U9" s="2" t="s">
        <v>288</v>
      </c>
      <c r="V9" s="2" t="s">
        <v>3574</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3546</v>
      </c>
      <c r="CM9" s="39">
        <v>5</v>
      </c>
      <c r="CN9" s="2" t="str">
        <f t="shared" si="1"/>
        <v>TADigital NA | Management - Associate Practice Director</v>
      </c>
      <c r="CO9" s="2" t="str">
        <f t="shared" si="2"/>
        <v>TADigital India Consulting | Cloud &amp; Engineering - L2 / B1-B3 | Associate Engineer</v>
      </c>
      <c r="CP9" s="1578">
        <v>290</v>
      </c>
      <c r="CQ9" s="1578">
        <v>167.5</v>
      </c>
      <c r="CR9" s="1578">
        <v>125</v>
      </c>
      <c r="CS9" s="1578">
        <f t="shared" si="3"/>
        <v>51.250000000000007</v>
      </c>
      <c r="CT9" s="1578">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3534</v>
      </c>
      <c r="DH9" t="s">
        <v>3426</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3350</v>
      </c>
      <c r="CL10" s="2" t="s">
        <v>3547</v>
      </c>
      <c r="CM10" s="39">
        <v>5</v>
      </c>
      <c r="CN10" s="2" t="str">
        <f t="shared" si="1"/>
        <v>TADigital NA | Management - Practice Director / Delivery Director</v>
      </c>
      <c r="CO10" s="2" t="str">
        <f t="shared" si="2"/>
        <v>TADigital India Consulting | Cloud &amp; Engineering - L2 / B1-B3 | Associate Engineer</v>
      </c>
      <c r="CP10" s="1578">
        <v>315</v>
      </c>
      <c r="CQ10" s="1578">
        <v>165</v>
      </c>
      <c r="CR10" s="1578">
        <v>115</v>
      </c>
      <c r="CS10" s="1578">
        <f t="shared" si="3"/>
        <v>45.1</v>
      </c>
      <c r="CT10" s="1578">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2438</v>
      </c>
      <c r="DG10" t="s">
        <v>3479</v>
      </c>
      <c r="DH10" t="s">
        <v>326</v>
      </c>
    </row>
    <row r="11" spans="1:113" ht="13" customHeight="1" thickBot="1" x14ac:dyDescent="0.4">
      <c r="A11" s="2" t="s">
        <v>2366</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3572</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3544</v>
      </c>
      <c r="CM11" s="39">
        <v>4</v>
      </c>
      <c r="CN11" s="2" t="str">
        <f t="shared" si="1"/>
        <v>TADigital NA Consulting - Sr. Project Manager</v>
      </c>
      <c r="CO11" s="2" t="str">
        <f t="shared" si="2"/>
        <v>TADigital India Consulting | Cloud &amp; Engineering - L2 / B1-B3 | Associate Engineer</v>
      </c>
      <c r="CP11" s="1578">
        <v>235</v>
      </c>
      <c r="CQ11" s="1578">
        <v>130</v>
      </c>
      <c r="CR11" s="1578">
        <v>80</v>
      </c>
      <c r="CS11" s="1578">
        <f t="shared" si="3"/>
        <v>38.950000000000003</v>
      </c>
      <c r="CT11" s="1578">
        <v>47.5</v>
      </c>
      <c r="CU11" s="2">
        <f t="shared" si="4"/>
        <v>13</v>
      </c>
      <c r="CV11" s="2" t="str">
        <f t="shared" si="0"/>
        <v>Sr. Project Manager</v>
      </c>
      <c r="CW11" s="2" t="str">
        <f>_xlfn.XLOOKUP(CL11,'[1]Rates &amp; Drop Downs INT'!D$373:D$430,'[1]Rates &amp; Drop Downs INT'!C$373:C$430,"X",1)</f>
        <v>Cloud &amp; Engineering - 2 | Associate Engineer</v>
      </c>
      <c r="DF11" t="s">
        <v>2438</v>
      </c>
      <c r="DG11" t="s">
        <v>3479</v>
      </c>
      <c r="DH11" t="s">
        <v>2428</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3351</v>
      </c>
      <c r="CL12" s="2" t="s">
        <v>3547</v>
      </c>
      <c r="CM12" s="39">
        <v>6</v>
      </c>
      <c r="CN12" s="2" t="str">
        <f t="shared" si="1"/>
        <v>TADigital NA | Management - Practice VP / Delivery VP</v>
      </c>
      <c r="CO12" s="2" t="str">
        <f t="shared" si="2"/>
        <v>TADigital India Consulting | Cloud &amp; Engineering - L2 / B1-B3 | Associate Engineer</v>
      </c>
      <c r="CP12" s="1578">
        <v>370</v>
      </c>
      <c r="CQ12" s="1578">
        <v>172.5</v>
      </c>
      <c r="CR12" s="1578">
        <v>135</v>
      </c>
      <c r="CS12" s="1578">
        <f t="shared" si="3"/>
        <v>51.250000000000007</v>
      </c>
      <c r="CT12" s="1578">
        <v>62.5</v>
      </c>
      <c r="CU12" s="2">
        <f t="shared" si="4"/>
        <v>13</v>
      </c>
      <c r="CV12" s="2" t="str">
        <f t="shared" si="0"/>
        <v>Management - Practice VP / Delivery VP</v>
      </c>
      <c r="CW12" s="2" t="str">
        <f>_xlfn.XLOOKUP(CL12,'[1]Rates &amp; Drop Downs INT'!D$373:D$430,'[1]Rates &amp; Drop Downs INT'!C$373:C$430,"X",1)</f>
        <v>Cloud &amp; Engineering - 2 | Associate Engineer</v>
      </c>
      <c r="DF12" t="s">
        <v>2438</v>
      </c>
      <c r="DG12" t="s">
        <v>3479</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3548</v>
      </c>
      <c r="CM13" s="39">
        <v>2</v>
      </c>
      <c r="CN13" s="2" t="str">
        <f t="shared" si="1"/>
        <v>TADigital NA Consulting | Content &amp; SEO - Content Strategist</v>
      </c>
      <c r="CO13" s="2" t="str">
        <f t="shared" si="2"/>
        <v>TADigital India Consulting | Cloud &amp; Engineering - L2 / B1-B3 | Associate Engineer</v>
      </c>
      <c r="CP13" s="1578">
        <v>170</v>
      </c>
      <c r="CQ13" s="1578">
        <v>82.5</v>
      </c>
      <c r="CR13" s="1578">
        <v>65</v>
      </c>
      <c r="CS13" s="1578">
        <f t="shared" si="3"/>
        <v>18.450000000000003</v>
      </c>
      <c r="CT13" s="1578">
        <v>22.5</v>
      </c>
      <c r="CU13" s="2">
        <f t="shared" si="4"/>
        <v>13</v>
      </c>
      <c r="CV13" s="2" t="str">
        <f t="shared" si="0"/>
        <v>Content &amp; SEO - Content Strategist</v>
      </c>
      <c r="CW13" s="2" t="str">
        <f>_xlfn.XLOOKUP(CL13,'[1]Rates &amp; Drop Downs INT'!D$373:D$430,'[1]Rates &amp; Drop Downs INT'!C$373:C$430,"X",1)</f>
        <v>Cloud &amp; Engineering - 2 | Associate Engineer</v>
      </c>
      <c r="DF13" t="s">
        <v>2438</v>
      </c>
      <c r="DG13" t="s">
        <v>3479</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3352</v>
      </c>
      <c r="CL14" s="2" t="s">
        <v>3547</v>
      </c>
      <c r="CM14" s="39">
        <v>5</v>
      </c>
      <c r="CN14" s="2" t="str">
        <f t="shared" si="1"/>
        <v>TADigital NA | Management - Sr. Practice Director / Sr. Delivery Director</v>
      </c>
      <c r="CO14" s="2" t="str">
        <f t="shared" si="2"/>
        <v>TADigital India Consulting | Cloud &amp; Engineering - L2 / B1-B3 | Associate Engineer</v>
      </c>
      <c r="CP14" s="1578">
        <v>340</v>
      </c>
      <c r="CQ14" s="1578">
        <v>170</v>
      </c>
      <c r="CR14" s="1578">
        <v>125</v>
      </c>
      <c r="CS14" s="1578">
        <f t="shared" si="3"/>
        <v>49.2</v>
      </c>
      <c r="CT14" s="1578">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3323</v>
      </c>
      <c r="DG14" t="s">
        <v>3480</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3544</v>
      </c>
      <c r="CM15" s="39">
        <v>5</v>
      </c>
      <c r="CN15" s="2" t="str">
        <f t="shared" si="1"/>
        <v>TADigital NA Consulting - Delivery Manager</v>
      </c>
      <c r="CO15" s="2" t="str">
        <f t="shared" si="2"/>
        <v>TADigital India Consulting | Cloud &amp; Engineering - L2 / B1-B3 | Associate Engineer</v>
      </c>
      <c r="CP15" s="1578">
        <v>265</v>
      </c>
      <c r="CQ15" s="1578">
        <v>137.5</v>
      </c>
      <c r="CR15" s="1578">
        <v>90</v>
      </c>
      <c r="CS15" s="1578">
        <f t="shared" si="3"/>
        <v>38.950000000000003</v>
      </c>
      <c r="CT15" s="1578">
        <v>47.5</v>
      </c>
      <c r="CU15" s="2">
        <f t="shared" si="4"/>
        <v>13</v>
      </c>
      <c r="CV15" s="2" t="str">
        <f t="shared" si="0"/>
        <v>Delivery Manager</v>
      </c>
      <c r="CW15" s="2" t="str">
        <f>_xlfn.XLOOKUP(CL15,'[1]Rates &amp; Drop Downs INT'!D$373:D$430,'[1]Rates &amp; Drop Downs INT'!C$373:C$430,"X",1)</f>
        <v>Cloud &amp; Engineering - 2 | Associate Engineer</v>
      </c>
      <c r="DF15" t="s">
        <v>2460</v>
      </c>
      <c r="DG15" t="s">
        <v>3535</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8">
        <v>275</v>
      </c>
      <c r="CQ16" s="1578">
        <v>155</v>
      </c>
      <c r="CR16" s="1578">
        <v>105</v>
      </c>
      <c r="CS16" s="1578">
        <f t="shared" si="3"/>
        <v>36.900000000000006</v>
      </c>
      <c r="CT16" s="1578">
        <v>45</v>
      </c>
      <c r="CU16" s="2">
        <f t="shared" si="4"/>
        <v>13</v>
      </c>
      <c r="CV16" s="2" t="str">
        <f t="shared" si="0"/>
        <v>Sr. Technical Architect</v>
      </c>
      <c r="CW16" s="2" t="str">
        <f>_xlfn.XLOOKUP(CL16,'[1]Rates &amp; Drop Downs INT'!D$373:D$430,'[1]Rates &amp; Drop Downs INT'!C$373:C$430,"X",1)</f>
        <v>Cloud &amp; Engineering - 2 | Associate Engineer</v>
      </c>
      <c r="DF16" t="s">
        <v>2460</v>
      </c>
      <c r="DG16" t="s">
        <v>3535</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8">
        <v>235</v>
      </c>
      <c r="CQ17" s="1578">
        <v>132.5</v>
      </c>
      <c r="CR17" s="1578">
        <v>95</v>
      </c>
      <c r="CS17" s="1578">
        <f t="shared" si="3"/>
        <v>32.800000000000004</v>
      </c>
      <c r="CT17" s="1578">
        <v>40</v>
      </c>
      <c r="CU17" s="2">
        <f t="shared" si="4"/>
        <v>13</v>
      </c>
      <c r="CV17" s="2" t="str">
        <f t="shared" si="0"/>
        <v>Sr. Project Manager</v>
      </c>
      <c r="CW17" s="2" t="str">
        <f>_xlfn.XLOOKUP(CL17,'[1]Rates &amp; Drop Downs INT'!D$373:D$430,'[1]Rates &amp; Drop Downs INT'!C$373:C$430,"X",1)</f>
        <v>Cloud &amp; Engineering - 2 | Associate Engineer</v>
      </c>
      <c r="DF17" t="s">
        <v>2460</v>
      </c>
      <c r="DG17" t="s">
        <v>3535</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8">
        <v>185</v>
      </c>
      <c r="CQ18" s="1578">
        <v>90</v>
      </c>
      <c r="CR18" s="1578">
        <v>85</v>
      </c>
      <c r="CS18" s="1578">
        <f t="shared" si="3"/>
        <v>24.6</v>
      </c>
      <c r="CT18" s="1578">
        <v>30</v>
      </c>
      <c r="CU18" s="2">
        <f t="shared" si="4"/>
        <v>13</v>
      </c>
      <c r="CV18" s="2" t="str">
        <f t="shared" si="0"/>
        <v>Technical Lead</v>
      </c>
      <c r="CW18" s="2" t="str">
        <f>_xlfn.XLOOKUP(CL18,'[1]Rates &amp; Drop Downs INT'!D$373:D$430,'[1]Rates &amp; Drop Downs INT'!C$373:C$430,"X",1)</f>
        <v>Cloud &amp; Engineering - 2 | Associate Engineer</v>
      </c>
      <c r="DF18" t="s">
        <v>2460</v>
      </c>
      <c r="DG18" t="s">
        <v>3535</v>
      </c>
      <c r="DH18" t="s">
        <v>3427</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2438</v>
      </c>
      <c r="CJ19" s="2" t="s">
        <v>1856</v>
      </c>
      <c r="CK19" s="2" t="s">
        <v>565</v>
      </c>
      <c r="CL19" s="2">
        <v>0</v>
      </c>
      <c r="CM19" s="39">
        <v>3</v>
      </c>
      <c r="CN19" s="2" t="str">
        <f t="shared" si="1"/>
        <v>TADigital NA Digital - BA Lead</v>
      </c>
      <c r="CO19" s="2" t="str">
        <f t="shared" si="2"/>
        <v>TADigital India Consulting | Cloud &amp; Engineering - L2 / B1-B3 | Associate Engineer</v>
      </c>
      <c r="CP19" s="1578">
        <v>195</v>
      </c>
      <c r="CQ19" s="1578">
        <v>107.5</v>
      </c>
      <c r="CR19" s="1578">
        <v>85</v>
      </c>
      <c r="CS19" s="1578">
        <f t="shared" si="3"/>
        <v>26.650000000000002</v>
      </c>
      <c r="CT19" s="1578">
        <v>32.5</v>
      </c>
      <c r="CU19" s="2">
        <f t="shared" si="4"/>
        <v>13</v>
      </c>
      <c r="CV19" s="2" t="str">
        <f t="shared" si="0"/>
        <v>BA Lead</v>
      </c>
      <c r="CW19" s="2" t="str">
        <f>_xlfn.XLOOKUP(CL19,'[1]Rates &amp; Drop Downs INT'!D$373:D$430,'[1]Rates &amp; Drop Downs INT'!C$373:C$430,"X",1)</f>
        <v>Cloud &amp; Engineering - 2 | Associate Engineer</v>
      </c>
      <c r="DF19" t="s">
        <v>2423</v>
      </c>
      <c r="DG19" t="s">
        <v>3481</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2438</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8">
        <v>160</v>
      </c>
      <c r="CQ20" s="1578">
        <v>97.5</v>
      </c>
      <c r="CR20" s="1578">
        <v>55</v>
      </c>
      <c r="CS20" s="1578">
        <f t="shared" si="3"/>
        <v>18.450000000000003</v>
      </c>
      <c r="CT20" s="1578">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2423</v>
      </c>
      <c r="DG20" t="s">
        <v>3481</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2438</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8">
        <v>185</v>
      </c>
      <c r="CQ21" s="1578">
        <v>105</v>
      </c>
      <c r="CR21" s="1578">
        <v>65</v>
      </c>
      <c r="CS21" s="1578">
        <f t="shared" si="3"/>
        <v>24.6</v>
      </c>
      <c r="CT21" s="1578">
        <v>30</v>
      </c>
      <c r="CU21" s="2">
        <f t="shared" si="4"/>
        <v>13</v>
      </c>
      <c r="CV21" s="2" t="str">
        <f t="shared" si="0"/>
        <v>Technical Lead</v>
      </c>
      <c r="CW21" s="2" t="str">
        <f>_xlfn.XLOOKUP(CL21,'[1]Rates &amp; Drop Downs INT'!D$373:D$430,'[1]Rates &amp; Drop Downs INT'!C$373:C$430,"X",1)</f>
        <v>Cloud &amp; Engineering - 2 | Associate Engineer</v>
      </c>
      <c r="DF21" t="s">
        <v>2423</v>
      </c>
      <c r="DG21" t="s">
        <v>3481</v>
      </c>
      <c r="DH21" t="s">
        <v>3428</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3323</v>
      </c>
      <c r="CJ22" s="2" t="s">
        <v>1863</v>
      </c>
      <c r="CK22" s="2" t="s">
        <v>3353</v>
      </c>
      <c r="CL22" s="2" t="s">
        <v>3545</v>
      </c>
      <c r="CM22" s="39">
        <v>2</v>
      </c>
      <c r="CN22" s="2" t="str">
        <f t="shared" si="1"/>
        <v>TADigital NA Consulting | Content &amp; SEO - Associate Web Content Analyst</v>
      </c>
      <c r="CO22" s="2" t="str">
        <f t="shared" si="2"/>
        <v>TADigital India Consulting | Cloud &amp; Engineering - L2 / B1-B3 | Associate Engineer</v>
      </c>
      <c r="CP22" s="1578">
        <v>0</v>
      </c>
      <c r="CQ22" s="1578">
        <v>0</v>
      </c>
      <c r="CR22" s="1578">
        <v>35</v>
      </c>
      <c r="CS22" s="1578">
        <f t="shared" si="3"/>
        <v>10.66</v>
      </c>
      <c r="CT22" s="1578">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2423</v>
      </c>
      <c r="DG22" t="s">
        <v>3481</v>
      </c>
      <c r="DH22" t="s">
        <v>3429</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3323</v>
      </c>
      <c r="CJ23" s="2" t="s">
        <v>1863</v>
      </c>
      <c r="CK23" s="2" t="s">
        <v>3354</v>
      </c>
      <c r="CL23" s="2" t="s">
        <v>3543</v>
      </c>
      <c r="CM23" s="39">
        <v>2</v>
      </c>
      <c r="CN23" s="2" t="str">
        <f t="shared" si="1"/>
        <v>TADigital NA Consulting | Content &amp; SEO - Associate Web Content Analyst</v>
      </c>
      <c r="CO23" s="2" t="str">
        <f t="shared" si="2"/>
        <v>TADigital India Consulting | Cloud &amp; Engineering - L2 / B1-B3 | Associate Engineer</v>
      </c>
      <c r="CP23" s="1578">
        <v>0</v>
      </c>
      <c r="CQ23" s="1578">
        <v>0</v>
      </c>
      <c r="CR23" s="1578">
        <v>35</v>
      </c>
      <c r="CS23" s="1578">
        <f t="shared" si="3"/>
        <v>10.66</v>
      </c>
      <c r="CT23" s="1578">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2419</v>
      </c>
      <c r="DG23" t="s">
        <v>3482</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3323</v>
      </c>
      <c r="CJ24" s="2" t="s">
        <v>1863</v>
      </c>
      <c r="CK24" s="2" t="s">
        <v>720</v>
      </c>
      <c r="CL24" s="2" t="s">
        <v>3544</v>
      </c>
      <c r="CM24" s="39">
        <v>5</v>
      </c>
      <c r="CN24" s="2" t="str">
        <f t="shared" si="1"/>
        <v>TADigital NA | Management - Associate Practice Director</v>
      </c>
      <c r="CO24" s="2" t="str">
        <f t="shared" si="2"/>
        <v>TADigital India Consulting | Cloud &amp; Engineering - L2 / B1-B3 | Associate Engineer</v>
      </c>
      <c r="CP24" s="1578">
        <v>290</v>
      </c>
      <c r="CQ24" s="1578">
        <v>140</v>
      </c>
      <c r="CR24" s="1578">
        <v>105</v>
      </c>
      <c r="CS24" s="1578">
        <f t="shared" si="3"/>
        <v>45.1</v>
      </c>
      <c r="CT24" s="1578">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2419</v>
      </c>
      <c r="DG24" t="s">
        <v>3482</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3323</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8">
        <v>160</v>
      </c>
      <c r="CQ25" s="1578">
        <v>85</v>
      </c>
      <c r="CR25" s="1578">
        <v>55</v>
      </c>
      <c r="CS25" s="1578">
        <f t="shared" si="3"/>
        <v>14.760000000000002</v>
      </c>
      <c r="CT25" s="1578">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2419</v>
      </c>
      <c r="DG25" t="s">
        <v>3482</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3323</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8">
        <v>235</v>
      </c>
      <c r="CQ26" s="1578">
        <v>115.5</v>
      </c>
      <c r="CR26" s="1578">
        <v>95</v>
      </c>
      <c r="CS26" s="1578">
        <f t="shared" si="3"/>
        <v>30.750000000000004</v>
      </c>
      <c r="CT26" s="1578">
        <v>37.5</v>
      </c>
      <c r="CU26" s="2">
        <f t="shared" si="4"/>
        <v>13</v>
      </c>
      <c r="CV26" s="2" t="str">
        <f t="shared" si="0"/>
        <v>Sr. Project Manager</v>
      </c>
      <c r="CW26" s="2" t="str">
        <f>_xlfn.XLOOKUP(CL26,'[1]Rates &amp; Drop Downs INT'!D$373:D$430,'[1]Rates &amp; Drop Downs INT'!C$373:C$430,"X",1)</f>
        <v>Cloud &amp; Engineering - 2 | Associate Engineer</v>
      </c>
      <c r="DF26" t="s">
        <v>2419</v>
      </c>
      <c r="DG26" t="s">
        <v>3482</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3323</v>
      </c>
      <c r="CJ27" s="2" t="s">
        <v>1863</v>
      </c>
      <c r="CK27" s="2" t="s">
        <v>315</v>
      </c>
      <c r="CL27" s="2" t="s">
        <v>3548</v>
      </c>
      <c r="CM27" s="39">
        <v>2</v>
      </c>
      <c r="CN27" s="2" t="str">
        <f t="shared" si="1"/>
        <v>TADigital NA Consulting | Content &amp; SEO - Associate Content Strategist</v>
      </c>
      <c r="CO27" s="2" t="str">
        <f t="shared" si="2"/>
        <v>TADigital India Consulting | Cloud &amp; Engineering - L2 / B1-B3 | Associate Engineer</v>
      </c>
      <c r="CP27" s="1578">
        <v>160</v>
      </c>
      <c r="CQ27" s="1578">
        <v>85</v>
      </c>
      <c r="CR27" s="1578">
        <v>55</v>
      </c>
      <c r="CS27" s="1578">
        <f t="shared" si="3"/>
        <v>14.760000000000002</v>
      </c>
      <c r="CT27" s="1578">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2419</v>
      </c>
      <c r="DG27" t="s">
        <v>3482</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3323</v>
      </c>
      <c r="CJ28" s="2" t="s">
        <v>1863</v>
      </c>
      <c r="CK28" s="2" t="s">
        <v>3355</v>
      </c>
      <c r="CL28" s="2" t="s">
        <v>536</v>
      </c>
      <c r="CM28" s="39">
        <v>3</v>
      </c>
      <c r="CN28" s="2" t="str">
        <f t="shared" si="1"/>
        <v>TADigital NA Consulting | Content &amp; SEO - Associate Manager</v>
      </c>
      <c r="CO28" s="2" t="str">
        <f t="shared" si="2"/>
        <v>TADigital India Consulting | Cloud &amp; Engineering - L2 / B1-B3 | Associate Engineer</v>
      </c>
      <c r="CP28" s="1578">
        <v>210</v>
      </c>
      <c r="CQ28" s="1578">
        <v>107.5</v>
      </c>
      <c r="CR28" s="1578">
        <v>85</v>
      </c>
      <c r="CS28" s="1578">
        <f t="shared" si="3"/>
        <v>28.700000000000003</v>
      </c>
      <c r="CT28" s="1578">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3483</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3323</v>
      </c>
      <c r="CJ29" s="2" t="s">
        <v>1863</v>
      </c>
      <c r="CK29" s="2" t="s">
        <v>370</v>
      </c>
      <c r="CL29" s="2" t="s">
        <v>3546</v>
      </c>
      <c r="CM29" s="39">
        <v>4</v>
      </c>
      <c r="CN29" s="2" t="str">
        <f t="shared" si="1"/>
        <v>TADigital NA Consulting - Sr. Project Manager</v>
      </c>
      <c r="CO29" s="2" t="str">
        <f t="shared" si="2"/>
        <v>TADigital India Consulting | Cloud &amp; Engineering - L2 / B1-B3 | Associate Engineer</v>
      </c>
      <c r="CP29" s="1578">
        <v>235</v>
      </c>
      <c r="CQ29" s="1578">
        <v>116</v>
      </c>
      <c r="CR29" s="1578">
        <v>95</v>
      </c>
      <c r="CS29" s="1578">
        <f t="shared" si="3"/>
        <v>31.160000000000004</v>
      </c>
      <c r="CT29" s="1578">
        <v>38</v>
      </c>
      <c r="CU29" s="2">
        <f t="shared" si="4"/>
        <v>13</v>
      </c>
      <c r="CV29" s="2" t="str">
        <f t="shared" si="0"/>
        <v>Sr. Project Manager</v>
      </c>
      <c r="CW29" s="2" t="str">
        <f>_xlfn.XLOOKUP(CL29,'[1]Rates &amp; Drop Downs INT'!D$373:D$430,'[1]Rates &amp; Drop Downs INT'!C$373:C$430,"X",1)</f>
        <v>Cloud &amp; Engineering - 2 | Associate Engineer</v>
      </c>
      <c r="DF29" t="s">
        <v>2428</v>
      </c>
      <c r="DG29" t="s">
        <v>3485</v>
      </c>
      <c r="DH29" t="s">
        <v>2428</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3323</v>
      </c>
      <c r="CJ30" s="2" t="s">
        <v>1863</v>
      </c>
      <c r="CK30" s="2" t="s">
        <v>3356</v>
      </c>
      <c r="CL30" s="2" t="s">
        <v>538</v>
      </c>
      <c r="CM30" s="39">
        <v>3</v>
      </c>
      <c r="CN30" s="2" t="str">
        <f t="shared" si="1"/>
        <v>TADigital NA Consulting | Content &amp; SEO - Associate Manager</v>
      </c>
      <c r="CO30" s="2" t="str">
        <f t="shared" si="2"/>
        <v>TADigital India Consulting | Cloud &amp; Engineering - L2 / B1-B3 | Associate Engineer</v>
      </c>
      <c r="CP30" s="1578">
        <v>210</v>
      </c>
      <c r="CQ30" s="1578">
        <v>108</v>
      </c>
      <c r="CR30" s="1578">
        <v>85</v>
      </c>
      <c r="CS30" s="1578">
        <f t="shared" si="3"/>
        <v>28.700000000000003</v>
      </c>
      <c r="CT30" s="1578">
        <v>35</v>
      </c>
      <c r="CU30" s="2">
        <f t="shared" si="4"/>
        <v>13</v>
      </c>
      <c r="CV30" s="2" t="str">
        <f t="shared" si="0"/>
        <v>Content &amp; SEO - Associate Manager</v>
      </c>
      <c r="CW30" s="2" t="str">
        <f>_xlfn.XLOOKUP(CL30,'[1]Rates &amp; Drop Downs INT'!D$373:D$430,'[1]Rates &amp; Drop Downs INT'!C$373:C$430,"X",1)</f>
        <v>Cloud &amp; Engineering - 2 | Associate Engineer</v>
      </c>
      <c r="DF30" t="s">
        <v>3324</v>
      </c>
      <c r="DG30" t="s">
        <v>3486</v>
      </c>
      <c r="DH30" t="s">
        <v>3430</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3323</v>
      </c>
      <c r="CJ31" s="2" t="s">
        <v>1863</v>
      </c>
      <c r="CK31" s="2" t="s">
        <v>3350</v>
      </c>
      <c r="CL31" s="2" t="s">
        <v>3547</v>
      </c>
      <c r="CM31" s="39">
        <v>5</v>
      </c>
      <c r="CN31" s="2" t="str">
        <f t="shared" si="1"/>
        <v>TADigital NA | Management - Practice Director / Delivery Director</v>
      </c>
      <c r="CO31" s="2" t="str">
        <f t="shared" si="2"/>
        <v>TADigital India Consulting | Cloud &amp; Engineering - L2 / B1-B3 | Associate Engineer</v>
      </c>
      <c r="CP31" s="1578">
        <v>315</v>
      </c>
      <c r="CQ31" s="1578">
        <v>165</v>
      </c>
      <c r="CR31" s="1578">
        <v>115</v>
      </c>
      <c r="CS31" s="1578">
        <f t="shared" si="3"/>
        <v>45.1</v>
      </c>
      <c r="CT31" s="1578">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3324</v>
      </c>
      <c r="DG31" t="s">
        <v>3486</v>
      </c>
      <c r="DH31" t="s">
        <v>3431</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3323</v>
      </c>
      <c r="CJ32" s="2" t="s">
        <v>1863</v>
      </c>
      <c r="CK32" s="2" t="s">
        <v>3351</v>
      </c>
      <c r="CL32" s="2" t="s">
        <v>3547</v>
      </c>
      <c r="CM32" s="39">
        <v>6</v>
      </c>
      <c r="CN32" s="2" t="str">
        <f t="shared" si="1"/>
        <v>TADigital NA | Management - Practice VP / Delivery VP</v>
      </c>
      <c r="CO32" s="2" t="str">
        <f t="shared" si="2"/>
        <v>TADigital India Consulting | Cloud &amp; Engineering - L2 / B1-B3 | Associate Engineer</v>
      </c>
      <c r="CP32" s="1578">
        <v>370</v>
      </c>
      <c r="CQ32" s="1578">
        <v>172.5</v>
      </c>
      <c r="CR32" s="1578">
        <v>135</v>
      </c>
      <c r="CS32" s="1578">
        <f t="shared" si="3"/>
        <v>51.250000000000007</v>
      </c>
      <c r="CT32" s="1578">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3484</v>
      </c>
      <c r="DH32" t="s">
        <v>3432</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3323</v>
      </c>
      <c r="CJ33" s="2" t="s">
        <v>1863</v>
      </c>
      <c r="CK33" s="2" t="s">
        <v>3357</v>
      </c>
      <c r="CL33" s="2" t="s">
        <v>3548</v>
      </c>
      <c r="CM33" s="39">
        <v>2</v>
      </c>
      <c r="CN33" s="2" t="str">
        <f t="shared" si="1"/>
        <v>TADigital NA Consulting - Project Manager / Product Manager</v>
      </c>
      <c r="CO33" s="2" t="str">
        <f t="shared" si="2"/>
        <v>TADigital India Consulting | Cloud &amp; Engineering - L2 / B1-B3 | Associate Engineer</v>
      </c>
      <c r="CP33" s="1578">
        <v>190</v>
      </c>
      <c r="CQ33" s="1578">
        <v>105</v>
      </c>
      <c r="CR33" s="1578">
        <v>65</v>
      </c>
      <c r="CS33" s="1578">
        <f t="shared" si="3"/>
        <v>22.96</v>
      </c>
      <c r="CT33" s="1578">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3484</v>
      </c>
      <c r="DH33" t="s">
        <v>3433</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3323</v>
      </c>
      <c r="CJ34" s="2" t="s">
        <v>1863</v>
      </c>
      <c r="CK34" s="2" t="s">
        <v>3358</v>
      </c>
      <c r="CL34" s="2" t="s">
        <v>3544</v>
      </c>
      <c r="CM34" s="39">
        <v>5</v>
      </c>
      <c r="CN34" s="2" t="str">
        <f t="shared" si="1"/>
        <v>TADigital NA Digital - Sr. Technical Architect</v>
      </c>
      <c r="CO34" s="2" t="str">
        <f t="shared" si="2"/>
        <v>TADigital India Consulting | Cloud &amp; Engineering - L2 / B1-B3 | Associate Engineer</v>
      </c>
      <c r="CP34" s="1578">
        <v>275</v>
      </c>
      <c r="CQ34" s="1578">
        <v>162.5</v>
      </c>
      <c r="CR34" s="1578">
        <v>105</v>
      </c>
      <c r="CS34" s="1578">
        <f t="shared" si="3"/>
        <v>41</v>
      </c>
      <c r="CT34" s="1578">
        <v>50</v>
      </c>
      <c r="CU34" s="2">
        <f t="shared" si="4"/>
        <v>13</v>
      </c>
      <c r="CV34" s="2" t="str">
        <f t="shared" si="0"/>
        <v>Sr. Technical Architect</v>
      </c>
      <c r="CW34" s="2" t="str">
        <f>_xlfn.XLOOKUP(CL34,'[1]Rates &amp; Drop Downs INT'!D$373:D$430,'[1]Rates &amp; Drop Downs INT'!C$373:C$430,"X",1)</f>
        <v>Cloud &amp; Engineering - 2 | Associate Engineer</v>
      </c>
      <c r="DF34" t="s">
        <v>3325</v>
      </c>
      <c r="DG34" t="s">
        <v>3487</v>
      </c>
      <c r="DH34" t="s">
        <v>3325</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3323</v>
      </c>
      <c r="CJ35" s="2" t="s">
        <v>1863</v>
      </c>
      <c r="CK35" s="2" t="s">
        <v>3359</v>
      </c>
      <c r="CL35" s="2" t="s">
        <v>3545</v>
      </c>
      <c r="CM35" s="39">
        <v>2</v>
      </c>
      <c r="CN35" s="2" t="str">
        <f t="shared" si="1"/>
        <v>TADigital NA Consulting - Project Manager / Product Manager</v>
      </c>
      <c r="CO35" s="2" t="str">
        <f t="shared" si="2"/>
        <v>TADigital India Consulting | Cloud &amp; Engineering - L2 / B1-B3 | Associate Engineer</v>
      </c>
      <c r="CP35" s="1578">
        <v>190</v>
      </c>
      <c r="CQ35" s="1578">
        <v>105</v>
      </c>
      <c r="CR35" s="1578">
        <v>65</v>
      </c>
      <c r="CS35" s="1578">
        <f t="shared" si="3"/>
        <v>22.55</v>
      </c>
      <c r="CT35" s="1578">
        <v>27.5</v>
      </c>
      <c r="CU35" s="2">
        <f t="shared" si="4"/>
        <v>13</v>
      </c>
      <c r="CV35" s="2" t="str">
        <f t="shared" si="0"/>
        <v>Project Manager / Product Manager</v>
      </c>
      <c r="CW35" s="2" t="str">
        <f>_xlfn.XLOOKUP(CL35,'[1]Rates &amp; Drop Downs INT'!D$373:D$430,'[1]Rates &amp; Drop Downs INT'!C$373:C$430,"X",1)</f>
        <v>Cloud &amp; Engineering - 2 | Associate Engineer</v>
      </c>
      <c r="DF35" t="s">
        <v>3326</v>
      </c>
      <c r="DG35" t="s">
        <v>3494</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3323</v>
      </c>
      <c r="CJ36" s="2" t="s">
        <v>1863</v>
      </c>
      <c r="CK36" s="2" t="s">
        <v>3360</v>
      </c>
      <c r="CL36" s="2" t="s">
        <v>3544</v>
      </c>
      <c r="CM36" s="39">
        <v>5</v>
      </c>
      <c r="CN36" s="2" t="str">
        <f t="shared" si="1"/>
        <v>TADigital NA Digital - Sr. Technical Architect</v>
      </c>
      <c r="CO36" s="2" t="str">
        <f t="shared" si="2"/>
        <v>TADigital India Consulting | Cloud &amp; Engineering - L2 / B1-B3 | Associate Engineer</v>
      </c>
      <c r="CP36" s="1578">
        <v>275</v>
      </c>
      <c r="CQ36" s="1578">
        <v>162.5</v>
      </c>
      <c r="CR36" s="1578">
        <v>105</v>
      </c>
      <c r="CS36" s="1578">
        <f t="shared" si="3"/>
        <v>41</v>
      </c>
      <c r="CT36" s="1578">
        <v>50</v>
      </c>
      <c r="CU36" s="2">
        <f t="shared" si="4"/>
        <v>13</v>
      </c>
      <c r="CV36" s="2" t="str">
        <f t="shared" si="0"/>
        <v>Sr. Technical Architect</v>
      </c>
      <c r="CW36" s="2" t="str">
        <f>_xlfn.XLOOKUP(CL36,'[1]Rates &amp; Drop Downs INT'!D$373:D$430,'[1]Rates &amp; Drop Downs INT'!C$373:C$430,"X",1)</f>
        <v>Cloud &amp; Engineering - 2 | Associate Engineer</v>
      </c>
      <c r="DF36" t="s">
        <v>3326</v>
      </c>
      <c r="DG36" t="s">
        <v>3494</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3323</v>
      </c>
      <c r="CJ37" s="2" t="s">
        <v>1863</v>
      </c>
      <c r="CK37" s="2" t="s">
        <v>3352</v>
      </c>
      <c r="CL37" s="2" t="s">
        <v>3547</v>
      </c>
      <c r="CM37" s="39">
        <v>5</v>
      </c>
      <c r="CN37" s="2" t="str">
        <f t="shared" si="1"/>
        <v>TADigital NA | Management - Sr. Practice Director / Sr. Delivery Director</v>
      </c>
      <c r="CO37" s="2" t="str">
        <f t="shared" si="2"/>
        <v>TADigital India Consulting | Cloud &amp; Engineering - L2 / B1-B3 | Associate Engineer</v>
      </c>
      <c r="CP37" s="1578">
        <v>340</v>
      </c>
      <c r="CQ37" s="1578">
        <v>170</v>
      </c>
      <c r="CR37" s="1578">
        <v>125</v>
      </c>
      <c r="CS37" s="1578">
        <f t="shared" si="3"/>
        <v>49.2</v>
      </c>
      <c r="CT37" s="1578">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3495</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2460</v>
      </c>
      <c r="CJ38" s="2" t="s">
        <v>1857</v>
      </c>
      <c r="CK38" s="2" t="s">
        <v>3361</v>
      </c>
      <c r="CL38" s="2">
        <v>0</v>
      </c>
      <c r="CM38" s="39">
        <v>2</v>
      </c>
      <c r="CN38" s="2" t="str">
        <f t="shared" si="1"/>
        <v>TADigital NA Consulting | Content &amp; SEO - Associate Web Content Analyst</v>
      </c>
      <c r="CO38" s="2" t="str">
        <f t="shared" si="2"/>
        <v>TADigital India Consulting | Cloud &amp; Engineering - L2 / B1-B3 | Associate Engineer</v>
      </c>
      <c r="CP38" s="1578">
        <v>0</v>
      </c>
      <c r="CQ38" s="1578">
        <v>0</v>
      </c>
      <c r="CR38" s="1578">
        <v>35</v>
      </c>
      <c r="CS38" s="1578">
        <f t="shared" si="3"/>
        <v>10.66</v>
      </c>
      <c r="CT38" s="1578">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2511</v>
      </c>
      <c r="DG38" t="s">
        <v>3488</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2460</v>
      </c>
      <c r="CJ39" s="2" t="s">
        <v>1857</v>
      </c>
      <c r="CK39" s="2" t="s">
        <v>720</v>
      </c>
      <c r="CL39" s="2" t="s">
        <v>3544</v>
      </c>
      <c r="CM39" s="39">
        <v>5</v>
      </c>
      <c r="CN39" s="2" t="str">
        <f t="shared" si="1"/>
        <v>TADigital NA | Management - Associate Practice Director</v>
      </c>
      <c r="CO39" s="2" t="str">
        <f t="shared" si="2"/>
        <v>TADigital India Consulting | Cloud &amp; Engineering - L2 / B1-B3 | Associate Engineer</v>
      </c>
      <c r="CP39" s="1578">
        <v>290</v>
      </c>
      <c r="CQ39" s="1578">
        <v>140</v>
      </c>
      <c r="CR39" s="1578">
        <v>105</v>
      </c>
      <c r="CS39" s="1578">
        <f t="shared" si="3"/>
        <v>45.1</v>
      </c>
      <c r="CT39" s="1578">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2511</v>
      </c>
      <c r="DG39" t="s">
        <v>3488</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2460</v>
      </c>
      <c r="CJ40" s="2" t="s">
        <v>1857</v>
      </c>
      <c r="CK40" s="2" t="s">
        <v>580</v>
      </c>
      <c r="CL40" s="2" t="s">
        <v>3549</v>
      </c>
      <c r="CM40" s="39">
        <v>4</v>
      </c>
      <c r="CN40" s="2" t="str">
        <f t="shared" si="1"/>
        <v>TADigital NA Consulting - Sr. Project Manager</v>
      </c>
      <c r="CO40" s="2" t="str">
        <f t="shared" si="2"/>
        <v>TADigital India Consulting | Cloud &amp; Engineering - L2 / B1-B3 | Associate Engineer</v>
      </c>
      <c r="CP40" s="1578">
        <v>235</v>
      </c>
      <c r="CQ40" s="1578">
        <v>120</v>
      </c>
      <c r="CR40" s="1578">
        <v>90</v>
      </c>
      <c r="CS40" s="1578">
        <f t="shared" si="3"/>
        <v>36.900000000000006</v>
      </c>
      <c r="CT40" s="1578">
        <v>45</v>
      </c>
      <c r="CU40" s="2">
        <f t="shared" si="4"/>
        <v>13</v>
      </c>
      <c r="CV40" s="2" t="str">
        <f t="shared" si="0"/>
        <v>Sr. Project Manager</v>
      </c>
      <c r="CW40" s="2" t="str">
        <f>_xlfn.XLOOKUP(CL40,'[1]Rates &amp; Drop Downs INT'!D$373:D$430,'[1]Rates &amp; Drop Downs INT'!C$373:C$430,"X",1)</f>
        <v>Cloud &amp; Engineering - 2 | Associate Engineer</v>
      </c>
      <c r="DF40" t="s">
        <v>2511</v>
      </c>
      <c r="DG40" t="s">
        <v>3488</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2460</v>
      </c>
      <c r="CJ41" s="2" t="s">
        <v>1857</v>
      </c>
      <c r="CK41" s="2" t="s">
        <v>329</v>
      </c>
      <c r="CL41" s="2" t="s">
        <v>3550</v>
      </c>
      <c r="CM41" s="39">
        <v>2</v>
      </c>
      <c r="CN41" s="2" t="str">
        <f t="shared" si="1"/>
        <v>TADigital NA Digital - DevOps Engineer</v>
      </c>
      <c r="CO41" s="2" t="str">
        <f t="shared" si="2"/>
        <v>TADigital India Consulting | Cloud &amp; Engineering - L2 / B1-B3 | Associate Engineer</v>
      </c>
      <c r="CP41" s="1578">
        <v>130</v>
      </c>
      <c r="CQ41" s="1578">
        <v>70</v>
      </c>
      <c r="CR41" s="1578">
        <v>55</v>
      </c>
      <c r="CS41" s="1578">
        <f t="shared" si="3"/>
        <v>14.760000000000002</v>
      </c>
      <c r="CT41" s="1578">
        <v>18</v>
      </c>
      <c r="CU41" s="2">
        <f t="shared" si="4"/>
        <v>13</v>
      </c>
      <c r="CV41" s="2" t="str">
        <f t="shared" si="0"/>
        <v>DevOps Engineer</v>
      </c>
      <c r="CW41" s="2" t="str">
        <f>_xlfn.XLOOKUP(CL41,'[1]Rates &amp; Drop Downs INT'!D$373:D$430,'[1]Rates &amp; Drop Downs INT'!C$373:C$430,"X",1)</f>
        <v>Cloud &amp; Engineering - 2 | Associate Engineer</v>
      </c>
      <c r="DF41" t="s">
        <v>2511</v>
      </c>
      <c r="DG41" t="s">
        <v>3488</v>
      </c>
      <c r="DH41" t="s">
        <v>3427</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2460</v>
      </c>
      <c r="CJ42" s="2" t="s">
        <v>1857</v>
      </c>
      <c r="CK42" s="2" t="s">
        <v>578</v>
      </c>
      <c r="CL42" s="2" t="s">
        <v>3551</v>
      </c>
      <c r="CM42" s="39">
        <v>3</v>
      </c>
      <c r="CN42" s="2" t="str">
        <f t="shared" si="1"/>
        <v>TADigital NA Digital - Technical Lead</v>
      </c>
      <c r="CO42" s="2" t="str">
        <f t="shared" si="2"/>
        <v>TADigital India Consulting | Cloud &amp; Engineering - L2 / B1-B3 | Associate Engineer</v>
      </c>
      <c r="CP42" s="1578">
        <v>185</v>
      </c>
      <c r="CQ42" s="1578">
        <v>105</v>
      </c>
      <c r="CR42" s="1578">
        <v>80</v>
      </c>
      <c r="CS42" s="1578">
        <f t="shared" si="3"/>
        <v>22.55</v>
      </c>
      <c r="CT42" s="1578">
        <v>27.5</v>
      </c>
      <c r="CU42" s="2">
        <f t="shared" si="4"/>
        <v>13</v>
      </c>
      <c r="CV42" s="2" t="str">
        <f t="shared" si="0"/>
        <v>Technical Lead</v>
      </c>
      <c r="CW42" s="2" t="str">
        <f>_xlfn.XLOOKUP(CL42,'[1]Rates &amp; Drop Downs INT'!D$373:D$430,'[1]Rates &amp; Drop Downs INT'!C$373:C$430,"X",1)</f>
        <v>Cloud &amp; Engineering - 2 | Associate Engineer</v>
      </c>
      <c r="DF42" t="s">
        <v>1216</v>
      </c>
      <c r="DG42" t="s">
        <v>3489</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2460</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8">
        <v>265</v>
      </c>
      <c r="CQ43" s="1578">
        <v>132.5</v>
      </c>
      <c r="CR43" s="1578">
        <v>105</v>
      </c>
      <c r="CS43" s="1578">
        <f t="shared" si="3"/>
        <v>41</v>
      </c>
      <c r="CT43" s="1578">
        <v>50</v>
      </c>
      <c r="CU43" s="2">
        <f t="shared" si="4"/>
        <v>13</v>
      </c>
      <c r="CV43" s="2" t="str">
        <f t="shared" si="0"/>
        <v>Delivery Manager</v>
      </c>
      <c r="CW43" s="2" t="str">
        <f>_xlfn.XLOOKUP(CL43,'[1]Rates &amp; Drop Downs INT'!D$373:D$430,'[1]Rates &amp; Drop Downs INT'!C$373:C$430,"X",1)</f>
        <v>Cloud &amp; Engineering - 2 | Associate Engineer</v>
      </c>
      <c r="DF43" t="s">
        <v>1216</v>
      </c>
      <c r="DG43" t="s">
        <v>3489</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2460</v>
      </c>
      <c r="CJ44" s="2" t="s">
        <v>1857</v>
      </c>
      <c r="CK44" s="2" t="s">
        <v>3350</v>
      </c>
      <c r="CL44" s="2" t="s">
        <v>3547</v>
      </c>
      <c r="CM44" s="39">
        <v>5</v>
      </c>
      <c r="CN44" s="2" t="str">
        <f t="shared" si="1"/>
        <v>TADigital NA | Management - Practice Director / Delivery Director</v>
      </c>
      <c r="CO44" s="2" t="str">
        <f t="shared" si="2"/>
        <v>TADigital India Consulting | Cloud &amp; Engineering - L2 / B1-B3 | Associate Engineer</v>
      </c>
      <c r="CP44" s="1578">
        <v>315</v>
      </c>
      <c r="CQ44" s="1578">
        <v>165</v>
      </c>
      <c r="CR44" s="1578">
        <v>115</v>
      </c>
      <c r="CS44" s="1578">
        <f t="shared" si="3"/>
        <v>45.1</v>
      </c>
      <c r="CT44" s="1578">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3489</v>
      </c>
      <c r="DH44" t="s">
        <v>3428</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2460</v>
      </c>
      <c r="CJ45" s="2" t="s">
        <v>1857</v>
      </c>
      <c r="CK45" s="2" t="s">
        <v>446</v>
      </c>
      <c r="CL45" s="2" t="s">
        <v>3544</v>
      </c>
      <c r="CM45" s="39">
        <v>4</v>
      </c>
      <c r="CN45" s="2" t="str">
        <f t="shared" si="1"/>
        <v>TADigital NA Consulting - Sr. Project Manager</v>
      </c>
      <c r="CO45" s="2" t="str">
        <f t="shared" si="2"/>
        <v>TADigital India Consulting | Cloud &amp; Engineering - L2 / B1-B3 | Associate Engineer</v>
      </c>
      <c r="CP45" s="1578">
        <v>235</v>
      </c>
      <c r="CQ45" s="1578">
        <v>130</v>
      </c>
      <c r="CR45" s="1578">
        <v>80</v>
      </c>
      <c r="CS45" s="1578">
        <f t="shared" si="3"/>
        <v>38.950000000000003</v>
      </c>
      <c r="CT45" s="1578">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3489</v>
      </c>
      <c r="DH45" t="s">
        <v>3429</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2460</v>
      </c>
      <c r="CJ46" s="2" t="s">
        <v>1857</v>
      </c>
      <c r="CK46" s="2" t="s">
        <v>3351</v>
      </c>
      <c r="CL46" s="2" t="s">
        <v>3547</v>
      </c>
      <c r="CM46" s="39">
        <v>6</v>
      </c>
      <c r="CN46" s="2" t="str">
        <f t="shared" si="1"/>
        <v>TADigital NA | Management - Practice VP / Delivery VP</v>
      </c>
      <c r="CO46" s="2" t="str">
        <f t="shared" si="2"/>
        <v>TADigital India Consulting | Cloud &amp; Engineering - L2 / B1-B3 | Associate Engineer</v>
      </c>
      <c r="CP46" s="1578">
        <v>370</v>
      </c>
      <c r="CQ46" s="1578">
        <v>172.5</v>
      </c>
      <c r="CR46" s="1578">
        <v>135</v>
      </c>
      <c r="CS46" s="1578">
        <f t="shared" si="3"/>
        <v>51.250000000000007</v>
      </c>
      <c r="CT46" s="1578">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3490</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2458</v>
      </c>
      <c r="BO47" s="350">
        <v>45658</v>
      </c>
      <c r="BP47" s="2" t="s">
        <v>2102</v>
      </c>
      <c r="BQ47" s="2" t="s">
        <v>2103</v>
      </c>
      <c r="BR47" s="2">
        <v>8</v>
      </c>
      <c r="BS47" s="149">
        <v>45656</v>
      </c>
      <c r="BT47" s="149">
        <f t="shared" si="5"/>
        <v>45656</v>
      </c>
      <c r="CG47" s="2" t="s">
        <v>297</v>
      </c>
      <c r="CH47" s="2" t="s">
        <v>1845</v>
      </c>
      <c r="CI47" s="2" t="s">
        <v>2460</v>
      </c>
      <c r="CJ47" s="2" t="s">
        <v>1857</v>
      </c>
      <c r="CK47" s="2" t="s">
        <v>576</v>
      </c>
      <c r="CL47" s="2" t="s">
        <v>3552</v>
      </c>
      <c r="CM47" s="39">
        <v>2</v>
      </c>
      <c r="CN47" s="2" t="str">
        <f t="shared" si="1"/>
        <v>TADigital NA Consulting | Content &amp; SEO - Associate Content Strategist</v>
      </c>
      <c r="CO47" s="2" t="str">
        <f t="shared" si="2"/>
        <v>TADigital India Consulting | Cloud &amp; Engineering - L2 / B1-B3 | Associate Engineer</v>
      </c>
      <c r="CP47" s="1578">
        <v>160</v>
      </c>
      <c r="CQ47" s="1578">
        <v>80</v>
      </c>
      <c r="CR47" s="1578">
        <v>65</v>
      </c>
      <c r="CS47" s="1578">
        <f t="shared" si="3"/>
        <v>16.400000000000002</v>
      </c>
      <c r="CT47" s="1578">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3490</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2458</v>
      </c>
      <c r="BO48" s="350">
        <v>45677</v>
      </c>
      <c r="BP48" s="2" t="s">
        <v>2104</v>
      </c>
      <c r="BQ48" s="2" t="s">
        <v>2103</v>
      </c>
      <c r="BR48" s="2">
        <v>8</v>
      </c>
      <c r="BS48" s="149">
        <v>45677</v>
      </c>
      <c r="BT48" s="149">
        <f t="shared" si="5"/>
        <v>45677</v>
      </c>
      <c r="CG48" s="2" t="s">
        <v>297</v>
      </c>
      <c r="CH48" s="2" t="s">
        <v>1845</v>
      </c>
      <c r="CI48" s="2" t="s">
        <v>2460</v>
      </c>
      <c r="CJ48" s="2" t="s">
        <v>1857</v>
      </c>
      <c r="CK48" s="2" t="s">
        <v>3352</v>
      </c>
      <c r="CL48" s="2" t="s">
        <v>3547</v>
      </c>
      <c r="CM48" s="39">
        <v>5</v>
      </c>
      <c r="CN48" s="2" t="str">
        <f t="shared" si="1"/>
        <v>TADigital NA | Management - Sr. Practice Director / Sr. Delivery Director</v>
      </c>
      <c r="CO48" s="2" t="str">
        <f t="shared" si="2"/>
        <v>TADigital India Consulting | Cloud &amp; Engineering - L2 / B1-B3 | Associate Engineer</v>
      </c>
      <c r="CP48" s="1578">
        <v>340</v>
      </c>
      <c r="CQ48" s="1578">
        <v>170</v>
      </c>
      <c r="CR48" s="1578">
        <v>125</v>
      </c>
      <c r="CS48" s="1578">
        <f t="shared" si="3"/>
        <v>49.2</v>
      </c>
      <c r="CT48" s="1578">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3490</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2458</v>
      </c>
      <c r="BO49" s="350">
        <v>45705</v>
      </c>
      <c r="BP49" s="2" t="s">
        <v>2105</v>
      </c>
      <c r="BQ49" s="2" t="s">
        <v>2103</v>
      </c>
      <c r="BR49" s="2">
        <v>8</v>
      </c>
      <c r="BS49" s="149">
        <v>45705</v>
      </c>
      <c r="BT49" s="149">
        <f t="shared" si="5"/>
        <v>45705</v>
      </c>
      <c r="CG49" s="2" t="s">
        <v>297</v>
      </c>
      <c r="CH49" s="2" t="s">
        <v>1845</v>
      </c>
      <c r="CI49" s="2" t="s">
        <v>2460</v>
      </c>
      <c r="CJ49" s="2" t="s">
        <v>1857</v>
      </c>
      <c r="CK49" s="2" t="s">
        <v>448</v>
      </c>
      <c r="CL49" s="2" t="s">
        <v>3544</v>
      </c>
      <c r="CM49" s="39">
        <v>5</v>
      </c>
      <c r="CN49" s="2" t="str">
        <f t="shared" si="1"/>
        <v>TADigital NA Consulting - Delivery Manager</v>
      </c>
      <c r="CO49" s="2" t="str">
        <f t="shared" si="2"/>
        <v>TADigital India Consulting | Cloud &amp; Engineering - L2 / B1-B3 | Associate Engineer</v>
      </c>
      <c r="CP49" s="1578">
        <v>265</v>
      </c>
      <c r="CQ49" s="1578">
        <v>137.5</v>
      </c>
      <c r="CR49" s="1578">
        <v>90</v>
      </c>
      <c r="CS49" s="1578">
        <f t="shared" si="3"/>
        <v>38.950000000000003</v>
      </c>
      <c r="CT49" s="1578">
        <v>47.5</v>
      </c>
      <c r="CU49" s="2">
        <f t="shared" si="4"/>
        <v>13</v>
      </c>
      <c r="CV49" s="2" t="str">
        <f t="shared" si="0"/>
        <v>Delivery Manager</v>
      </c>
      <c r="CW49" s="2" t="str">
        <f>_xlfn.XLOOKUP(CL49,'[1]Rates &amp; Drop Downs INT'!D$373:D$430,'[1]Rates &amp; Drop Downs INT'!C$373:C$430,"X",1)</f>
        <v>Cloud &amp; Engineering - 2 | Associate Engineer</v>
      </c>
      <c r="DF49" t="s">
        <v>290</v>
      </c>
      <c r="DG49" t="s">
        <v>3496</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2458</v>
      </c>
      <c r="BO50" s="350">
        <v>45800</v>
      </c>
      <c r="BP50" s="2" t="s">
        <v>2106</v>
      </c>
      <c r="BQ50" s="2" t="s">
        <v>2103</v>
      </c>
      <c r="BR50" s="2">
        <v>8</v>
      </c>
      <c r="BS50" s="149">
        <v>45796</v>
      </c>
      <c r="BT50" s="149">
        <f t="shared" si="5"/>
        <v>45796</v>
      </c>
      <c r="CG50" s="2" t="s">
        <v>297</v>
      </c>
      <c r="CH50" s="2" t="s">
        <v>1845</v>
      </c>
      <c r="CI50" s="2" t="s">
        <v>2423</v>
      </c>
      <c r="CJ50" s="2" t="s">
        <v>1858</v>
      </c>
      <c r="CK50" s="2" t="s">
        <v>720</v>
      </c>
      <c r="CL50" s="2" t="s">
        <v>3544</v>
      </c>
      <c r="CM50" s="39">
        <v>5</v>
      </c>
      <c r="CN50" s="2" t="str">
        <f t="shared" si="1"/>
        <v>TADigital NA | Management - Associate Practice Director</v>
      </c>
      <c r="CO50" s="2" t="str">
        <f t="shared" si="2"/>
        <v>TADigital India Consulting | Cloud &amp; Engineering - L2 / B1-B3 | Associate Engineer</v>
      </c>
      <c r="CP50" s="1578">
        <v>290</v>
      </c>
      <c r="CQ50" s="1578">
        <v>140</v>
      </c>
      <c r="CR50" s="1578">
        <v>105</v>
      </c>
      <c r="CS50" s="1578">
        <f t="shared" si="3"/>
        <v>45.1</v>
      </c>
      <c r="CT50" s="1578">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3497</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2458</v>
      </c>
      <c r="BO51" s="350">
        <v>45803</v>
      </c>
      <c r="BP51" s="2" t="s">
        <v>2107</v>
      </c>
      <c r="BQ51" s="2" t="s">
        <v>2103</v>
      </c>
      <c r="BR51" s="2">
        <v>8</v>
      </c>
      <c r="BS51" s="149">
        <v>45803</v>
      </c>
      <c r="BT51" s="149">
        <f t="shared" si="5"/>
        <v>45803</v>
      </c>
      <c r="CG51" s="2" t="s">
        <v>297</v>
      </c>
      <c r="CH51" s="2" t="s">
        <v>1845</v>
      </c>
      <c r="CI51" s="2" t="s">
        <v>2423</v>
      </c>
      <c r="CJ51" s="2" t="s">
        <v>1858</v>
      </c>
      <c r="CK51" s="2" t="s">
        <v>3362</v>
      </c>
      <c r="CL51" s="2" t="s">
        <v>3543</v>
      </c>
      <c r="CM51" s="39">
        <v>2</v>
      </c>
      <c r="CN51" s="2" t="str">
        <f t="shared" si="1"/>
        <v>TADigital NA Consulting | Content &amp; SEO - Associate Web Content Analyst</v>
      </c>
      <c r="CO51" s="2" t="str">
        <f t="shared" si="2"/>
        <v>TADigital India Consulting | Cloud &amp; Engineering - L2 / B1-B3 | Associate Engineer</v>
      </c>
      <c r="CP51" s="1578">
        <v>0</v>
      </c>
      <c r="CQ51" s="1578">
        <v>0</v>
      </c>
      <c r="CR51" s="1578">
        <v>30</v>
      </c>
      <c r="CS51" s="1578">
        <f t="shared" si="3"/>
        <v>10.66</v>
      </c>
      <c r="CT51" s="1578">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3497</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2458</v>
      </c>
      <c r="BO52" s="350">
        <v>45827</v>
      </c>
      <c r="BP52" s="2" t="s">
        <v>2108</v>
      </c>
      <c r="BQ52" s="2" t="s">
        <v>2103</v>
      </c>
      <c r="BR52" s="2">
        <v>8</v>
      </c>
      <c r="BS52" s="149">
        <v>45824</v>
      </c>
      <c r="BT52" s="149">
        <f t="shared" si="5"/>
        <v>45824</v>
      </c>
      <c r="CG52" s="2" t="s">
        <v>297</v>
      </c>
      <c r="CH52" s="2" t="s">
        <v>1845</v>
      </c>
      <c r="CI52" s="2" t="s">
        <v>2423</v>
      </c>
      <c r="CJ52" s="2" t="s">
        <v>1858</v>
      </c>
      <c r="CK52" s="2" t="s">
        <v>3350</v>
      </c>
      <c r="CL52" s="2" t="s">
        <v>3547</v>
      </c>
      <c r="CM52" s="39">
        <v>5</v>
      </c>
      <c r="CN52" s="2" t="str">
        <f t="shared" si="1"/>
        <v>TADigital NA | Management - Practice Director / Delivery Director</v>
      </c>
      <c r="CO52" s="2" t="str">
        <f t="shared" si="2"/>
        <v>TADigital India Consulting | Cloud &amp; Engineering - L2 / B1-B3 | Associate Engineer</v>
      </c>
      <c r="CP52" s="1578">
        <v>315</v>
      </c>
      <c r="CQ52" s="1578">
        <v>165</v>
      </c>
      <c r="CR52" s="1578">
        <v>115</v>
      </c>
      <c r="CS52" s="1578">
        <f t="shared" si="3"/>
        <v>45.1</v>
      </c>
      <c r="CT52" s="1578">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3498</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2458</v>
      </c>
      <c r="BO53" s="350">
        <v>45842</v>
      </c>
      <c r="BP53" s="2" t="s">
        <v>2109</v>
      </c>
      <c r="BQ53" s="2" t="s">
        <v>2103</v>
      </c>
      <c r="BR53" s="2">
        <v>8</v>
      </c>
      <c r="BS53" s="149">
        <v>45838</v>
      </c>
      <c r="BT53" s="149">
        <f t="shared" si="5"/>
        <v>45838</v>
      </c>
      <c r="CG53" s="2" t="s">
        <v>297</v>
      </c>
      <c r="CH53" s="2" t="s">
        <v>1845</v>
      </c>
      <c r="CI53" s="2" t="s">
        <v>2423</v>
      </c>
      <c r="CJ53" s="2" t="s">
        <v>1858</v>
      </c>
      <c r="CK53" s="2" t="s">
        <v>3351</v>
      </c>
      <c r="CL53" s="2" t="s">
        <v>3547</v>
      </c>
      <c r="CM53" s="39">
        <v>6</v>
      </c>
      <c r="CN53" s="2" t="str">
        <f t="shared" si="1"/>
        <v>TADigital NA | Management - Practice VP / Delivery VP</v>
      </c>
      <c r="CO53" s="2" t="str">
        <f t="shared" si="2"/>
        <v>TADigital India Consulting | Cloud &amp; Engineering - L2 / B1-B3 | Associate Engineer</v>
      </c>
      <c r="CP53" s="1578">
        <v>370</v>
      </c>
      <c r="CQ53" s="1578">
        <v>172.5</v>
      </c>
      <c r="CR53" s="1578">
        <v>135</v>
      </c>
      <c r="CS53" s="1578">
        <f t="shared" si="3"/>
        <v>51.250000000000007</v>
      </c>
      <c r="CT53" s="1578">
        <v>62.5</v>
      </c>
      <c r="CU53" s="2">
        <f t="shared" si="4"/>
        <v>13</v>
      </c>
      <c r="CV53" s="2" t="str">
        <f t="shared" si="0"/>
        <v>Management - Practice VP / Delivery VP</v>
      </c>
      <c r="CW53" s="2" t="str">
        <f>_xlfn.XLOOKUP(CL53,'[1]Rates &amp; Drop Downs INT'!D$373:D$430,'[1]Rates &amp; Drop Downs INT'!C$373:C$430,"X",1)</f>
        <v>Cloud &amp; Engineering - 2 | Associate Engineer</v>
      </c>
      <c r="DF53" t="s">
        <v>2542</v>
      </c>
      <c r="DG53" t="s">
        <v>3491</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2458</v>
      </c>
      <c r="BO54" s="350">
        <v>45898</v>
      </c>
      <c r="BP54" s="2" t="s">
        <v>2110</v>
      </c>
      <c r="BQ54" s="2" t="s">
        <v>2103</v>
      </c>
      <c r="BR54" s="2">
        <v>8</v>
      </c>
      <c r="BS54" s="149">
        <v>45894</v>
      </c>
      <c r="BT54" s="149">
        <f t="shared" si="5"/>
        <v>45894</v>
      </c>
      <c r="CG54" s="2" t="s">
        <v>297</v>
      </c>
      <c r="CH54" s="2" t="s">
        <v>1845</v>
      </c>
      <c r="CI54" s="2" t="s">
        <v>2423</v>
      </c>
      <c r="CJ54" s="2" t="s">
        <v>1858</v>
      </c>
      <c r="CK54" s="2" t="s">
        <v>567</v>
      </c>
      <c r="CL54" s="2" t="s">
        <v>3553</v>
      </c>
      <c r="CM54" s="39">
        <v>2</v>
      </c>
      <c r="CN54" s="2" t="str">
        <f t="shared" si="1"/>
        <v>TADigital NA Consulting | Content &amp; SEO - Content Analyst</v>
      </c>
      <c r="CO54" s="2" t="str">
        <f t="shared" si="2"/>
        <v>TADigital India Consulting | Cloud &amp; Engineering - L2 / B1-B3 | Associate Engineer</v>
      </c>
      <c r="CP54" s="1578">
        <v>125</v>
      </c>
      <c r="CQ54" s="1578">
        <v>75</v>
      </c>
      <c r="CR54" s="1578">
        <v>40</v>
      </c>
      <c r="CS54" s="1578">
        <f t="shared" si="3"/>
        <v>14.760000000000002</v>
      </c>
      <c r="CT54" s="1578">
        <v>18</v>
      </c>
      <c r="CU54" s="2">
        <f t="shared" si="4"/>
        <v>13</v>
      </c>
      <c r="CV54" s="2" t="str">
        <f t="shared" si="0"/>
        <v>Content &amp; SEO - Content Analyst</v>
      </c>
      <c r="CW54" s="2" t="str">
        <f>_xlfn.XLOOKUP(CL54,'[1]Rates &amp; Drop Downs INT'!D$373:D$430,'[1]Rates &amp; Drop Downs INT'!C$373:C$430,"X",1)</f>
        <v>Cloud &amp; Engineering - 2 | Associate Engineer</v>
      </c>
      <c r="DF54" t="s">
        <v>2542</v>
      </c>
      <c r="DG54" t="s">
        <v>3491</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2458</v>
      </c>
      <c r="BO55" s="350">
        <v>45901</v>
      </c>
      <c r="BP55" s="2" t="s">
        <v>2111</v>
      </c>
      <c r="BQ55" s="2" t="s">
        <v>2103</v>
      </c>
      <c r="BR55" s="2">
        <v>8</v>
      </c>
      <c r="BS55" s="149">
        <v>45901</v>
      </c>
      <c r="BT55" s="149">
        <f t="shared" si="5"/>
        <v>45901</v>
      </c>
      <c r="CG55" s="2" t="s">
        <v>297</v>
      </c>
      <c r="CH55" s="2" t="s">
        <v>1845</v>
      </c>
      <c r="CI55" s="2" t="s">
        <v>2423</v>
      </c>
      <c r="CJ55" s="2" t="s">
        <v>1858</v>
      </c>
      <c r="CK55" s="2" t="s">
        <v>571</v>
      </c>
      <c r="CL55" s="2" t="s">
        <v>3554</v>
      </c>
      <c r="CM55" s="39">
        <v>3</v>
      </c>
      <c r="CN55" s="2" t="str">
        <f t="shared" si="1"/>
        <v>TADigital NA Consulting | Content &amp; SEO - Content Strategist</v>
      </c>
      <c r="CO55" s="2" t="str">
        <f t="shared" si="2"/>
        <v>TADigital India Consulting | Cloud &amp; Engineering - L2 / B1-B3 | Associate Engineer</v>
      </c>
      <c r="CP55" s="1578">
        <v>170</v>
      </c>
      <c r="CQ55" s="1578">
        <v>82.5</v>
      </c>
      <c r="CR55" s="1578">
        <v>70</v>
      </c>
      <c r="CS55" s="1578">
        <f t="shared" si="3"/>
        <v>20.5</v>
      </c>
      <c r="CT55" s="1578">
        <v>25</v>
      </c>
      <c r="CU55" s="2">
        <f t="shared" si="4"/>
        <v>13</v>
      </c>
      <c r="CV55" s="2" t="str">
        <f t="shared" si="0"/>
        <v>Content &amp; SEO - Content Strategist</v>
      </c>
      <c r="CW55" s="2" t="str">
        <f>_xlfn.XLOOKUP(CL55,'[1]Rates &amp; Drop Downs INT'!D$373:D$430,'[1]Rates &amp; Drop Downs INT'!C$373:C$430,"X",1)</f>
        <v>Cloud &amp; Engineering - 2 | Associate Engineer</v>
      </c>
      <c r="DF55" t="s">
        <v>2542</v>
      </c>
      <c r="DG55" t="s">
        <v>3491</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2458</v>
      </c>
      <c r="BO56" s="350">
        <v>45987</v>
      </c>
      <c r="BP56" s="2" t="s">
        <v>2112</v>
      </c>
      <c r="BQ56" s="354">
        <v>4</v>
      </c>
      <c r="BR56" s="2">
        <v>4</v>
      </c>
      <c r="BS56" s="149">
        <v>45985</v>
      </c>
      <c r="BT56" s="149">
        <f t="shared" si="5"/>
        <v>45985</v>
      </c>
      <c r="CG56" s="2" t="s">
        <v>297</v>
      </c>
      <c r="CH56" s="2" t="s">
        <v>1845</v>
      </c>
      <c r="CI56" s="2" t="s">
        <v>2423</v>
      </c>
      <c r="CJ56" s="2" t="s">
        <v>1858</v>
      </c>
      <c r="CK56" s="2" t="s">
        <v>573</v>
      </c>
      <c r="CL56" s="2" t="s">
        <v>3555</v>
      </c>
      <c r="CM56" s="39">
        <v>4</v>
      </c>
      <c r="CN56" s="2" t="str">
        <f t="shared" si="1"/>
        <v>TADigital NA Consulting - Project Manager / Product Manager</v>
      </c>
      <c r="CO56" s="2" t="str">
        <f t="shared" si="2"/>
        <v>TADigital India Consulting | Cloud &amp; Engineering - L2 / B1-B3 | Associate Engineer</v>
      </c>
      <c r="CP56" s="1578">
        <v>190</v>
      </c>
      <c r="CQ56" s="1578">
        <v>85</v>
      </c>
      <c r="CR56" s="1578">
        <v>80</v>
      </c>
      <c r="CS56" s="1578">
        <f t="shared" si="3"/>
        <v>26.650000000000002</v>
      </c>
      <c r="CT56" s="1578">
        <v>32.5</v>
      </c>
      <c r="CU56" s="2">
        <f t="shared" si="4"/>
        <v>13</v>
      </c>
      <c r="CV56" s="2" t="str">
        <f t="shared" si="0"/>
        <v>Project Manager / Product Manager</v>
      </c>
      <c r="CW56" s="2" t="str">
        <f>_xlfn.XLOOKUP(CL56,'[1]Rates &amp; Drop Downs INT'!D$373:D$430,'[1]Rates &amp; Drop Downs INT'!C$373:C$430,"X",1)</f>
        <v>Cloud &amp; Engineering - 2 | Associate Engineer</v>
      </c>
      <c r="DF56" t="s">
        <v>2542</v>
      </c>
      <c r="DG56" t="s">
        <v>3491</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2458</v>
      </c>
      <c r="BO57" s="350">
        <v>45988</v>
      </c>
      <c r="BP57" s="2" t="s">
        <v>2113</v>
      </c>
      <c r="BQ57" s="2" t="s">
        <v>2103</v>
      </c>
      <c r="BR57" s="2">
        <v>8</v>
      </c>
      <c r="BS57" s="149">
        <v>45985</v>
      </c>
      <c r="BT57" s="149">
        <f t="shared" si="5"/>
        <v>45985</v>
      </c>
      <c r="CG57" s="2" t="s">
        <v>297</v>
      </c>
      <c r="CH57" s="2" t="s">
        <v>1845</v>
      </c>
      <c r="CI57" s="2" t="s">
        <v>2423</v>
      </c>
      <c r="CJ57" s="2" t="s">
        <v>1858</v>
      </c>
      <c r="CK57" s="2" t="s">
        <v>3352</v>
      </c>
      <c r="CL57" s="2" t="s">
        <v>3547</v>
      </c>
      <c r="CM57" s="39">
        <v>5</v>
      </c>
      <c r="CN57" s="2" t="str">
        <f t="shared" si="1"/>
        <v>TADigital NA | Management - Sr. Practice Director / Sr. Delivery Director</v>
      </c>
      <c r="CO57" s="2" t="str">
        <f t="shared" si="2"/>
        <v>TADigital India Consulting | Cloud &amp; Engineering - L2 / B1-B3 | Associate Engineer</v>
      </c>
      <c r="CP57" s="1578">
        <v>340</v>
      </c>
      <c r="CQ57" s="1578">
        <v>170</v>
      </c>
      <c r="CR57" s="1578">
        <v>125</v>
      </c>
      <c r="CS57" s="1578">
        <f t="shared" si="3"/>
        <v>49.2</v>
      </c>
      <c r="CT57" s="1578">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2542</v>
      </c>
      <c r="DG57" t="s">
        <v>3491</v>
      </c>
      <c r="DH57" t="s">
        <v>3434</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2458</v>
      </c>
      <c r="BO58" s="350">
        <v>45989</v>
      </c>
      <c r="BP58" s="2" t="s">
        <v>2114</v>
      </c>
      <c r="BQ58" s="2" t="s">
        <v>2103</v>
      </c>
      <c r="BR58" s="2">
        <v>8</v>
      </c>
      <c r="BS58" s="149">
        <v>45985</v>
      </c>
      <c r="BT58" s="149">
        <f t="shared" si="5"/>
        <v>45985</v>
      </c>
      <c r="CG58" s="2" t="s">
        <v>297</v>
      </c>
      <c r="CH58" s="2" t="s">
        <v>1845</v>
      </c>
      <c r="CI58" s="2" t="s">
        <v>2423</v>
      </c>
      <c r="CJ58" s="2" t="s">
        <v>1858</v>
      </c>
      <c r="CK58" s="2" t="s">
        <v>569</v>
      </c>
      <c r="CL58" s="2" t="s">
        <v>3548</v>
      </c>
      <c r="CM58" s="39">
        <v>2</v>
      </c>
      <c r="CN58" s="2" t="str">
        <f t="shared" si="1"/>
        <v>TADigital NA Consulting | Content &amp; SEO - Content Strategist</v>
      </c>
      <c r="CO58" s="2" t="str">
        <f t="shared" si="2"/>
        <v>TADigital India Consulting | Cloud &amp; Engineering - L2 / B1-B3 | Associate Engineer</v>
      </c>
      <c r="CP58" s="1578">
        <v>165</v>
      </c>
      <c r="CQ58" s="1578">
        <v>80</v>
      </c>
      <c r="CR58" s="1578">
        <v>60</v>
      </c>
      <c r="CS58" s="1578">
        <f t="shared" si="3"/>
        <v>16.400000000000002</v>
      </c>
      <c r="CT58" s="1578">
        <v>20</v>
      </c>
      <c r="CU58" s="2">
        <f t="shared" si="4"/>
        <v>13</v>
      </c>
      <c r="CV58" s="2" t="str">
        <f t="shared" si="0"/>
        <v>Content &amp; SEO - Content Strategist</v>
      </c>
      <c r="CW58" s="2" t="str">
        <f>_xlfn.XLOOKUP(CL58,'[1]Rates &amp; Drop Downs INT'!D$373:D$430,'[1]Rates &amp; Drop Downs INT'!C$373:C$430,"X",1)</f>
        <v>Cloud &amp; Engineering - 2 | Associate Engineer</v>
      </c>
      <c r="DF58" t="s">
        <v>2542</v>
      </c>
      <c r="DG58" t="s">
        <v>3491</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2458</v>
      </c>
      <c r="BO59" s="350">
        <v>46015</v>
      </c>
      <c r="BP59" s="2" t="s">
        <v>2115</v>
      </c>
      <c r="BQ59" s="2" t="s">
        <v>2103</v>
      </c>
      <c r="BR59" s="2">
        <v>8</v>
      </c>
      <c r="BS59" s="149">
        <v>46013</v>
      </c>
      <c r="BT59" s="149">
        <f t="shared" si="5"/>
        <v>46013</v>
      </c>
      <c r="CG59" s="2" t="s">
        <v>297</v>
      </c>
      <c r="CH59" s="2" t="s">
        <v>1845</v>
      </c>
      <c r="CI59" s="2" t="s">
        <v>2419</v>
      </c>
      <c r="CJ59" s="2" t="s">
        <v>1859</v>
      </c>
      <c r="CK59" s="2" t="s">
        <v>3349</v>
      </c>
      <c r="CL59" s="2" t="s">
        <v>3543</v>
      </c>
      <c r="CM59" s="39">
        <v>2</v>
      </c>
      <c r="CN59" s="2" t="str">
        <f t="shared" si="1"/>
        <v>TADigital NA Consulting | Content &amp; SEO - Associate Web Content Analyst</v>
      </c>
      <c r="CO59" s="2" t="str">
        <f t="shared" si="2"/>
        <v>TADigital India Consulting | Cloud &amp; Engineering - L2 / B1-B3 | Associate Engineer</v>
      </c>
      <c r="CP59" s="1578">
        <v>0</v>
      </c>
      <c r="CQ59" s="1578">
        <v>0</v>
      </c>
      <c r="CR59" s="1578">
        <v>35</v>
      </c>
      <c r="CS59" s="1578">
        <f t="shared" si="3"/>
        <v>10.66</v>
      </c>
      <c r="CT59" s="1578">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2542</v>
      </c>
      <c r="DG59" t="s">
        <v>3491</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2458</v>
      </c>
      <c r="BO60" s="350">
        <v>46016</v>
      </c>
      <c r="BP60" s="2" t="s">
        <v>2116</v>
      </c>
      <c r="BQ60" s="2" t="s">
        <v>2103</v>
      </c>
      <c r="BR60" s="2">
        <v>8</v>
      </c>
      <c r="BS60" s="149">
        <v>46013</v>
      </c>
      <c r="BT60" s="149">
        <f t="shared" si="5"/>
        <v>46013</v>
      </c>
      <c r="CG60" s="2" t="s">
        <v>297</v>
      </c>
      <c r="CH60" s="2" t="s">
        <v>1845</v>
      </c>
      <c r="CI60" s="2" t="s">
        <v>2419</v>
      </c>
      <c r="CJ60" s="2" t="s">
        <v>1859</v>
      </c>
      <c r="CK60" s="2" t="s">
        <v>720</v>
      </c>
      <c r="CL60" s="2" t="s">
        <v>3544</v>
      </c>
      <c r="CM60" s="39">
        <v>5</v>
      </c>
      <c r="CN60" s="2" t="str">
        <f t="shared" si="1"/>
        <v>TADigital NA | Management - Associate Practice Director</v>
      </c>
      <c r="CO60" s="2" t="str">
        <f t="shared" si="2"/>
        <v>TADigital India Consulting | Cloud &amp; Engineering - L2 / B1-B3 | Associate Engineer</v>
      </c>
      <c r="CP60" s="1578">
        <v>290</v>
      </c>
      <c r="CQ60" s="1578">
        <v>140</v>
      </c>
      <c r="CR60" s="1578">
        <v>105</v>
      </c>
      <c r="CS60" s="1578">
        <f t="shared" si="3"/>
        <v>45.1</v>
      </c>
      <c r="CT60" s="1578">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2542</v>
      </c>
      <c r="DG60" t="s">
        <v>3491</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2458</v>
      </c>
      <c r="BO61" s="350">
        <v>46017</v>
      </c>
      <c r="BP61" s="2" t="s">
        <v>2117</v>
      </c>
      <c r="BQ61" s="2" t="s">
        <v>2103</v>
      </c>
      <c r="BR61" s="2">
        <v>8</v>
      </c>
      <c r="BS61" s="149">
        <v>46013</v>
      </c>
      <c r="BT61" s="149">
        <f t="shared" si="5"/>
        <v>46013</v>
      </c>
      <c r="CG61" s="2" t="s">
        <v>297</v>
      </c>
      <c r="CH61" s="2" t="s">
        <v>1845</v>
      </c>
      <c r="CI61" s="2" t="s">
        <v>2419</v>
      </c>
      <c r="CJ61" s="2" t="s">
        <v>1859</v>
      </c>
      <c r="CK61" s="2" t="s">
        <v>532</v>
      </c>
      <c r="CL61" s="2" t="s">
        <v>3545</v>
      </c>
      <c r="CM61" s="39">
        <v>2</v>
      </c>
      <c r="CN61" s="2" t="str">
        <f t="shared" si="1"/>
        <v>TADigital NA Consulting | Content &amp; SEO - Associate Content Strategist</v>
      </c>
      <c r="CO61" s="2" t="str">
        <f t="shared" si="2"/>
        <v>TADigital India Consulting | Cloud &amp; Engineering - L2 / B1-B3 | Associate Engineer</v>
      </c>
      <c r="CP61" s="1578">
        <v>160</v>
      </c>
      <c r="CQ61" s="1578">
        <v>80</v>
      </c>
      <c r="CR61" s="1578">
        <v>55</v>
      </c>
      <c r="CS61" s="1578">
        <f t="shared" si="3"/>
        <v>14.760000000000002</v>
      </c>
      <c r="CT61" s="1578">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3492</v>
      </c>
      <c r="DH61" t="s">
        <v>3435</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2458</v>
      </c>
      <c r="BO62" s="350">
        <v>46023</v>
      </c>
      <c r="BP62" s="2" t="s">
        <v>2118</v>
      </c>
      <c r="BQ62" s="2" t="s">
        <v>2103</v>
      </c>
      <c r="BR62" s="2">
        <v>8</v>
      </c>
      <c r="BS62" s="149">
        <v>46020</v>
      </c>
      <c r="BT62" s="149">
        <f t="shared" si="5"/>
        <v>46020</v>
      </c>
      <c r="CG62" s="2" t="s">
        <v>297</v>
      </c>
      <c r="CH62" s="2" t="s">
        <v>1845</v>
      </c>
      <c r="CI62" s="2" t="s">
        <v>2419</v>
      </c>
      <c r="CJ62" s="2" t="s">
        <v>1859</v>
      </c>
      <c r="CK62" s="2" t="s">
        <v>542</v>
      </c>
      <c r="CL62" s="2" t="s">
        <v>3546</v>
      </c>
      <c r="CM62" s="39">
        <v>5</v>
      </c>
      <c r="CN62" s="2" t="str">
        <f t="shared" si="1"/>
        <v>TADigital NA | Management - Associate Practice Director</v>
      </c>
      <c r="CO62" s="2" t="str">
        <f t="shared" si="2"/>
        <v>TADigital India Consulting | Cloud &amp; Engineering - L2 / B1-B3 | Associate Engineer</v>
      </c>
      <c r="CP62" s="1578">
        <v>290</v>
      </c>
      <c r="CQ62" s="1578">
        <v>167.5</v>
      </c>
      <c r="CR62" s="1578">
        <v>125</v>
      </c>
      <c r="CS62" s="1578">
        <f t="shared" si="3"/>
        <v>51.250000000000007</v>
      </c>
      <c r="CT62" s="1578">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3492</v>
      </c>
      <c r="DH62" t="s">
        <v>3436</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2458</v>
      </c>
      <c r="BO63" s="350">
        <v>46024</v>
      </c>
      <c r="BP63" s="2" t="s">
        <v>2119</v>
      </c>
      <c r="BQ63" s="2" t="s">
        <v>2103</v>
      </c>
      <c r="BR63" s="2">
        <v>8</v>
      </c>
      <c r="BS63" s="149">
        <v>46020</v>
      </c>
      <c r="BT63" s="149">
        <f t="shared" si="5"/>
        <v>46020</v>
      </c>
      <c r="CG63" s="2" t="s">
        <v>297</v>
      </c>
      <c r="CH63" s="2" t="s">
        <v>1845</v>
      </c>
      <c r="CI63" s="2" t="s">
        <v>2419</v>
      </c>
      <c r="CJ63" s="2" t="s">
        <v>1859</v>
      </c>
      <c r="CK63" s="2" t="s">
        <v>3350</v>
      </c>
      <c r="CL63" s="2" t="s">
        <v>3547</v>
      </c>
      <c r="CM63" s="39">
        <v>5</v>
      </c>
      <c r="CN63" s="2" t="str">
        <f t="shared" si="1"/>
        <v>TADigital NA | Management - Practice Director / Delivery Director</v>
      </c>
      <c r="CO63" s="2" t="str">
        <f t="shared" si="2"/>
        <v>TADigital India Consulting | Cloud &amp; Engineering - L2 / B1-B3 | Associate Engineer</v>
      </c>
      <c r="CP63" s="1578">
        <v>315</v>
      </c>
      <c r="CQ63" s="1578">
        <v>165</v>
      </c>
      <c r="CR63" s="1578">
        <v>115</v>
      </c>
      <c r="CS63" s="1578">
        <f t="shared" si="3"/>
        <v>45.1</v>
      </c>
      <c r="CT63" s="1578">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3493</v>
      </c>
      <c r="DH63" t="s">
        <v>3437</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2419</v>
      </c>
      <c r="CJ64" s="2" t="s">
        <v>1859</v>
      </c>
      <c r="CK64" s="2" t="s">
        <v>446</v>
      </c>
      <c r="CL64" s="2" t="s">
        <v>3544</v>
      </c>
      <c r="CM64" s="39">
        <v>4</v>
      </c>
      <c r="CN64" s="2" t="str">
        <f t="shared" si="1"/>
        <v>TADigital NA Consulting - Sr. Project Manager</v>
      </c>
      <c r="CO64" s="2" t="str">
        <f t="shared" si="2"/>
        <v>TADigital India Consulting | Cloud &amp; Engineering - L2 / B1-B3 | Associate Engineer</v>
      </c>
      <c r="CP64" s="1578">
        <v>235</v>
      </c>
      <c r="CQ64" s="1578">
        <v>130</v>
      </c>
      <c r="CR64" s="1578">
        <v>80</v>
      </c>
      <c r="CS64" s="1578">
        <f t="shared" si="3"/>
        <v>38.950000000000003</v>
      </c>
      <c r="CT64" s="1578">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3493</v>
      </c>
      <c r="DH64" t="s">
        <v>3438</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2419</v>
      </c>
      <c r="CJ65" s="2" t="s">
        <v>1859</v>
      </c>
      <c r="CK65" s="2" t="s">
        <v>3351</v>
      </c>
      <c r="CL65" s="2" t="s">
        <v>3547</v>
      </c>
      <c r="CM65" s="39">
        <v>6</v>
      </c>
      <c r="CN65" s="2" t="str">
        <f t="shared" si="1"/>
        <v>TADigital NA | Management - Practice VP / Delivery VP</v>
      </c>
      <c r="CO65" s="2" t="str">
        <f t="shared" si="2"/>
        <v>TADigital India Consulting | Cloud &amp; Engineering - L2 / B1-B3 | Associate Engineer</v>
      </c>
      <c r="CP65" s="1578">
        <v>370</v>
      </c>
      <c r="CQ65" s="1578">
        <v>172.5</v>
      </c>
      <c r="CR65" s="1578">
        <v>135</v>
      </c>
      <c r="CS65" s="1578">
        <f t="shared" si="3"/>
        <v>51.250000000000007</v>
      </c>
      <c r="CT65" s="1578">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3499</v>
      </c>
      <c r="DH65" t="s">
        <v>3439</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2419</v>
      </c>
      <c r="CJ66" s="2" t="s">
        <v>1859</v>
      </c>
      <c r="CK66" s="2" t="s">
        <v>534</v>
      </c>
      <c r="CL66" s="2" t="s">
        <v>3548</v>
      </c>
      <c r="CM66" s="39">
        <v>2</v>
      </c>
      <c r="CN66" s="2" t="str">
        <f t="shared" si="1"/>
        <v>TADigital NA Consulting | Content &amp; SEO - Content Strategist</v>
      </c>
      <c r="CO66" s="2" t="str">
        <f t="shared" si="2"/>
        <v>TADigital India Consulting | Cloud &amp; Engineering - L2 / B1-B3 | Associate Engineer</v>
      </c>
      <c r="CP66" s="1578">
        <v>170</v>
      </c>
      <c r="CQ66" s="1578">
        <v>82.5</v>
      </c>
      <c r="CR66" s="1578">
        <v>65</v>
      </c>
      <c r="CS66" s="1578">
        <f t="shared" si="3"/>
        <v>18.450000000000003</v>
      </c>
      <c r="CT66" s="1578">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3499</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2419</v>
      </c>
      <c r="CJ67" s="2" t="s">
        <v>1859</v>
      </c>
      <c r="CK67" s="2" t="s">
        <v>3352</v>
      </c>
      <c r="CL67" s="2" t="s">
        <v>3547</v>
      </c>
      <c r="CM67" s="39">
        <v>5</v>
      </c>
      <c r="CN67" s="2" t="str">
        <f t="shared" si="1"/>
        <v>TADigital NA | Management - Sr. Practice Director / Sr. Delivery Director</v>
      </c>
      <c r="CO67" s="2" t="str">
        <f t="shared" si="2"/>
        <v>TADigital India Consulting | Cloud &amp; Engineering - L2 / B1-B3 | Associate Engineer</v>
      </c>
      <c r="CP67" s="1578">
        <v>340</v>
      </c>
      <c r="CQ67" s="1578">
        <v>170</v>
      </c>
      <c r="CR67" s="1578">
        <v>125</v>
      </c>
      <c r="CS67" s="1578">
        <f t="shared" si="3"/>
        <v>49.2</v>
      </c>
      <c r="CT67" s="1578">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3499</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2419</v>
      </c>
      <c r="CJ68" s="2" t="s">
        <v>1859</v>
      </c>
      <c r="CK68" s="2" t="s">
        <v>448</v>
      </c>
      <c r="CL68" s="2" t="s">
        <v>3544</v>
      </c>
      <c r="CM68" s="39">
        <v>5</v>
      </c>
      <c r="CN68" s="2" t="str">
        <f t="shared" si="1"/>
        <v>TADigital NA Consulting - Delivery Manager</v>
      </c>
      <c r="CO68" s="2" t="str">
        <f t="shared" si="2"/>
        <v>TADigital India Consulting | Cloud &amp; Engineering - L2 / B1-B3 | Associate Engineer</v>
      </c>
      <c r="CP68" s="1578">
        <v>265</v>
      </c>
      <c r="CQ68" s="1578">
        <v>137.5</v>
      </c>
      <c r="CR68" s="1578">
        <v>90</v>
      </c>
      <c r="CS68" s="1578">
        <f t="shared" si="3"/>
        <v>38.950000000000003</v>
      </c>
      <c r="CT68" s="1578">
        <v>47.5</v>
      </c>
      <c r="CU68" s="2">
        <f t="shared" si="4"/>
        <v>13</v>
      </c>
      <c r="CV68" s="2" t="str">
        <f t="shared" si="0"/>
        <v>Delivery Manager</v>
      </c>
      <c r="CW68" s="2" t="str">
        <f>_xlfn.XLOOKUP(CL68,'[1]Rates &amp; Drop Downs INT'!D$373:D$430,'[1]Rates &amp; Drop Downs INT'!C$373:C$430,"X",1)</f>
        <v>Cloud &amp; Engineering - 2 | Associate Engineer</v>
      </c>
      <c r="DF68" t="s">
        <v>1207</v>
      </c>
      <c r="DG68" t="s">
        <v>3499</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2419</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8">
        <v>275</v>
      </c>
      <c r="CQ69" s="1578">
        <v>155</v>
      </c>
      <c r="CR69" s="1578">
        <v>105</v>
      </c>
      <c r="CS69" s="1578">
        <f t="shared" si="3"/>
        <v>36.900000000000006</v>
      </c>
      <c r="CT69" s="1578">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3499</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2419</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8">
        <v>235</v>
      </c>
      <c r="CQ70" s="1578">
        <v>132.5</v>
      </c>
      <c r="CR70" s="1578">
        <v>95</v>
      </c>
      <c r="CS70" s="1578">
        <f t="shared" si="3"/>
        <v>32.800000000000004</v>
      </c>
      <c r="CT70" s="1578">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3499</v>
      </c>
      <c r="DH70" t="s">
        <v>3427</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2419</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8">
        <v>185</v>
      </c>
      <c r="CQ71" s="1578">
        <v>90</v>
      </c>
      <c r="CR71" s="1578">
        <v>85</v>
      </c>
      <c r="CS71" s="1578">
        <f t="shared" ref="CS71:CS134" si="9">CT71*(1-0.18)</f>
        <v>24.6</v>
      </c>
      <c r="CT71" s="1578">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3500</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3349</v>
      </c>
      <c r="CL72" s="2" t="s">
        <v>3543</v>
      </c>
      <c r="CM72" s="39">
        <v>2</v>
      </c>
      <c r="CN72" s="2" t="str">
        <f t="shared" si="7"/>
        <v>TADigital NA Consulting | Content &amp; SEO - Associate Web Content Analyst</v>
      </c>
      <c r="CO72" s="2" t="str">
        <f t="shared" si="8"/>
        <v>TADigital India Consulting | Cloud &amp; Engineering - L2 / B1-B3 | Associate Engineer</v>
      </c>
      <c r="CP72" s="1578">
        <v>0</v>
      </c>
      <c r="CQ72" s="1578">
        <v>0</v>
      </c>
      <c r="CR72" s="1578">
        <v>35</v>
      </c>
      <c r="CS72" s="1578">
        <f t="shared" si="9"/>
        <v>10.66</v>
      </c>
      <c r="CT72" s="1578">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3500</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3544</v>
      </c>
      <c r="CM73" s="39">
        <v>5</v>
      </c>
      <c r="CN73" s="2" t="str">
        <f t="shared" si="7"/>
        <v>TADigital NA | Management - Associate Practice Director</v>
      </c>
      <c r="CO73" s="2" t="str">
        <f t="shared" si="8"/>
        <v>TADigital India Consulting | Cloud &amp; Engineering - L2 / B1-B3 | Associate Engineer</v>
      </c>
      <c r="CP73" s="1578">
        <v>290</v>
      </c>
      <c r="CQ73" s="1578">
        <v>140</v>
      </c>
      <c r="CR73" s="1578">
        <v>105</v>
      </c>
      <c r="CS73" s="1578">
        <f t="shared" si="9"/>
        <v>45.1</v>
      </c>
      <c r="CT73" s="1578">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3500</v>
      </c>
      <c r="DH73" t="s">
        <v>3428</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3545</v>
      </c>
      <c r="CM74" s="39">
        <v>2</v>
      </c>
      <c r="CN74" s="2" t="str">
        <f t="shared" si="7"/>
        <v>TADigital NA Consulting | Content &amp; SEO - Associate Content Strategist</v>
      </c>
      <c r="CO74" s="2" t="str">
        <f t="shared" si="8"/>
        <v>TADigital India Consulting | Cloud &amp; Engineering - L2 / B1-B3 | Associate Engineer</v>
      </c>
      <c r="CP74" s="1578">
        <v>160</v>
      </c>
      <c r="CQ74" s="1578">
        <v>80</v>
      </c>
      <c r="CR74" s="1578">
        <v>55</v>
      </c>
      <c r="CS74" s="1578">
        <f t="shared" si="9"/>
        <v>14.760000000000002</v>
      </c>
      <c r="CT74" s="1578">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3500</v>
      </c>
      <c r="DH74" t="s">
        <v>3429</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3546</v>
      </c>
      <c r="CM75" s="39">
        <v>5</v>
      </c>
      <c r="CN75" s="2" t="str">
        <f t="shared" si="7"/>
        <v>TADigital NA | Management - Associate Practice Director</v>
      </c>
      <c r="CO75" s="2" t="str">
        <f t="shared" si="8"/>
        <v>TADigital India Consulting | Cloud &amp; Engineering - L2 / B1-B3 | Associate Engineer</v>
      </c>
      <c r="CP75" s="1578">
        <v>290</v>
      </c>
      <c r="CQ75" s="1578">
        <v>167.5</v>
      </c>
      <c r="CR75" s="1578">
        <v>125</v>
      </c>
      <c r="CS75" s="1578">
        <f t="shared" si="9"/>
        <v>51.250000000000007</v>
      </c>
      <c r="CT75" s="1578">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3501</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3350</v>
      </c>
      <c r="CL76" s="2" t="s">
        <v>3547</v>
      </c>
      <c r="CM76" s="39">
        <v>5</v>
      </c>
      <c r="CN76" s="2" t="str">
        <f t="shared" si="7"/>
        <v>TADigital NA | Management - Practice Director / Delivery Director</v>
      </c>
      <c r="CO76" s="2" t="str">
        <f t="shared" si="8"/>
        <v>TADigital India Consulting | Cloud &amp; Engineering - L2 / B1-B3 | Associate Engineer</v>
      </c>
      <c r="CP76" s="1578">
        <v>315</v>
      </c>
      <c r="CQ76" s="1578">
        <v>165</v>
      </c>
      <c r="CR76" s="1578">
        <v>115</v>
      </c>
      <c r="CS76" s="1578">
        <f t="shared" si="9"/>
        <v>45.1</v>
      </c>
      <c r="CT76" s="1578">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3501</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3544</v>
      </c>
      <c r="CM77" s="39">
        <v>4</v>
      </c>
      <c r="CN77" s="2" t="str">
        <f t="shared" si="7"/>
        <v>TADigital NA Consulting - Sr. Project Manager</v>
      </c>
      <c r="CO77" s="2" t="str">
        <f t="shared" si="8"/>
        <v>TADigital India Consulting | Cloud &amp; Engineering - L2 / B1-B3 | Associate Engineer</v>
      </c>
      <c r="CP77" s="1578">
        <v>235</v>
      </c>
      <c r="CQ77" s="1578">
        <v>130</v>
      </c>
      <c r="CR77" s="1578">
        <v>80</v>
      </c>
      <c r="CS77" s="1578">
        <f t="shared" si="9"/>
        <v>38.950000000000003</v>
      </c>
      <c r="CT77" s="1578">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3501</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3351</v>
      </c>
      <c r="CL78" s="2" t="s">
        <v>3547</v>
      </c>
      <c r="CM78" s="39">
        <v>6</v>
      </c>
      <c r="CN78" s="2" t="str">
        <f t="shared" si="7"/>
        <v>TADigital NA | Management - Practice VP / Delivery VP</v>
      </c>
      <c r="CO78" s="2" t="str">
        <f t="shared" si="8"/>
        <v>TADigital India Consulting | Cloud &amp; Engineering - L2 / B1-B3 | Associate Engineer</v>
      </c>
      <c r="CP78" s="1578">
        <v>370</v>
      </c>
      <c r="CQ78" s="1578">
        <v>172.5</v>
      </c>
      <c r="CR78" s="1578">
        <v>135</v>
      </c>
      <c r="CS78" s="1578">
        <f t="shared" si="9"/>
        <v>51.250000000000007</v>
      </c>
      <c r="CT78" s="1578">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3501</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3548</v>
      </c>
      <c r="CM79" s="39">
        <v>2</v>
      </c>
      <c r="CN79" s="2" t="str">
        <f t="shared" si="7"/>
        <v>TADigital NA Consulting | Content &amp; SEO - Content Strategist</v>
      </c>
      <c r="CO79" s="2" t="str">
        <f t="shared" si="8"/>
        <v>TADigital India Consulting | Cloud &amp; Engineering - L2 / B1-B3 | Associate Engineer</v>
      </c>
      <c r="CP79" s="1578">
        <v>170</v>
      </c>
      <c r="CQ79" s="1578">
        <v>82.5</v>
      </c>
      <c r="CR79" s="1578">
        <v>65</v>
      </c>
      <c r="CS79" s="1578">
        <f t="shared" si="9"/>
        <v>18.450000000000003</v>
      </c>
      <c r="CT79" s="1578">
        <v>22.5</v>
      </c>
      <c r="CU79" s="2">
        <f t="shared" si="10"/>
        <v>13</v>
      </c>
      <c r="CV79" s="2" t="str">
        <f t="shared" si="6"/>
        <v>Content &amp; SEO - Content Strategist</v>
      </c>
      <c r="CW79" s="2" t="str">
        <f>_xlfn.XLOOKUP(CL79,'[1]Rates &amp; Drop Downs INT'!D$373:D$430,'[1]Rates &amp; Drop Downs INT'!C$373:C$430,"X",1)</f>
        <v>Cloud &amp; Engineering - 2 | Associate Engineer</v>
      </c>
      <c r="DF79" t="s">
        <v>2535</v>
      </c>
      <c r="DG79" t="s">
        <v>3502</v>
      </c>
      <c r="DH79" t="s">
        <v>3440</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3352</v>
      </c>
      <c r="CL80" s="2" t="s">
        <v>3547</v>
      </c>
      <c r="CM80" s="39">
        <v>5</v>
      </c>
      <c r="CN80" s="2" t="str">
        <f t="shared" si="7"/>
        <v>TADigital NA | Management - Sr. Practice Director / Sr. Delivery Director</v>
      </c>
      <c r="CO80" s="2" t="str">
        <f t="shared" si="8"/>
        <v>TADigital India Consulting | Cloud &amp; Engineering - L2 / B1-B3 | Associate Engineer</v>
      </c>
      <c r="CP80" s="1578">
        <v>340</v>
      </c>
      <c r="CQ80" s="1578">
        <v>170</v>
      </c>
      <c r="CR80" s="1578">
        <v>125</v>
      </c>
      <c r="CS80" s="1578">
        <f t="shared" si="9"/>
        <v>49.2</v>
      </c>
      <c r="CT80" s="1578">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2535</v>
      </c>
      <c r="DG80" t="s">
        <v>3502</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3544</v>
      </c>
      <c r="CM81" s="39">
        <v>5</v>
      </c>
      <c r="CN81" s="2" t="str">
        <f t="shared" si="7"/>
        <v>TADigital NA Consulting - Delivery Manager</v>
      </c>
      <c r="CO81" s="2" t="str">
        <f t="shared" si="8"/>
        <v>TADigital India Consulting | Cloud &amp; Engineering - L2 / B1-B3 | Associate Engineer</v>
      </c>
      <c r="CP81" s="1578">
        <v>265</v>
      </c>
      <c r="CQ81" s="1578">
        <v>137.5</v>
      </c>
      <c r="CR81" s="1578">
        <v>90</v>
      </c>
      <c r="CS81" s="1578">
        <f t="shared" si="9"/>
        <v>38.950000000000003</v>
      </c>
      <c r="CT81" s="1578">
        <v>47.5</v>
      </c>
      <c r="CU81" s="2">
        <f t="shared" si="10"/>
        <v>13</v>
      </c>
      <c r="CV81" s="2" t="str">
        <f t="shared" si="6"/>
        <v>Delivery Manager</v>
      </c>
      <c r="CW81" s="2" t="str">
        <f>_xlfn.XLOOKUP(CL81,'[1]Rates &amp; Drop Downs INT'!D$373:D$430,'[1]Rates &amp; Drop Downs INT'!C$373:C$430,"X",1)</f>
        <v>Cloud &amp; Engineering - 2 | Associate Engineer</v>
      </c>
      <c r="DF81" t="s">
        <v>2535</v>
      </c>
      <c r="DG81" t="s">
        <v>3502</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8">
        <v>275</v>
      </c>
      <c r="CQ82" s="1578">
        <v>155</v>
      </c>
      <c r="CR82" s="1578">
        <v>105</v>
      </c>
      <c r="CS82" s="1578">
        <f t="shared" si="9"/>
        <v>36.900000000000006</v>
      </c>
      <c r="CT82" s="1578">
        <v>45</v>
      </c>
      <c r="CU82" s="2">
        <f t="shared" si="10"/>
        <v>13</v>
      </c>
      <c r="CV82" s="2" t="str">
        <f t="shared" si="6"/>
        <v>Sr. Technical Architect</v>
      </c>
      <c r="CW82" s="2" t="str">
        <f>_xlfn.XLOOKUP(CL82,'[1]Rates &amp; Drop Downs INT'!D$373:D$430,'[1]Rates &amp; Drop Downs INT'!C$373:C$430,"X",1)</f>
        <v>Cloud &amp; Engineering - 2 | Associate Engineer</v>
      </c>
      <c r="DF82" t="s">
        <v>2535</v>
      </c>
      <c r="DG82" t="s">
        <v>3502</v>
      </c>
      <c r="DH82" t="s">
        <v>3441</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8">
        <v>235</v>
      </c>
      <c r="CQ83" s="1578">
        <v>132.5</v>
      </c>
      <c r="CR83" s="1578">
        <v>95</v>
      </c>
      <c r="CS83" s="1578">
        <f t="shared" si="9"/>
        <v>32.800000000000004</v>
      </c>
      <c r="CT83" s="1578">
        <v>40</v>
      </c>
      <c r="CU83" s="2">
        <f t="shared" si="10"/>
        <v>13</v>
      </c>
      <c r="CV83" s="2" t="str">
        <f t="shared" si="6"/>
        <v>Sr. Project Manager</v>
      </c>
      <c r="CW83" s="2" t="str">
        <f>_xlfn.XLOOKUP(CL83,'[1]Rates &amp; Drop Downs INT'!D$373:D$430,'[1]Rates &amp; Drop Downs INT'!C$373:C$430,"X",1)</f>
        <v>Cloud &amp; Engineering - 2 | Associate Engineer</v>
      </c>
      <c r="DF83" t="s">
        <v>2535</v>
      </c>
      <c r="DG83" t="s">
        <v>3502</v>
      </c>
      <c r="DH83" t="s">
        <v>3442</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8">
        <v>185</v>
      </c>
      <c r="CQ84" s="1578">
        <v>90</v>
      </c>
      <c r="CR84" s="1578">
        <v>85</v>
      </c>
      <c r="CS84" s="1578">
        <f t="shared" si="9"/>
        <v>24.6</v>
      </c>
      <c r="CT84" s="1578">
        <v>30</v>
      </c>
      <c r="CU84" s="2">
        <f t="shared" si="10"/>
        <v>13</v>
      </c>
      <c r="CV84" s="2" t="str">
        <f t="shared" si="6"/>
        <v>Technical Lead</v>
      </c>
      <c r="CW84" s="2" t="str">
        <f>_xlfn.XLOOKUP(CL84,'[1]Rates &amp; Drop Downs INT'!D$373:D$430,'[1]Rates &amp; Drop Downs INT'!C$373:C$430,"X",1)</f>
        <v>Cloud &amp; Engineering - 2 | Associate Engineer</v>
      </c>
      <c r="DF84" t="s">
        <v>1211</v>
      </c>
      <c r="DG84" t="s">
        <v>3503</v>
      </c>
      <c r="DH84" t="s">
        <v>3443</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2428</v>
      </c>
      <c r="CJ85" s="2" t="s">
        <v>1864</v>
      </c>
      <c r="CK85" s="2" t="s">
        <v>3349</v>
      </c>
      <c r="CL85" s="2" t="s">
        <v>3543</v>
      </c>
      <c r="CM85" s="39">
        <v>2</v>
      </c>
      <c r="CN85" s="2" t="str">
        <f t="shared" si="7"/>
        <v>TADigital NA Consulting | Content &amp; SEO - Associate Web Content Analyst</v>
      </c>
      <c r="CO85" s="2" t="str">
        <f t="shared" si="8"/>
        <v>TADigital India Consulting | Cloud &amp; Engineering - L2 / B1-B3 | Associate Engineer</v>
      </c>
      <c r="CP85" s="1578">
        <v>0</v>
      </c>
      <c r="CQ85" s="1578">
        <v>0</v>
      </c>
      <c r="CR85" s="1578">
        <v>35</v>
      </c>
      <c r="CS85" s="1578">
        <f t="shared" si="9"/>
        <v>10.66</v>
      </c>
      <c r="CT85" s="1578">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3503</v>
      </c>
      <c r="DH85" t="s">
        <v>3444</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2428</v>
      </c>
      <c r="CJ86" s="2" t="s">
        <v>1864</v>
      </c>
      <c r="CK86" s="2" t="s">
        <v>720</v>
      </c>
      <c r="CL86" s="2" t="s">
        <v>3544</v>
      </c>
      <c r="CM86" s="39">
        <v>5</v>
      </c>
      <c r="CN86" s="2" t="str">
        <f t="shared" si="7"/>
        <v>TADigital NA | Management - Associate Practice Director</v>
      </c>
      <c r="CO86" s="2" t="str">
        <f t="shared" si="8"/>
        <v>TADigital India Consulting | Cloud &amp; Engineering - L2 / B1-B3 | Associate Engineer</v>
      </c>
      <c r="CP86" s="1578">
        <v>290</v>
      </c>
      <c r="CQ86" s="1578">
        <v>140</v>
      </c>
      <c r="CR86" s="1578">
        <v>105</v>
      </c>
      <c r="CS86" s="1578">
        <f t="shared" si="9"/>
        <v>45.1</v>
      </c>
      <c r="CT86" s="1578">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3503</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2428</v>
      </c>
      <c r="CJ87" s="2" t="s">
        <v>1864</v>
      </c>
      <c r="CK87" s="2" t="s">
        <v>532</v>
      </c>
      <c r="CL87" s="2" t="s">
        <v>3545</v>
      </c>
      <c r="CM87" s="39">
        <v>2</v>
      </c>
      <c r="CN87" s="2" t="str">
        <f t="shared" si="7"/>
        <v>TADigital NA Consulting | Content &amp; SEO - Associate Content Strategist</v>
      </c>
      <c r="CO87" s="2" t="str">
        <f t="shared" si="8"/>
        <v>TADigital India Consulting | Cloud &amp; Engineering - L2 / B1-B3 | Associate Engineer</v>
      </c>
      <c r="CP87" s="1578">
        <v>160</v>
      </c>
      <c r="CQ87" s="1578">
        <v>80</v>
      </c>
      <c r="CR87" s="1578">
        <v>55</v>
      </c>
      <c r="CS87" s="1578">
        <f t="shared" si="9"/>
        <v>14.760000000000002</v>
      </c>
      <c r="CT87" s="1578">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3504</v>
      </c>
      <c r="DH87" t="s">
        <v>3445</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2428</v>
      </c>
      <c r="CJ88" s="2" t="s">
        <v>1864</v>
      </c>
      <c r="CK88" s="2" t="s">
        <v>542</v>
      </c>
      <c r="CL88" s="2" t="s">
        <v>3546</v>
      </c>
      <c r="CM88" s="39">
        <v>5</v>
      </c>
      <c r="CN88" s="2" t="str">
        <f t="shared" si="7"/>
        <v>TADigital NA | Management - Associate Practice Director</v>
      </c>
      <c r="CO88" s="2" t="str">
        <f t="shared" si="8"/>
        <v>TADigital India Consulting | Cloud &amp; Engineering - L2 / B1-B3 | Associate Engineer</v>
      </c>
      <c r="CP88" s="1578">
        <v>290</v>
      </c>
      <c r="CQ88" s="1578">
        <v>167.5</v>
      </c>
      <c r="CR88" s="1578">
        <v>125</v>
      </c>
      <c r="CS88" s="1578">
        <f t="shared" si="9"/>
        <v>51.250000000000007</v>
      </c>
      <c r="CT88" s="1578">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3504</v>
      </c>
      <c r="DH88" t="s">
        <v>3446</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2428</v>
      </c>
      <c r="CJ89" s="2" t="s">
        <v>1864</v>
      </c>
      <c r="CK89" s="2" t="s">
        <v>3350</v>
      </c>
      <c r="CL89" s="2" t="s">
        <v>3547</v>
      </c>
      <c r="CM89" s="39">
        <v>5</v>
      </c>
      <c r="CN89" s="2" t="str">
        <f t="shared" si="7"/>
        <v>TADigital NA | Management - Practice Director / Delivery Director</v>
      </c>
      <c r="CO89" s="2" t="str">
        <f t="shared" si="8"/>
        <v>TADigital India Consulting | Cloud &amp; Engineering - L2 / B1-B3 | Associate Engineer</v>
      </c>
      <c r="CP89" s="1578">
        <v>315</v>
      </c>
      <c r="CQ89" s="1578">
        <v>165</v>
      </c>
      <c r="CR89" s="1578">
        <v>115</v>
      </c>
      <c r="CS89" s="1578">
        <f t="shared" si="9"/>
        <v>45.1</v>
      </c>
      <c r="CT89" s="1578">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3504</v>
      </c>
      <c r="DH89" t="s">
        <v>3447</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2428</v>
      </c>
      <c r="CJ90" s="2" t="s">
        <v>1864</v>
      </c>
      <c r="CK90" s="2" t="s">
        <v>446</v>
      </c>
      <c r="CL90" s="2" t="s">
        <v>3544</v>
      </c>
      <c r="CM90" s="39">
        <v>4</v>
      </c>
      <c r="CN90" s="2" t="str">
        <f t="shared" si="7"/>
        <v>TADigital NA Consulting - Sr. Project Manager</v>
      </c>
      <c r="CO90" s="2" t="str">
        <f t="shared" si="8"/>
        <v>TADigital India Consulting | Cloud &amp; Engineering - L2 / B1-B3 | Associate Engineer</v>
      </c>
      <c r="CP90" s="1578">
        <v>235</v>
      </c>
      <c r="CQ90" s="1578">
        <v>130</v>
      </c>
      <c r="CR90" s="1578">
        <v>80</v>
      </c>
      <c r="CS90" s="1578">
        <f t="shared" si="9"/>
        <v>38.950000000000003</v>
      </c>
      <c r="CT90" s="1578">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3504</v>
      </c>
      <c r="DH90" t="s">
        <v>3448</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2428</v>
      </c>
      <c r="CJ91" s="2" t="s">
        <v>1864</v>
      </c>
      <c r="CK91" s="2" t="s">
        <v>3351</v>
      </c>
      <c r="CL91" s="2" t="s">
        <v>3547</v>
      </c>
      <c r="CM91" s="39">
        <v>6</v>
      </c>
      <c r="CN91" s="2" t="str">
        <f t="shared" si="7"/>
        <v>TADigital NA | Management - Practice VP / Delivery VP</v>
      </c>
      <c r="CO91" s="2" t="str">
        <f t="shared" si="8"/>
        <v>TADigital India Consulting | Cloud &amp; Engineering - L2 / B1-B3 | Associate Engineer</v>
      </c>
      <c r="CP91" s="1578">
        <v>370</v>
      </c>
      <c r="CQ91" s="1578">
        <v>172.5</v>
      </c>
      <c r="CR91" s="1578">
        <v>135</v>
      </c>
      <c r="CS91" s="1578">
        <f t="shared" si="9"/>
        <v>51.250000000000007</v>
      </c>
      <c r="CT91" s="1578">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3504</v>
      </c>
      <c r="DH91" t="s">
        <v>3449</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2428</v>
      </c>
      <c r="CJ92" s="2" t="s">
        <v>1864</v>
      </c>
      <c r="CK92" s="2" t="s">
        <v>534</v>
      </c>
      <c r="CL92" s="2" t="s">
        <v>3548</v>
      </c>
      <c r="CM92" s="39">
        <v>2</v>
      </c>
      <c r="CN92" s="2" t="str">
        <f t="shared" si="7"/>
        <v>TADigital NA Consulting | Content &amp; SEO - Content Strategist</v>
      </c>
      <c r="CO92" s="2" t="str">
        <f t="shared" si="8"/>
        <v>TADigital India Consulting | Cloud &amp; Engineering - L2 / B1-B3 | Associate Engineer</v>
      </c>
      <c r="CP92" s="1578">
        <v>170</v>
      </c>
      <c r="CQ92" s="1578">
        <v>82.5</v>
      </c>
      <c r="CR92" s="1578">
        <v>65</v>
      </c>
      <c r="CS92" s="1578">
        <f t="shared" si="9"/>
        <v>18.450000000000003</v>
      </c>
      <c r="CT92" s="1578">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3504</v>
      </c>
      <c r="DH92" t="s">
        <v>3450</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2428</v>
      </c>
      <c r="CJ93" s="2" t="s">
        <v>1864</v>
      </c>
      <c r="CK93" s="2" t="s">
        <v>3352</v>
      </c>
      <c r="CL93" s="2" t="s">
        <v>3547</v>
      </c>
      <c r="CM93" s="39">
        <v>5</v>
      </c>
      <c r="CN93" s="2" t="str">
        <f t="shared" si="7"/>
        <v>TADigital NA | Management - Sr. Practice Director / Sr. Delivery Director</v>
      </c>
      <c r="CO93" s="2" t="str">
        <f t="shared" si="8"/>
        <v>TADigital India Consulting | Cloud &amp; Engineering - L2 / B1-B3 | Associate Engineer</v>
      </c>
      <c r="CP93" s="1578">
        <v>340</v>
      </c>
      <c r="CQ93" s="1578">
        <v>170</v>
      </c>
      <c r="CR93" s="1578">
        <v>125</v>
      </c>
      <c r="CS93" s="1578">
        <f t="shared" si="9"/>
        <v>49.2</v>
      </c>
      <c r="CT93" s="1578">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3505</v>
      </c>
      <c r="DH93" t="s">
        <v>3451</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2428</v>
      </c>
      <c r="CJ94" s="2" t="s">
        <v>1864</v>
      </c>
      <c r="CK94" s="2" t="s">
        <v>448</v>
      </c>
      <c r="CL94" s="2" t="s">
        <v>3544</v>
      </c>
      <c r="CM94" s="39">
        <v>5</v>
      </c>
      <c r="CN94" s="2" t="str">
        <f t="shared" si="7"/>
        <v>TADigital NA Consulting - Delivery Manager</v>
      </c>
      <c r="CO94" s="2" t="str">
        <f t="shared" si="8"/>
        <v>TADigital India Consulting | Cloud &amp; Engineering - L2 / B1-B3 | Associate Engineer</v>
      </c>
      <c r="CP94" s="1578">
        <v>265</v>
      </c>
      <c r="CQ94" s="1578">
        <v>137.5</v>
      </c>
      <c r="CR94" s="1578">
        <v>90</v>
      </c>
      <c r="CS94" s="1578">
        <f t="shared" si="9"/>
        <v>38.950000000000003</v>
      </c>
      <c r="CT94" s="1578">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3505</v>
      </c>
      <c r="DH94" t="s">
        <v>3452</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2428</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8">
        <v>275</v>
      </c>
      <c r="CQ95" s="1578">
        <v>155</v>
      </c>
      <c r="CR95" s="1578">
        <v>105</v>
      </c>
      <c r="CS95" s="1578">
        <f t="shared" si="9"/>
        <v>36.900000000000006</v>
      </c>
      <c r="CT95" s="1578">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3505</v>
      </c>
      <c r="DH95" t="s">
        <v>3453</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2428</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8">
        <v>235</v>
      </c>
      <c r="CQ96" s="1578">
        <v>132.5</v>
      </c>
      <c r="CR96" s="1578">
        <v>95</v>
      </c>
      <c r="CS96" s="1578">
        <f t="shared" si="9"/>
        <v>32.800000000000004</v>
      </c>
      <c r="CT96" s="1578">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3505</v>
      </c>
      <c r="DH96" t="s">
        <v>3454</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2428</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8">
        <v>185</v>
      </c>
      <c r="CQ97" s="1578">
        <v>90</v>
      </c>
      <c r="CR97" s="1578">
        <v>85</v>
      </c>
      <c r="CS97" s="1578">
        <f t="shared" si="9"/>
        <v>24.6</v>
      </c>
      <c r="CT97" s="1578">
        <v>30</v>
      </c>
      <c r="CU97" s="2">
        <f t="shared" si="10"/>
        <v>13</v>
      </c>
      <c r="CV97" s="2" t="str">
        <f t="shared" si="6"/>
        <v>Technical Lead</v>
      </c>
      <c r="CW97" s="2" t="str">
        <f>_xlfn.XLOOKUP(CL97,'[1]Rates &amp; Drop Downs INT'!D$373:D$430,'[1]Rates &amp; Drop Downs INT'!C$373:C$430,"X",1)</f>
        <v>Cloud &amp; Engineering - 2 | Associate Engineer</v>
      </c>
      <c r="DF97" t="s">
        <v>1213</v>
      </c>
      <c r="DG97" t="s">
        <v>3505</v>
      </c>
      <c r="DH97" t="s">
        <v>3455</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3324</v>
      </c>
      <c r="CJ98" s="2" t="s">
        <v>1866</v>
      </c>
      <c r="CK98" s="2" t="s">
        <v>3349</v>
      </c>
      <c r="CL98" s="2" t="s">
        <v>3543</v>
      </c>
      <c r="CM98" s="39">
        <v>2</v>
      </c>
      <c r="CN98" s="2" t="str">
        <f t="shared" si="7"/>
        <v>TADigital NA Consulting | Content &amp; SEO - Associate Web Content Analyst</v>
      </c>
      <c r="CO98" s="2" t="str">
        <f t="shared" si="8"/>
        <v>TADigital India Consulting | Cloud &amp; Engineering - L2 / B1-B3 | Associate Engineer</v>
      </c>
      <c r="CP98" s="1578">
        <v>0</v>
      </c>
      <c r="CQ98" s="1578">
        <v>0</v>
      </c>
      <c r="CR98" s="1578">
        <v>35</v>
      </c>
      <c r="CS98" s="1578">
        <f t="shared" si="9"/>
        <v>10.66</v>
      </c>
      <c r="CT98" s="1578">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3506</v>
      </c>
      <c r="DH98" t="s">
        <v>3456</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3324</v>
      </c>
      <c r="CJ99" s="2" t="s">
        <v>1866</v>
      </c>
      <c r="CK99" s="2" t="s">
        <v>720</v>
      </c>
      <c r="CL99" s="2" t="s">
        <v>3544</v>
      </c>
      <c r="CM99" s="39">
        <v>5</v>
      </c>
      <c r="CN99" s="2" t="str">
        <f t="shared" si="7"/>
        <v>TADigital NA | Management - Associate Practice Director</v>
      </c>
      <c r="CO99" s="2" t="str">
        <f t="shared" si="8"/>
        <v>TADigital India Consulting | Cloud &amp; Engineering - L2 / B1-B3 | Associate Engineer</v>
      </c>
      <c r="CP99" s="1578">
        <v>290</v>
      </c>
      <c r="CQ99" s="1578">
        <v>140</v>
      </c>
      <c r="CR99" s="1578">
        <v>105</v>
      </c>
      <c r="CS99" s="1578">
        <f t="shared" si="9"/>
        <v>45.1</v>
      </c>
      <c r="CT99" s="1578">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3327</v>
      </c>
      <c r="DG99" t="s">
        <v>3507</v>
      </c>
      <c r="DH99" t="s">
        <v>3457</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3324</v>
      </c>
      <c r="CJ100" s="2" t="s">
        <v>1866</v>
      </c>
      <c r="CK100" s="2" t="s">
        <v>532</v>
      </c>
      <c r="CL100" s="2" t="s">
        <v>3545</v>
      </c>
      <c r="CM100" s="39">
        <v>2</v>
      </c>
      <c r="CN100" s="2" t="str">
        <f t="shared" si="7"/>
        <v>TADigital NA Consulting | Content &amp; SEO - Associate Content Strategist</v>
      </c>
      <c r="CO100" s="2" t="str">
        <f t="shared" si="8"/>
        <v>TADigital India Consulting | Cloud &amp; Engineering - L2 / B1-B3 | Associate Engineer</v>
      </c>
      <c r="CP100" s="1578">
        <v>160</v>
      </c>
      <c r="CQ100" s="1578">
        <v>80</v>
      </c>
      <c r="CR100" s="1578">
        <v>55</v>
      </c>
      <c r="CS100" s="1578">
        <f t="shared" si="9"/>
        <v>14.760000000000002</v>
      </c>
      <c r="CT100" s="1578">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3327</v>
      </c>
      <c r="DG100" t="s">
        <v>3507</v>
      </c>
      <c r="DH100" t="s">
        <v>3458</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3324</v>
      </c>
      <c r="CJ101" s="2" t="s">
        <v>1866</v>
      </c>
      <c r="CK101" s="2" t="s">
        <v>542</v>
      </c>
      <c r="CL101" s="2" t="s">
        <v>3546</v>
      </c>
      <c r="CM101" s="39">
        <v>5</v>
      </c>
      <c r="CN101" s="2" t="str">
        <f t="shared" si="7"/>
        <v>TADigital NA | Management - Associate Practice Director</v>
      </c>
      <c r="CO101" s="2" t="str">
        <f t="shared" si="8"/>
        <v>TADigital India Consulting | Cloud &amp; Engineering - L2 / B1-B3 | Associate Engineer</v>
      </c>
      <c r="CP101" s="1578">
        <v>290</v>
      </c>
      <c r="CQ101" s="1578">
        <v>167.5</v>
      </c>
      <c r="CR101" s="1578">
        <v>125</v>
      </c>
      <c r="CS101" s="1578">
        <f t="shared" si="9"/>
        <v>51.250000000000007</v>
      </c>
      <c r="CT101" s="1578">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3508</v>
      </c>
      <c r="DH101" t="s">
        <v>3459</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3324</v>
      </c>
      <c r="CJ102" s="2" t="s">
        <v>1866</v>
      </c>
      <c r="CK102" s="2" t="s">
        <v>3350</v>
      </c>
      <c r="CL102" s="2" t="s">
        <v>3547</v>
      </c>
      <c r="CM102" s="39">
        <v>5</v>
      </c>
      <c r="CN102" s="2" t="str">
        <f t="shared" si="7"/>
        <v>TADigital NA | Management - Practice Director / Delivery Director</v>
      </c>
      <c r="CO102" s="2" t="str">
        <f t="shared" si="8"/>
        <v>TADigital India Consulting | Cloud &amp; Engineering - L2 / B1-B3 | Associate Engineer</v>
      </c>
      <c r="CP102" s="1578">
        <v>315</v>
      </c>
      <c r="CQ102" s="1578">
        <v>165</v>
      </c>
      <c r="CR102" s="1578">
        <v>115</v>
      </c>
      <c r="CS102" s="1578">
        <f t="shared" si="9"/>
        <v>45.1</v>
      </c>
      <c r="CT102" s="1578">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3508</v>
      </c>
      <c r="DH102" t="s">
        <v>3460</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3324</v>
      </c>
      <c r="CJ103" s="2" t="s">
        <v>1866</v>
      </c>
      <c r="CK103" s="2" t="s">
        <v>446</v>
      </c>
      <c r="CL103" s="2" t="s">
        <v>3544</v>
      </c>
      <c r="CM103" s="39">
        <v>4</v>
      </c>
      <c r="CN103" s="2" t="str">
        <f t="shared" si="7"/>
        <v>TADigital NA Consulting - Sr. Project Manager</v>
      </c>
      <c r="CO103" s="2" t="str">
        <f t="shared" si="8"/>
        <v>TADigital India Consulting | Cloud &amp; Engineering - L2 / B1-B3 | Associate Engineer</v>
      </c>
      <c r="CP103" s="1578">
        <v>235</v>
      </c>
      <c r="CQ103" s="1578">
        <v>130</v>
      </c>
      <c r="CR103" s="1578">
        <v>80</v>
      </c>
      <c r="CS103" s="1578">
        <f t="shared" si="9"/>
        <v>38.950000000000003</v>
      </c>
      <c r="CT103" s="1578">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3509</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3324</v>
      </c>
      <c r="CJ104" s="2" t="s">
        <v>1866</v>
      </c>
      <c r="CK104" s="2" t="s">
        <v>3351</v>
      </c>
      <c r="CL104" s="2" t="s">
        <v>3547</v>
      </c>
      <c r="CM104" s="39">
        <v>6</v>
      </c>
      <c r="CN104" s="2" t="str">
        <f t="shared" si="7"/>
        <v>TADigital NA | Management - Practice VP / Delivery VP</v>
      </c>
      <c r="CO104" s="2" t="str">
        <f t="shared" si="8"/>
        <v>TADigital India Consulting | Cloud &amp; Engineering - L2 / B1-B3 | Associate Engineer</v>
      </c>
      <c r="CP104" s="1578">
        <v>370</v>
      </c>
      <c r="CQ104" s="1578">
        <v>172.5</v>
      </c>
      <c r="CR104" s="1578">
        <v>135</v>
      </c>
      <c r="CS104" s="1578">
        <f t="shared" si="9"/>
        <v>51.250000000000007</v>
      </c>
      <c r="CT104" s="1578">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3328</v>
      </c>
      <c r="DG104" t="s">
        <v>3510</v>
      </c>
      <c r="DH104" t="s">
        <v>3461</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3324</v>
      </c>
      <c r="CJ105" s="2" t="s">
        <v>1866</v>
      </c>
      <c r="CK105" s="2" t="s">
        <v>534</v>
      </c>
      <c r="CL105" s="2" t="s">
        <v>3548</v>
      </c>
      <c r="CM105" s="39">
        <v>2</v>
      </c>
      <c r="CN105" s="2" t="str">
        <f t="shared" si="7"/>
        <v>TADigital NA Consulting | Content &amp; SEO - Content Strategist</v>
      </c>
      <c r="CO105" s="2" t="str">
        <f t="shared" si="8"/>
        <v>TADigital India Consulting | Cloud &amp; Engineering - L2 / B1-B3 | Associate Engineer</v>
      </c>
      <c r="CP105" s="1578">
        <v>170</v>
      </c>
      <c r="CQ105" s="1578">
        <v>82.5</v>
      </c>
      <c r="CR105" s="1578">
        <v>65</v>
      </c>
      <c r="CS105" s="1578">
        <f t="shared" si="9"/>
        <v>18.450000000000003</v>
      </c>
      <c r="CT105" s="1578">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3328</v>
      </c>
      <c r="DG105" t="s">
        <v>3510</v>
      </c>
      <c r="DH105" t="s">
        <v>3462</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3324</v>
      </c>
      <c r="CJ106" s="2" t="s">
        <v>1866</v>
      </c>
      <c r="CK106" s="2" t="s">
        <v>3352</v>
      </c>
      <c r="CL106" s="2" t="s">
        <v>3547</v>
      </c>
      <c r="CM106" s="39">
        <v>5</v>
      </c>
      <c r="CN106" s="2" t="str">
        <f t="shared" si="7"/>
        <v>TADigital NA | Management - Sr. Practice Director / Sr. Delivery Director</v>
      </c>
      <c r="CO106" s="2" t="str">
        <f t="shared" si="8"/>
        <v>TADigital India Consulting | Cloud &amp; Engineering - L2 / B1-B3 | Associate Engineer</v>
      </c>
      <c r="CP106" s="1578">
        <v>340</v>
      </c>
      <c r="CQ106" s="1578">
        <v>170</v>
      </c>
      <c r="CR106" s="1578">
        <v>125</v>
      </c>
      <c r="CS106" s="1578">
        <f t="shared" si="9"/>
        <v>49.2</v>
      </c>
      <c r="CT106" s="1578">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3329</v>
      </c>
      <c r="DG106" t="s">
        <v>3511</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3324</v>
      </c>
      <c r="CJ107" s="2" t="s">
        <v>1866</v>
      </c>
      <c r="CK107" s="2" t="s">
        <v>448</v>
      </c>
      <c r="CL107" s="2" t="s">
        <v>3544</v>
      </c>
      <c r="CM107" s="39">
        <v>5</v>
      </c>
      <c r="CN107" s="2" t="str">
        <f t="shared" si="7"/>
        <v>TADigital NA Consulting - Delivery Manager</v>
      </c>
      <c r="CO107" s="2" t="str">
        <f t="shared" si="8"/>
        <v>TADigital India Consulting | Cloud &amp; Engineering - L2 / B1-B3 | Associate Engineer</v>
      </c>
      <c r="CP107" s="1578">
        <v>265</v>
      </c>
      <c r="CQ107" s="1578">
        <v>137.5</v>
      </c>
      <c r="CR107" s="1578">
        <v>90</v>
      </c>
      <c r="CS107" s="1578">
        <f t="shared" si="9"/>
        <v>38.950000000000003</v>
      </c>
      <c r="CT107" s="1578">
        <v>47.5</v>
      </c>
      <c r="CU107" s="2">
        <f t="shared" si="10"/>
        <v>13</v>
      </c>
      <c r="CV107" s="2" t="str">
        <f t="shared" si="6"/>
        <v>Delivery Manager</v>
      </c>
      <c r="CW107" s="2" t="str">
        <f>_xlfn.XLOOKUP(CL107,'[1]Rates &amp; Drop Downs INT'!D$373:D$430,'[1]Rates &amp; Drop Downs INT'!C$373:C$430,"X",1)</f>
        <v>Cloud &amp; Engineering - 2 | Associate Engineer</v>
      </c>
      <c r="DF107" t="s">
        <v>3329</v>
      </c>
      <c r="DG107" t="s">
        <v>3511</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3324</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8">
        <v>275</v>
      </c>
      <c r="CQ108" s="1578">
        <v>155</v>
      </c>
      <c r="CR108" s="1578">
        <v>105</v>
      </c>
      <c r="CS108" s="1578">
        <f t="shared" si="9"/>
        <v>36.900000000000006</v>
      </c>
      <c r="CT108" s="1578">
        <v>45</v>
      </c>
      <c r="CU108" s="2">
        <f t="shared" si="10"/>
        <v>13</v>
      </c>
      <c r="CV108" s="2" t="str">
        <f t="shared" si="6"/>
        <v>Sr. Technical Architect</v>
      </c>
      <c r="CW108" s="2" t="str">
        <f>_xlfn.XLOOKUP(CL108,'[1]Rates &amp; Drop Downs INT'!D$373:D$430,'[1]Rates &amp; Drop Downs INT'!C$373:C$430,"X",1)</f>
        <v>Cloud &amp; Engineering - 2 | Associate Engineer</v>
      </c>
      <c r="DF108" t="s">
        <v>3329</v>
      </c>
      <c r="DG108" t="s">
        <v>3511</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3324</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8">
        <v>235</v>
      </c>
      <c r="CQ109" s="1578">
        <v>132.5</v>
      </c>
      <c r="CR109" s="1578">
        <v>95</v>
      </c>
      <c r="CS109" s="1578">
        <f t="shared" si="9"/>
        <v>32.800000000000004</v>
      </c>
      <c r="CT109" s="1578">
        <v>40</v>
      </c>
      <c r="CU109" s="2">
        <f t="shared" si="10"/>
        <v>13</v>
      </c>
      <c r="CV109" s="2" t="str">
        <f t="shared" si="6"/>
        <v>Sr. Project Manager</v>
      </c>
      <c r="CW109" s="2" t="str">
        <f>_xlfn.XLOOKUP(CL109,'[1]Rates &amp; Drop Downs INT'!D$373:D$430,'[1]Rates &amp; Drop Downs INT'!C$373:C$430,"X",1)</f>
        <v>Cloud &amp; Engineering - 2 | Associate Engineer</v>
      </c>
      <c r="DF109" t="s">
        <v>3329</v>
      </c>
      <c r="DG109" t="s">
        <v>3511</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3324</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8">
        <v>185</v>
      </c>
      <c r="CQ110" s="1578">
        <v>90</v>
      </c>
      <c r="CR110" s="1578">
        <v>85</v>
      </c>
      <c r="CS110" s="1578">
        <f t="shared" si="9"/>
        <v>24.6</v>
      </c>
      <c r="CT110" s="1578">
        <v>30</v>
      </c>
      <c r="CU110" s="2">
        <f t="shared" si="10"/>
        <v>13</v>
      </c>
      <c r="CV110" s="2" t="str">
        <f t="shared" si="6"/>
        <v>Technical Lead</v>
      </c>
      <c r="CW110" s="2" t="str">
        <f>_xlfn.XLOOKUP(CL110,'[1]Rates &amp; Drop Downs INT'!D$373:D$430,'[1]Rates &amp; Drop Downs INT'!C$373:C$430,"X",1)</f>
        <v>Cloud &amp; Engineering - 2 | Associate Engineer</v>
      </c>
      <c r="DF110" t="s">
        <v>3329</v>
      </c>
      <c r="DG110" t="s">
        <v>3511</v>
      </c>
      <c r="DH110" t="s">
        <v>3463</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3349</v>
      </c>
      <c r="CL111" s="2" t="s">
        <v>3543</v>
      </c>
      <c r="CM111" s="39">
        <v>2</v>
      </c>
      <c r="CN111" s="2" t="str">
        <f t="shared" si="7"/>
        <v>TADigital NA Consulting | Content &amp; SEO - Associate Web Content Analyst</v>
      </c>
      <c r="CO111" s="2" t="str">
        <f t="shared" si="8"/>
        <v>TADigital India Consulting | Cloud &amp; Engineering - L2 / B1-B3 | Associate Engineer</v>
      </c>
      <c r="CP111" s="1578">
        <v>0</v>
      </c>
      <c r="CQ111" s="1578">
        <v>0</v>
      </c>
      <c r="CR111" s="1578">
        <v>35</v>
      </c>
      <c r="CS111" s="1578">
        <f t="shared" si="9"/>
        <v>10.66</v>
      </c>
      <c r="CT111" s="1578">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3329</v>
      </c>
      <c r="DG111" t="s">
        <v>3511</v>
      </c>
      <c r="DH111" t="s">
        <v>3464</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3544</v>
      </c>
      <c r="CM112" s="39">
        <v>5</v>
      </c>
      <c r="CN112" s="2" t="str">
        <f t="shared" si="7"/>
        <v>TADigital NA | Management - Associate Practice Director</v>
      </c>
      <c r="CO112" s="2" t="str">
        <f t="shared" si="8"/>
        <v>TADigital India Consulting | Cloud &amp; Engineering - L2 / B1-B3 | Associate Engineer</v>
      </c>
      <c r="CP112" s="1578">
        <v>290</v>
      </c>
      <c r="CQ112" s="1578">
        <v>140</v>
      </c>
      <c r="CR112" s="1578">
        <v>105</v>
      </c>
      <c r="CS112" s="1578">
        <f t="shared" si="9"/>
        <v>45.1</v>
      </c>
      <c r="CT112" s="1578">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3512</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3545</v>
      </c>
      <c r="CM113" s="39">
        <v>2</v>
      </c>
      <c r="CN113" s="2" t="str">
        <f t="shared" si="7"/>
        <v>TADigital NA Consulting | Content &amp; SEO - Associate Content Strategist</v>
      </c>
      <c r="CO113" s="2" t="str">
        <f t="shared" si="8"/>
        <v>TADigital India Consulting | Cloud &amp; Engineering - L2 / B1-B3 | Associate Engineer</v>
      </c>
      <c r="CP113" s="1578">
        <v>160</v>
      </c>
      <c r="CQ113" s="1578">
        <v>80</v>
      </c>
      <c r="CR113" s="1578">
        <v>55</v>
      </c>
      <c r="CS113" s="1578">
        <f t="shared" si="9"/>
        <v>14.760000000000002</v>
      </c>
      <c r="CT113" s="1578">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3512</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3546</v>
      </c>
      <c r="CM114" s="39">
        <v>5</v>
      </c>
      <c r="CN114" s="2" t="str">
        <f t="shared" si="7"/>
        <v>TADigital NA | Management - Associate Practice Director</v>
      </c>
      <c r="CO114" s="2" t="str">
        <f t="shared" si="8"/>
        <v>TADigital India Consulting | Cloud &amp; Engineering - L2 / B1-B3 | Associate Engineer</v>
      </c>
      <c r="CP114" s="1578">
        <v>290</v>
      </c>
      <c r="CQ114" s="1578">
        <v>167.5</v>
      </c>
      <c r="CR114" s="1578">
        <v>125</v>
      </c>
      <c r="CS114" s="1578">
        <f t="shared" si="9"/>
        <v>51.250000000000007</v>
      </c>
      <c r="CT114" s="1578">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3512</v>
      </c>
      <c r="DH114" t="s">
        <v>3463</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3350</v>
      </c>
      <c r="CL115" s="2" t="s">
        <v>3547</v>
      </c>
      <c r="CM115" s="39">
        <v>5</v>
      </c>
      <c r="CN115" s="2" t="str">
        <f t="shared" si="7"/>
        <v>TADigital NA | Management - Practice Director / Delivery Director</v>
      </c>
      <c r="CO115" s="2" t="str">
        <f t="shared" si="8"/>
        <v>TADigital India Consulting | Cloud &amp; Engineering - L2 / B1-B3 | Associate Engineer</v>
      </c>
      <c r="CP115" s="1578">
        <v>315</v>
      </c>
      <c r="CQ115" s="1578">
        <v>165</v>
      </c>
      <c r="CR115" s="1578">
        <v>115</v>
      </c>
      <c r="CS115" s="1578">
        <f t="shared" si="9"/>
        <v>45.1</v>
      </c>
      <c r="CT115" s="1578">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3512</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3544</v>
      </c>
      <c r="CM116" s="39">
        <v>4</v>
      </c>
      <c r="CN116" s="2" t="str">
        <f t="shared" si="7"/>
        <v>TADigital NA Consulting - Sr. Project Manager</v>
      </c>
      <c r="CO116" s="2" t="str">
        <f t="shared" si="8"/>
        <v>TADigital India Consulting | Cloud &amp; Engineering - L2 / B1-B3 | Associate Engineer</v>
      </c>
      <c r="CP116" s="1578">
        <v>235</v>
      </c>
      <c r="CQ116" s="1578">
        <v>130</v>
      </c>
      <c r="CR116" s="1578">
        <v>80</v>
      </c>
      <c r="CS116" s="1578">
        <f t="shared" si="9"/>
        <v>38.950000000000003</v>
      </c>
      <c r="CT116" s="1578">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3513</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3351</v>
      </c>
      <c r="CL117" s="2" t="s">
        <v>3547</v>
      </c>
      <c r="CM117" s="39">
        <v>6</v>
      </c>
      <c r="CN117" s="2" t="str">
        <f t="shared" si="7"/>
        <v>TADigital NA | Management - Practice VP / Delivery VP</v>
      </c>
      <c r="CO117" s="2" t="str">
        <f t="shared" si="8"/>
        <v>TADigital India Consulting | Cloud &amp; Engineering - L2 / B1-B3 | Associate Engineer</v>
      </c>
      <c r="CP117" s="1578">
        <v>370</v>
      </c>
      <c r="CQ117" s="1578">
        <v>172.5</v>
      </c>
      <c r="CR117" s="1578">
        <v>135</v>
      </c>
      <c r="CS117" s="1578">
        <f t="shared" si="9"/>
        <v>51.250000000000007</v>
      </c>
      <c r="CT117" s="1578">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3513</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3548</v>
      </c>
      <c r="CM118" s="39">
        <v>2</v>
      </c>
      <c r="CN118" s="2" t="str">
        <f t="shared" si="7"/>
        <v>TADigital NA Consulting | Content &amp; SEO - Content Strategist</v>
      </c>
      <c r="CO118" s="2" t="str">
        <f t="shared" si="8"/>
        <v>TADigital India Consulting | Cloud &amp; Engineering - L2 / B1-B3 | Associate Engineer</v>
      </c>
      <c r="CP118" s="1578">
        <v>170</v>
      </c>
      <c r="CQ118" s="1578">
        <v>82.5</v>
      </c>
      <c r="CR118" s="1578">
        <v>65</v>
      </c>
      <c r="CS118" s="1578">
        <f t="shared" si="9"/>
        <v>18.450000000000003</v>
      </c>
      <c r="CT118" s="1578">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3514</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3352</v>
      </c>
      <c r="CL119" s="2" t="s">
        <v>3547</v>
      </c>
      <c r="CM119" s="39">
        <v>5</v>
      </c>
      <c r="CN119" s="2" t="str">
        <f t="shared" si="7"/>
        <v>TADigital NA | Management - Sr. Practice Director / Sr. Delivery Director</v>
      </c>
      <c r="CO119" s="2" t="str">
        <f t="shared" si="8"/>
        <v>TADigital India Consulting | Cloud &amp; Engineering - L2 / B1-B3 | Associate Engineer</v>
      </c>
      <c r="CP119" s="1578">
        <v>340</v>
      </c>
      <c r="CQ119" s="1578">
        <v>170</v>
      </c>
      <c r="CR119" s="1578">
        <v>125</v>
      </c>
      <c r="CS119" s="1578">
        <f t="shared" si="9"/>
        <v>49.2</v>
      </c>
      <c r="CT119" s="1578">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3514</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3544</v>
      </c>
      <c r="CM120" s="39">
        <v>5</v>
      </c>
      <c r="CN120" s="2" t="str">
        <f t="shared" si="7"/>
        <v>TADigital NA Consulting - Delivery Manager</v>
      </c>
      <c r="CO120" s="2" t="str">
        <f t="shared" si="8"/>
        <v>TADigital India Consulting | Cloud &amp; Engineering - L2 / B1-B3 | Associate Engineer</v>
      </c>
      <c r="CP120" s="1578">
        <v>265</v>
      </c>
      <c r="CQ120" s="1578">
        <v>137.5</v>
      </c>
      <c r="CR120" s="1578">
        <v>90</v>
      </c>
      <c r="CS120" s="1578">
        <f t="shared" si="9"/>
        <v>38.950000000000003</v>
      </c>
      <c r="CT120" s="1578">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3514</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8">
        <v>275</v>
      </c>
      <c r="CQ121" s="1578">
        <v>155</v>
      </c>
      <c r="CR121" s="1578">
        <v>105</v>
      </c>
      <c r="CS121" s="1578">
        <f t="shared" si="9"/>
        <v>36.900000000000006</v>
      </c>
      <c r="CT121" s="1578">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3514</v>
      </c>
      <c r="DH121" t="s">
        <v>3427</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8">
        <v>235</v>
      </c>
      <c r="CQ122" s="1578">
        <v>132.5</v>
      </c>
      <c r="CR122" s="1578">
        <v>95</v>
      </c>
      <c r="CS122" s="1578">
        <f t="shared" si="9"/>
        <v>32.800000000000004</v>
      </c>
      <c r="CT122" s="1578">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3515</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8">
        <v>185</v>
      </c>
      <c r="CQ123" s="1578">
        <v>90</v>
      </c>
      <c r="CR123" s="1578">
        <v>85</v>
      </c>
      <c r="CS123" s="1578">
        <f t="shared" si="9"/>
        <v>24.6</v>
      </c>
      <c r="CT123" s="1578">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3515</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3325</v>
      </c>
      <c r="CJ124" s="2" t="s">
        <v>1861</v>
      </c>
      <c r="CK124" s="2" t="s">
        <v>3349</v>
      </c>
      <c r="CL124" s="2" t="s">
        <v>3543</v>
      </c>
      <c r="CM124" s="39">
        <v>2</v>
      </c>
      <c r="CN124" s="2" t="str">
        <f t="shared" si="7"/>
        <v>TADigital NA Consulting | Content &amp; SEO - Associate Web Content Analyst</v>
      </c>
      <c r="CO124" s="2" t="str">
        <f t="shared" si="8"/>
        <v>TADigital India Consulting | Cloud &amp; Engineering - L2 / B1-B3 | Associate Engineer</v>
      </c>
      <c r="CP124" s="1578">
        <v>0</v>
      </c>
      <c r="CQ124" s="1578">
        <v>0</v>
      </c>
      <c r="CR124" s="1578">
        <v>35</v>
      </c>
      <c r="CS124" s="1578">
        <f t="shared" si="9"/>
        <v>10.66</v>
      </c>
      <c r="CT124" s="1578">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3515</v>
      </c>
      <c r="DH124" t="s">
        <v>3428</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3325</v>
      </c>
      <c r="CJ125" s="2" t="s">
        <v>1861</v>
      </c>
      <c r="CK125" s="2" t="s">
        <v>720</v>
      </c>
      <c r="CL125" s="2" t="s">
        <v>3544</v>
      </c>
      <c r="CM125" s="39">
        <v>5</v>
      </c>
      <c r="CN125" s="2" t="str">
        <f t="shared" si="7"/>
        <v>TADigital NA | Management - Associate Practice Director</v>
      </c>
      <c r="CO125" s="2" t="str">
        <f t="shared" si="8"/>
        <v>TADigital India Consulting | Cloud &amp; Engineering - L2 / B1-B3 | Associate Engineer</v>
      </c>
      <c r="CP125" s="1578">
        <v>290</v>
      </c>
      <c r="CQ125" s="1578">
        <v>140</v>
      </c>
      <c r="CR125" s="1578">
        <v>105</v>
      </c>
      <c r="CS125" s="1578">
        <f t="shared" si="9"/>
        <v>45.1</v>
      </c>
      <c r="CT125" s="1578">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3515</v>
      </c>
      <c r="DH125" t="s">
        <v>3429</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3325</v>
      </c>
      <c r="CJ126" s="2" t="s">
        <v>1861</v>
      </c>
      <c r="CK126" s="2" t="s">
        <v>532</v>
      </c>
      <c r="CL126" s="2" t="s">
        <v>3545</v>
      </c>
      <c r="CM126" s="39">
        <v>2</v>
      </c>
      <c r="CN126" s="2" t="str">
        <f t="shared" si="7"/>
        <v>TADigital NA Consulting | Content &amp; SEO - Associate Content Strategist</v>
      </c>
      <c r="CO126" s="2" t="str">
        <f t="shared" si="8"/>
        <v>TADigital India Consulting | Cloud &amp; Engineering - L2 / B1-B3 | Associate Engineer</v>
      </c>
      <c r="CP126" s="1578">
        <v>160</v>
      </c>
      <c r="CQ126" s="1578">
        <v>80</v>
      </c>
      <c r="CR126" s="1578">
        <v>55</v>
      </c>
      <c r="CS126" s="1578">
        <f t="shared" si="9"/>
        <v>14.760000000000002</v>
      </c>
      <c r="CT126" s="1578">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3516</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3325</v>
      </c>
      <c r="CJ127" s="2" t="s">
        <v>1861</v>
      </c>
      <c r="CK127" s="2" t="s">
        <v>542</v>
      </c>
      <c r="CL127" s="2" t="s">
        <v>3546</v>
      </c>
      <c r="CM127" s="39">
        <v>5</v>
      </c>
      <c r="CN127" s="2" t="str">
        <f t="shared" si="7"/>
        <v>TADigital NA | Management - Associate Practice Director</v>
      </c>
      <c r="CO127" s="2" t="str">
        <f t="shared" si="8"/>
        <v>TADigital India Consulting | Cloud &amp; Engineering - L2 / B1-B3 | Associate Engineer</v>
      </c>
      <c r="CP127" s="1578">
        <v>290</v>
      </c>
      <c r="CQ127" s="1578">
        <v>167.5</v>
      </c>
      <c r="CR127" s="1578">
        <v>125</v>
      </c>
      <c r="CS127" s="1578">
        <f t="shared" si="9"/>
        <v>51.250000000000007</v>
      </c>
      <c r="CT127" s="1578">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3516</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3325</v>
      </c>
      <c r="CJ128" s="2" t="s">
        <v>1861</v>
      </c>
      <c r="CK128" s="2" t="s">
        <v>3350</v>
      </c>
      <c r="CL128" s="2" t="s">
        <v>3547</v>
      </c>
      <c r="CM128" s="39">
        <v>5</v>
      </c>
      <c r="CN128" s="2" t="str">
        <f t="shared" si="7"/>
        <v>TADigital NA | Management - Practice Director / Delivery Director</v>
      </c>
      <c r="CO128" s="2" t="str">
        <f t="shared" si="8"/>
        <v>TADigital India Consulting | Cloud &amp; Engineering - L2 / B1-B3 | Associate Engineer</v>
      </c>
      <c r="CP128" s="1578">
        <v>315</v>
      </c>
      <c r="CQ128" s="1578">
        <v>165</v>
      </c>
      <c r="CR128" s="1578">
        <v>115</v>
      </c>
      <c r="CS128" s="1578">
        <f t="shared" si="9"/>
        <v>45.1</v>
      </c>
      <c r="CT128" s="1578">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3516</v>
      </c>
      <c r="DH128" t="s">
        <v>3463</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3325</v>
      </c>
      <c r="CJ129" s="2" t="s">
        <v>1861</v>
      </c>
      <c r="CK129" s="2" t="s">
        <v>446</v>
      </c>
      <c r="CL129" s="2" t="s">
        <v>3544</v>
      </c>
      <c r="CM129" s="39">
        <v>4</v>
      </c>
      <c r="CN129" s="2" t="str">
        <f t="shared" si="7"/>
        <v>TADigital NA Consulting - Sr. Project Manager</v>
      </c>
      <c r="CO129" s="2" t="str">
        <f t="shared" si="8"/>
        <v>TADigital India Consulting | Cloud &amp; Engineering - L2 / B1-B3 | Associate Engineer</v>
      </c>
      <c r="CP129" s="1578">
        <v>235</v>
      </c>
      <c r="CQ129" s="1578">
        <v>130</v>
      </c>
      <c r="CR129" s="1578">
        <v>80</v>
      </c>
      <c r="CS129" s="1578">
        <f t="shared" si="9"/>
        <v>38.950000000000003</v>
      </c>
      <c r="CT129" s="1578">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3516</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3325</v>
      </c>
      <c r="CJ130" s="2" t="s">
        <v>1861</v>
      </c>
      <c r="CK130" s="2" t="s">
        <v>3351</v>
      </c>
      <c r="CL130" s="2" t="s">
        <v>3547</v>
      </c>
      <c r="CM130" s="39">
        <v>6</v>
      </c>
      <c r="CN130" s="2" t="str">
        <f t="shared" si="7"/>
        <v>TADigital NA | Management - Practice VP / Delivery VP</v>
      </c>
      <c r="CO130" s="2" t="str">
        <f t="shared" si="8"/>
        <v>TADigital India Consulting | Cloud &amp; Engineering - L2 / B1-B3 | Associate Engineer</v>
      </c>
      <c r="CP130" s="1578">
        <v>370</v>
      </c>
      <c r="CQ130" s="1578">
        <v>172.5</v>
      </c>
      <c r="CR130" s="1578">
        <v>135</v>
      </c>
      <c r="CS130" s="1578">
        <f t="shared" si="9"/>
        <v>51.250000000000007</v>
      </c>
      <c r="CT130" s="1578">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3516</v>
      </c>
      <c r="DH130" t="s">
        <v>3464</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3325</v>
      </c>
      <c r="CJ131" s="2" t="s">
        <v>1861</v>
      </c>
      <c r="CK131" s="2" t="s">
        <v>534</v>
      </c>
      <c r="CL131" s="2" t="s">
        <v>3548</v>
      </c>
      <c r="CM131" s="39">
        <v>2</v>
      </c>
      <c r="CN131" s="2" t="str">
        <f t="shared" si="7"/>
        <v>TADigital NA Consulting | Content &amp; SEO - Content Strategist</v>
      </c>
      <c r="CO131" s="2" t="str">
        <f t="shared" si="8"/>
        <v>TADigital India Consulting | Cloud &amp; Engineering - L2 / B1-B3 | Associate Engineer</v>
      </c>
      <c r="CP131" s="1578">
        <v>170</v>
      </c>
      <c r="CQ131" s="1578">
        <v>82.5</v>
      </c>
      <c r="CR131" s="1578">
        <v>65</v>
      </c>
      <c r="CS131" s="1578">
        <f t="shared" si="9"/>
        <v>18.450000000000003</v>
      </c>
      <c r="CT131" s="1578">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3517</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3325</v>
      </c>
      <c r="CJ132" s="2" t="s">
        <v>1861</v>
      </c>
      <c r="CK132" s="2" t="s">
        <v>3352</v>
      </c>
      <c r="CL132" s="2" t="s">
        <v>3547</v>
      </c>
      <c r="CM132" s="39">
        <v>5</v>
      </c>
      <c r="CN132" s="2" t="str">
        <f t="shared" si="7"/>
        <v>TADigital NA | Management - Sr. Practice Director / Sr. Delivery Director</v>
      </c>
      <c r="CO132" s="2" t="str">
        <f t="shared" si="8"/>
        <v>TADigital India Consulting | Cloud &amp; Engineering - L2 / B1-B3 | Associate Engineer</v>
      </c>
      <c r="CP132" s="1578">
        <v>340</v>
      </c>
      <c r="CQ132" s="1578">
        <v>170</v>
      </c>
      <c r="CR132" s="1578">
        <v>125</v>
      </c>
      <c r="CS132" s="1578">
        <f t="shared" si="9"/>
        <v>49.2</v>
      </c>
      <c r="CT132" s="1578">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3517</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3325</v>
      </c>
      <c r="CJ133" s="2" t="s">
        <v>1861</v>
      </c>
      <c r="CK133" s="2" t="s">
        <v>448</v>
      </c>
      <c r="CL133" s="2" t="s">
        <v>3544</v>
      </c>
      <c r="CM133" s="39">
        <v>5</v>
      </c>
      <c r="CN133" s="2" t="str">
        <f t="shared" si="7"/>
        <v>TADigital NA Consulting - Delivery Manager</v>
      </c>
      <c r="CO133" s="2" t="str">
        <f t="shared" si="8"/>
        <v>TADigital India Consulting | Cloud &amp; Engineering - L2 / B1-B3 | Associate Engineer</v>
      </c>
      <c r="CP133" s="1578">
        <v>265</v>
      </c>
      <c r="CQ133" s="1578">
        <v>137.5</v>
      </c>
      <c r="CR133" s="1578">
        <v>90</v>
      </c>
      <c r="CS133" s="1578">
        <f t="shared" si="9"/>
        <v>38.950000000000003</v>
      </c>
      <c r="CT133" s="1578">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3517</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3325</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8">
        <v>275</v>
      </c>
      <c r="CQ134" s="1578">
        <v>155</v>
      </c>
      <c r="CR134" s="1578">
        <v>105</v>
      </c>
      <c r="CS134" s="1578">
        <f t="shared" si="9"/>
        <v>36.900000000000006</v>
      </c>
      <c r="CT134" s="1578">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3518</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3325</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8">
        <v>235</v>
      </c>
      <c r="CQ135" s="1578">
        <v>132.5</v>
      </c>
      <c r="CR135" s="1578">
        <v>95</v>
      </c>
      <c r="CS135" s="1578">
        <f t="shared" ref="CS135:CS198" si="15">CT135*(1-0.18)</f>
        <v>32.800000000000004</v>
      </c>
      <c r="CT135" s="1578">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3518</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3325</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8">
        <v>185</v>
      </c>
      <c r="CQ136" s="1578">
        <v>90</v>
      </c>
      <c r="CR136" s="1578">
        <v>85</v>
      </c>
      <c r="CS136" s="1578">
        <f t="shared" si="15"/>
        <v>24.6</v>
      </c>
      <c r="CT136" s="1578">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3518</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3326</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8">
        <v>195</v>
      </c>
      <c r="CQ137" s="1578">
        <v>107.5</v>
      </c>
      <c r="CR137" s="1578">
        <v>85</v>
      </c>
      <c r="CS137" s="1578">
        <f t="shared" si="15"/>
        <v>26.650000000000002</v>
      </c>
      <c r="CT137" s="1578">
        <v>32.5</v>
      </c>
      <c r="CU137" s="2">
        <f t="shared" si="16"/>
        <v>13</v>
      </c>
      <c r="CV137" s="2" t="str">
        <f t="shared" si="12"/>
        <v>BA Lead</v>
      </c>
      <c r="CW137" s="2" t="str">
        <f>_xlfn.XLOOKUP(CL137,'[1]Rates &amp; Drop Downs INT'!D$373:D$430,'[1]Rates &amp; Drop Downs INT'!C$373:C$430,"X",1)</f>
        <v>Cloud &amp; Engineering - 2 | Associate Engineer</v>
      </c>
      <c r="DF137" t="s">
        <v>318</v>
      </c>
      <c r="DG137" t="s">
        <v>3518</v>
      </c>
      <c r="DH137" t="s">
        <v>3465</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3326</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8">
        <v>160</v>
      </c>
      <c r="CQ138" s="1578">
        <v>97.5</v>
      </c>
      <c r="CR138" s="1578">
        <v>55</v>
      </c>
      <c r="CS138" s="1578">
        <f t="shared" si="15"/>
        <v>18.450000000000003</v>
      </c>
      <c r="CT138" s="1578">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3518</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3326</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8">
        <v>185</v>
      </c>
      <c r="CQ139" s="1578">
        <v>105</v>
      </c>
      <c r="CR139" s="1578">
        <v>65</v>
      </c>
      <c r="CS139" s="1578">
        <f t="shared" si="15"/>
        <v>24.6</v>
      </c>
      <c r="CT139" s="1578">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3518</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3353</v>
      </c>
      <c r="CL140" s="2" t="s">
        <v>3545</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8">
        <v>0</v>
      </c>
      <c r="CQ140" s="1578">
        <v>0</v>
      </c>
      <c r="CR140" s="1578">
        <v>35</v>
      </c>
      <c r="CS140" s="1578">
        <f t="shared" si="15"/>
        <v>10.66</v>
      </c>
      <c r="CT140" s="1578">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2727</v>
      </c>
      <c r="DG140" t="s">
        <v>3519</v>
      </c>
      <c r="DH140" t="s">
        <v>2727</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3354</v>
      </c>
      <c r="CL141" s="2" t="s">
        <v>3543</v>
      </c>
      <c r="CM141" s="39">
        <v>2</v>
      </c>
      <c r="CN141" s="2" t="str">
        <f t="shared" si="13"/>
        <v>TADigital NA Consulting | Content &amp; SEO - Associate Web Content Analyst</v>
      </c>
      <c r="CO141" s="2" t="str">
        <f t="shared" si="18"/>
        <v>TADigital India Consulting | Cloud &amp; Engineering - L2 / B1-B3 | Associate Engineer</v>
      </c>
      <c r="CP141" s="1578">
        <v>0</v>
      </c>
      <c r="CQ141" s="1578">
        <v>0</v>
      </c>
      <c r="CR141" s="1578">
        <v>35</v>
      </c>
      <c r="CS141" s="1578">
        <f t="shared" si="15"/>
        <v>10.66</v>
      </c>
      <c r="CT141" s="1578">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3520</v>
      </c>
      <c r="DH141" t="s">
        <v>3466</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3544</v>
      </c>
      <c r="CM142" s="39">
        <v>5</v>
      </c>
      <c r="CN142" s="2" t="str">
        <f t="shared" si="13"/>
        <v>TADigital NA | Management - Associate Practice Director</v>
      </c>
      <c r="CO142" s="2" t="str">
        <f t="shared" si="18"/>
        <v>TADigital India Consulting | Cloud &amp; Engineering - L2 / B1-B3 | Associate Engineer</v>
      </c>
      <c r="CP142" s="1578">
        <v>290</v>
      </c>
      <c r="CQ142" s="1578">
        <v>140</v>
      </c>
      <c r="CR142" s="1578">
        <v>105</v>
      </c>
      <c r="CS142" s="1578">
        <f t="shared" si="15"/>
        <v>45.1</v>
      </c>
      <c r="CT142" s="1578">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3520</v>
      </c>
      <c r="DH142" t="s">
        <v>3467</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8">
        <v>160</v>
      </c>
      <c r="CQ143" s="1578">
        <v>85</v>
      </c>
      <c r="CR143" s="1578">
        <v>55</v>
      </c>
      <c r="CS143" s="1578">
        <f t="shared" si="15"/>
        <v>14.760000000000002</v>
      </c>
      <c r="CT143" s="1578">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3521</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8">
        <v>235</v>
      </c>
      <c r="CQ144" s="1578">
        <v>115.5</v>
      </c>
      <c r="CR144" s="1578">
        <v>95</v>
      </c>
      <c r="CS144" s="1578">
        <f t="shared" si="15"/>
        <v>30.750000000000004</v>
      </c>
      <c r="CT144" s="1578">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3521</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3548</v>
      </c>
      <c r="CM145" s="39">
        <v>2</v>
      </c>
      <c r="CN145" s="2" t="str">
        <f t="shared" si="13"/>
        <v>TADigital NA Consulting | Content &amp; SEO - Associate Content Strategist</v>
      </c>
      <c r="CO145" s="2" t="str">
        <f t="shared" si="18"/>
        <v>TADigital India Consulting | Cloud &amp; Engineering - L2 / B1-B3 | Associate Engineer</v>
      </c>
      <c r="CP145" s="1578">
        <v>160</v>
      </c>
      <c r="CQ145" s="1578">
        <v>85</v>
      </c>
      <c r="CR145" s="1578">
        <v>55</v>
      </c>
      <c r="CS145" s="1578">
        <f t="shared" si="15"/>
        <v>14.760000000000002</v>
      </c>
      <c r="CT145" s="1578">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3521</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3355</v>
      </c>
      <c r="CL146" s="2" t="s">
        <v>536</v>
      </c>
      <c r="CM146" s="39">
        <v>3</v>
      </c>
      <c r="CN146" s="2" t="str">
        <f t="shared" si="13"/>
        <v>TADigital NA Consulting | Content &amp; SEO - Associate Manager</v>
      </c>
      <c r="CO146" s="2" t="str">
        <f t="shared" si="18"/>
        <v>TADigital India Consulting | Cloud &amp; Engineering - L2 / B1-B3 | Associate Engineer</v>
      </c>
      <c r="CP146" s="1578">
        <v>210</v>
      </c>
      <c r="CQ146" s="1578">
        <v>107.5</v>
      </c>
      <c r="CR146" s="1578">
        <v>85</v>
      </c>
      <c r="CS146" s="1578">
        <f t="shared" si="15"/>
        <v>28.700000000000003</v>
      </c>
      <c r="CT146" s="1578">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3522</v>
      </c>
      <c r="DH146" t="s">
        <v>3468</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3546</v>
      </c>
      <c r="CM147" s="39">
        <v>4</v>
      </c>
      <c r="CN147" s="2" t="str">
        <f t="shared" si="13"/>
        <v>TADigital NA Consulting - Sr. Project Manager</v>
      </c>
      <c r="CO147" s="2" t="str">
        <f t="shared" si="18"/>
        <v>TADigital India Consulting | Cloud &amp; Engineering - L2 / B1-B3 | Associate Engineer</v>
      </c>
      <c r="CP147" s="1578">
        <v>235</v>
      </c>
      <c r="CQ147" s="1578">
        <v>116</v>
      </c>
      <c r="CR147" s="1578">
        <v>95</v>
      </c>
      <c r="CS147" s="1578">
        <f t="shared" si="15"/>
        <v>31.160000000000004</v>
      </c>
      <c r="CT147" s="1578">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3522</v>
      </c>
      <c r="DH147" t="s">
        <v>3469</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3356</v>
      </c>
      <c r="CL148" s="2" t="s">
        <v>538</v>
      </c>
      <c r="CM148" s="39">
        <v>3</v>
      </c>
      <c r="CN148" s="2" t="str">
        <f t="shared" si="13"/>
        <v>TADigital NA Consulting | Content &amp; SEO - Associate Manager</v>
      </c>
      <c r="CO148" s="2" t="str">
        <f t="shared" si="18"/>
        <v>TADigital India Consulting | Cloud &amp; Engineering - L2 / B1-B3 | Associate Engineer</v>
      </c>
      <c r="CP148" s="1578">
        <v>210</v>
      </c>
      <c r="CQ148" s="1578">
        <v>108</v>
      </c>
      <c r="CR148" s="1578">
        <v>85</v>
      </c>
      <c r="CS148" s="1578">
        <f t="shared" si="15"/>
        <v>28.700000000000003</v>
      </c>
      <c r="CT148" s="1578">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3523</v>
      </c>
      <c r="DH148" t="s">
        <v>3470</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3350</v>
      </c>
      <c r="CL149" s="2" t="s">
        <v>3547</v>
      </c>
      <c r="CM149" s="39">
        <v>5</v>
      </c>
      <c r="CN149" s="2" t="str">
        <f t="shared" si="13"/>
        <v>TADigital NA | Management - Practice Director / Delivery Director</v>
      </c>
      <c r="CO149" s="2" t="str">
        <f t="shared" si="18"/>
        <v>TADigital India Consulting | Cloud &amp; Engineering - L2 / B1-B3 | Associate Engineer</v>
      </c>
      <c r="CP149" s="1578">
        <v>315</v>
      </c>
      <c r="CQ149" s="1578">
        <v>165</v>
      </c>
      <c r="CR149" s="1578">
        <v>115</v>
      </c>
      <c r="CS149" s="1578">
        <f t="shared" si="15"/>
        <v>45.1</v>
      </c>
      <c r="CT149" s="1578">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3523</v>
      </c>
      <c r="DH149" t="s">
        <v>3471</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3351</v>
      </c>
      <c r="CL150" s="2" t="s">
        <v>3547</v>
      </c>
      <c r="CM150" s="39">
        <v>6</v>
      </c>
      <c r="CN150" s="2" t="str">
        <f t="shared" si="13"/>
        <v>TADigital NA | Management - Practice VP / Delivery VP</v>
      </c>
      <c r="CO150" s="2" t="str">
        <f t="shared" si="18"/>
        <v>TADigital India Consulting | Cloud &amp; Engineering - L2 / B1-B3 | Associate Engineer</v>
      </c>
      <c r="CP150" s="1578">
        <v>370</v>
      </c>
      <c r="CQ150" s="1578">
        <v>172.5</v>
      </c>
      <c r="CR150" s="1578">
        <v>135</v>
      </c>
      <c r="CS150" s="1578">
        <f t="shared" si="15"/>
        <v>51.250000000000007</v>
      </c>
      <c r="CT150" s="1578">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3524</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3357</v>
      </c>
      <c r="CL151" s="2" t="s">
        <v>3548</v>
      </c>
      <c r="CM151" s="39">
        <v>2</v>
      </c>
      <c r="CN151" s="2" t="str">
        <f t="shared" si="13"/>
        <v>TADigital NA Consulting - Project Manager / Product Manager</v>
      </c>
      <c r="CO151" s="2" t="str">
        <f t="shared" si="18"/>
        <v>TADigital India Consulting | Cloud &amp; Engineering - L2 / B1-B3 | Associate Engineer</v>
      </c>
      <c r="CP151" s="1578">
        <v>190</v>
      </c>
      <c r="CQ151" s="1578">
        <v>105</v>
      </c>
      <c r="CR151" s="1578">
        <v>65</v>
      </c>
      <c r="CS151" s="1578">
        <f t="shared" si="15"/>
        <v>22.96</v>
      </c>
      <c r="CT151" s="1578">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3524</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3358</v>
      </c>
      <c r="CL152" s="2" t="s">
        <v>3544</v>
      </c>
      <c r="CM152" s="39">
        <v>5</v>
      </c>
      <c r="CN152" s="2" t="str">
        <f t="shared" si="13"/>
        <v>TADigital NA Digital - Sr. Technical Architect</v>
      </c>
      <c r="CO152" s="2" t="str">
        <f t="shared" si="18"/>
        <v>TADigital India Consulting | Cloud &amp; Engineering - L2 / B1-B3 | Associate Engineer</v>
      </c>
      <c r="CP152" s="1578">
        <v>275</v>
      </c>
      <c r="CQ152" s="1578">
        <v>162.5</v>
      </c>
      <c r="CR152" s="1578">
        <v>105</v>
      </c>
      <c r="CS152" s="1578">
        <f t="shared" si="15"/>
        <v>41</v>
      </c>
      <c r="CT152" s="1578">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3524</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3359</v>
      </c>
      <c r="CL153" s="2" t="s">
        <v>3545</v>
      </c>
      <c r="CM153" s="39">
        <v>2</v>
      </c>
      <c r="CN153" s="2" t="str">
        <f t="shared" si="13"/>
        <v>TADigital NA Consulting - Project Manager / Product Manager</v>
      </c>
      <c r="CO153" s="2" t="str">
        <f t="shared" si="18"/>
        <v>TADigital India Consulting | Cloud &amp; Engineering - L2 / B1-B3 | Associate Engineer</v>
      </c>
      <c r="CP153" s="1578">
        <v>190</v>
      </c>
      <c r="CQ153" s="1578">
        <v>105</v>
      </c>
      <c r="CR153" s="1578">
        <v>65</v>
      </c>
      <c r="CS153" s="1578">
        <f t="shared" si="15"/>
        <v>22.55</v>
      </c>
      <c r="CT153" s="1578">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3524</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3360</v>
      </c>
      <c r="CL154" s="2" t="s">
        <v>3544</v>
      </c>
      <c r="CM154" s="39">
        <v>5</v>
      </c>
      <c r="CN154" s="2" t="str">
        <f t="shared" si="13"/>
        <v>TADigital NA Digital - Sr. Technical Architect</v>
      </c>
      <c r="CO154" s="2" t="str">
        <f t="shared" si="18"/>
        <v>TADigital India Consulting | Cloud &amp; Engineering - L2 / B1-B3 | Associate Engineer</v>
      </c>
      <c r="CP154" s="1578">
        <v>275</v>
      </c>
      <c r="CQ154" s="1578">
        <v>162.5</v>
      </c>
      <c r="CR154" s="1578">
        <v>105</v>
      </c>
      <c r="CS154" s="1578">
        <f t="shared" si="15"/>
        <v>41</v>
      </c>
      <c r="CT154" s="1578">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3525</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3352</v>
      </c>
      <c r="CL155" s="2" t="s">
        <v>3547</v>
      </c>
      <c r="CM155" s="39">
        <v>5</v>
      </c>
      <c r="CN155" s="2" t="str">
        <f t="shared" si="13"/>
        <v>TADigital NA | Management - Sr. Practice Director / Sr. Delivery Director</v>
      </c>
      <c r="CO155" s="2" t="str">
        <f t="shared" si="18"/>
        <v>TADigital India Consulting | Cloud &amp; Engineering - L2 / B1-B3 | Associate Engineer</v>
      </c>
      <c r="CP155" s="1578">
        <v>340</v>
      </c>
      <c r="CQ155" s="1578">
        <v>170</v>
      </c>
      <c r="CR155" s="1578">
        <v>125</v>
      </c>
      <c r="CS155" s="1578">
        <f t="shared" si="15"/>
        <v>49.2</v>
      </c>
      <c r="CT155" s="1578">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3525</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2511</v>
      </c>
      <c r="CJ156" s="2" t="s">
        <v>1802</v>
      </c>
      <c r="CK156" s="2" t="s">
        <v>3361</v>
      </c>
      <c r="CL156" s="2">
        <v>0</v>
      </c>
      <c r="CM156" s="39">
        <v>2</v>
      </c>
      <c r="CN156" s="2" t="str">
        <f t="shared" si="13"/>
        <v>TADigital NA Consulting | Content &amp; SEO - Associate Web Content Analyst</v>
      </c>
      <c r="CO156" s="2" t="str">
        <f t="shared" si="18"/>
        <v>TADigital India Consulting | Cloud &amp; Engineering - L2 / B1-B3 | Associate Engineer</v>
      </c>
      <c r="CP156" s="1578">
        <v>0</v>
      </c>
      <c r="CQ156" s="1578">
        <v>0</v>
      </c>
      <c r="CR156" s="1578">
        <v>35</v>
      </c>
      <c r="CS156" s="1578">
        <f t="shared" si="15"/>
        <v>10.66</v>
      </c>
      <c r="CT156" s="1578">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3525</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2511</v>
      </c>
      <c r="CJ157" s="2" t="s">
        <v>1802</v>
      </c>
      <c r="CK157" s="2" t="s">
        <v>720</v>
      </c>
      <c r="CL157" s="2" t="s">
        <v>3544</v>
      </c>
      <c r="CM157" s="39">
        <v>5</v>
      </c>
      <c r="CN157" s="2" t="str">
        <f t="shared" si="13"/>
        <v>TADigital NA | Management - Associate Practice Director</v>
      </c>
      <c r="CO157" s="2" t="str">
        <f t="shared" si="18"/>
        <v>TADigital India Consulting | Cloud &amp; Engineering - L2 / B1-B3 | Associate Engineer</v>
      </c>
      <c r="CP157" s="1578">
        <v>290</v>
      </c>
      <c r="CQ157" s="1578">
        <v>140</v>
      </c>
      <c r="CR157" s="1578">
        <v>105</v>
      </c>
      <c r="CS157" s="1578">
        <f t="shared" si="15"/>
        <v>45.1</v>
      </c>
      <c r="CT157" s="1578">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3525</v>
      </c>
      <c r="DH157" t="s">
        <v>3427</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2511</v>
      </c>
      <c r="CJ158" s="2" t="s">
        <v>1802</v>
      </c>
      <c r="CK158" s="2" t="s">
        <v>580</v>
      </c>
      <c r="CL158" s="2" t="s">
        <v>3549</v>
      </c>
      <c r="CM158" s="39">
        <v>4</v>
      </c>
      <c r="CN158" s="2" t="str">
        <f t="shared" si="13"/>
        <v>TADigital NA Consulting - Sr. Project Manager</v>
      </c>
      <c r="CO158" s="2" t="str">
        <f t="shared" si="18"/>
        <v>TADigital India Consulting | Cloud &amp; Engineering - L2 / B1-B3 | Associate Engineer</v>
      </c>
      <c r="CP158" s="1578">
        <v>235</v>
      </c>
      <c r="CQ158" s="1578">
        <v>120</v>
      </c>
      <c r="CR158" s="1578">
        <v>90</v>
      </c>
      <c r="CS158" s="1578">
        <f t="shared" si="15"/>
        <v>36.900000000000006</v>
      </c>
      <c r="CT158" s="1578">
        <v>45</v>
      </c>
      <c r="CU158" s="2">
        <f t="shared" si="16"/>
        <v>13</v>
      </c>
      <c r="CV158" s="2" t="str">
        <f t="shared" si="12"/>
        <v>Sr. Project Manager</v>
      </c>
      <c r="CW158" s="2" t="str">
        <f>_xlfn.XLOOKUP(CL158,'[1]Rates &amp; Drop Downs INT'!D$373:D$430,'[1]Rates &amp; Drop Downs INT'!C$373:C$430,"X",1)</f>
        <v>Cloud &amp; Engineering - 2 | Associate Engineer</v>
      </c>
      <c r="DF158" t="s">
        <v>3149</v>
      </c>
      <c r="DG158" t="s">
        <v>3526</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2511</v>
      </c>
      <c r="CJ159" s="2" t="s">
        <v>1802</v>
      </c>
      <c r="CK159" s="2" t="s">
        <v>329</v>
      </c>
      <c r="CL159" s="2" t="s">
        <v>3550</v>
      </c>
      <c r="CM159" s="39">
        <v>2</v>
      </c>
      <c r="CN159" s="2" t="str">
        <f t="shared" si="13"/>
        <v>TADigital NA Digital - DevOps Engineer</v>
      </c>
      <c r="CO159" s="2" t="str">
        <f t="shared" si="18"/>
        <v>TADigital India Consulting | Cloud &amp; Engineering - L2 / B1-B3 | Associate Engineer</v>
      </c>
      <c r="CP159" s="1578">
        <v>130</v>
      </c>
      <c r="CQ159" s="1578">
        <v>70</v>
      </c>
      <c r="CR159" s="1578">
        <v>55</v>
      </c>
      <c r="CS159" s="1578">
        <f t="shared" si="15"/>
        <v>14.760000000000002</v>
      </c>
      <c r="CT159" s="1578">
        <v>18</v>
      </c>
      <c r="CU159" s="2">
        <f t="shared" si="16"/>
        <v>13</v>
      </c>
      <c r="CV159" s="2" t="str">
        <f t="shared" si="12"/>
        <v>DevOps Engineer</v>
      </c>
      <c r="CW159" s="2" t="str">
        <f>_xlfn.XLOOKUP(CL159,'[1]Rates &amp; Drop Downs INT'!D$373:D$430,'[1]Rates &amp; Drop Downs INT'!C$373:C$430,"X",1)</f>
        <v>Cloud &amp; Engineering - 2 | Associate Engineer</v>
      </c>
      <c r="DF159" t="s">
        <v>3149</v>
      </c>
      <c r="DG159" t="s">
        <v>3526</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2511</v>
      </c>
      <c r="CJ160" s="2" t="s">
        <v>1802</v>
      </c>
      <c r="CK160" s="2" t="s">
        <v>578</v>
      </c>
      <c r="CL160" s="2" t="s">
        <v>3551</v>
      </c>
      <c r="CM160" s="39">
        <v>3</v>
      </c>
      <c r="CN160" s="2" t="str">
        <f t="shared" si="13"/>
        <v>TADigital NA Digital - Technical Lead</v>
      </c>
      <c r="CO160" s="2" t="str">
        <f t="shared" si="18"/>
        <v>TADigital India Consulting | Cloud &amp; Engineering - L2 / B1-B3 | Associate Engineer</v>
      </c>
      <c r="CP160" s="1578">
        <v>185</v>
      </c>
      <c r="CQ160" s="1578">
        <v>105</v>
      </c>
      <c r="CR160" s="1578">
        <v>80</v>
      </c>
      <c r="CS160" s="1578">
        <f t="shared" si="15"/>
        <v>22.55</v>
      </c>
      <c r="CT160" s="1578">
        <v>27.5</v>
      </c>
      <c r="CU160" s="2">
        <f t="shared" si="16"/>
        <v>13</v>
      </c>
      <c r="CV160" s="2" t="str">
        <f t="shared" si="12"/>
        <v>Technical Lead</v>
      </c>
      <c r="CW160" s="2" t="str">
        <f>_xlfn.XLOOKUP(CL160,'[1]Rates &amp; Drop Downs INT'!D$373:D$430,'[1]Rates &amp; Drop Downs INT'!C$373:C$430,"X",1)</f>
        <v>Cloud &amp; Engineering - 2 | Associate Engineer</v>
      </c>
      <c r="DF160" t="s">
        <v>3149</v>
      </c>
      <c r="DG160" t="s">
        <v>3526</v>
      </c>
      <c r="DH160" t="s">
        <v>3428</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2511</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8">
        <v>265</v>
      </c>
      <c r="CQ161" s="1578">
        <v>132.5</v>
      </c>
      <c r="CR161" s="1578">
        <v>105</v>
      </c>
      <c r="CS161" s="1578">
        <f t="shared" si="15"/>
        <v>41</v>
      </c>
      <c r="CT161" s="1578">
        <v>50</v>
      </c>
      <c r="CU161" s="2">
        <f t="shared" si="16"/>
        <v>13</v>
      </c>
      <c r="CV161" s="2" t="str">
        <f t="shared" si="12"/>
        <v>Delivery Manager</v>
      </c>
      <c r="CW161" s="2" t="str">
        <f>_xlfn.XLOOKUP(CL161,'[1]Rates &amp; Drop Downs INT'!D$373:D$430,'[1]Rates &amp; Drop Downs INT'!C$373:C$430,"X",1)</f>
        <v>Cloud &amp; Engineering - 2 | Associate Engineer</v>
      </c>
      <c r="DF161" t="s">
        <v>3149</v>
      </c>
      <c r="DG161" t="s">
        <v>3526</v>
      </c>
      <c r="DH161" t="s">
        <v>3429</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2511</v>
      </c>
      <c r="CJ162" s="2" t="s">
        <v>1802</v>
      </c>
      <c r="CK162" s="2" t="s">
        <v>3350</v>
      </c>
      <c r="CL162" s="2" t="s">
        <v>3547</v>
      </c>
      <c r="CM162" s="39">
        <v>5</v>
      </c>
      <c r="CN162" s="2" t="str">
        <f t="shared" si="13"/>
        <v>TADigital NA | Management - Practice Director / Delivery Director</v>
      </c>
      <c r="CO162" s="2" t="str">
        <f t="shared" si="18"/>
        <v>TADigital India Consulting | Cloud &amp; Engineering - L2 / B1-B3 | Associate Engineer</v>
      </c>
      <c r="CP162" s="1578">
        <v>315</v>
      </c>
      <c r="CQ162" s="1578">
        <v>165</v>
      </c>
      <c r="CR162" s="1578">
        <v>115</v>
      </c>
      <c r="CS162" s="1578">
        <f t="shared" si="15"/>
        <v>45.1</v>
      </c>
      <c r="CT162" s="1578">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3527</v>
      </c>
      <c r="DH162" t="s">
        <v>3472</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2511</v>
      </c>
      <c r="CJ163" s="2" t="s">
        <v>1802</v>
      </c>
      <c r="CK163" s="2" t="s">
        <v>446</v>
      </c>
      <c r="CL163" s="2" t="s">
        <v>3544</v>
      </c>
      <c r="CM163" s="39">
        <v>4</v>
      </c>
      <c r="CN163" s="2" t="str">
        <f t="shared" si="13"/>
        <v>TADigital NA Consulting - Sr. Project Manager</v>
      </c>
      <c r="CO163" s="2" t="str">
        <f t="shared" si="18"/>
        <v>TADigital India Consulting | Cloud &amp; Engineering - L2 / B1-B3 | Associate Engineer</v>
      </c>
      <c r="CP163" s="1578">
        <v>235</v>
      </c>
      <c r="CQ163" s="1578">
        <v>130</v>
      </c>
      <c r="CR163" s="1578">
        <v>80</v>
      </c>
      <c r="CS163" s="1578">
        <f t="shared" si="15"/>
        <v>38.950000000000003</v>
      </c>
      <c r="CT163" s="1578">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3527</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2511</v>
      </c>
      <c r="CJ164" s="2" t="s">
        <v>1802</v>
      </c>
      <c r="CK164" s="2" t="s">
        <v>3351</v>
      </c>
      <c r="CL164" s="2" t="s">
        <v>3547</v>
      </c>
      <c r="CM164" s="39">
        <v>6</v>
      </c>
      <c r="CN164" s="2" t="str">
        <f t="shared" si="13"/>
        <v>TADigital NA | Management - Practice VP / Delivery VP</v>
      </c>
      <c r="CO164" s="2" t="str">
        <f t="shared" si="18"/>
        <v>TADigital India Consulting | Cloud &amp; Engineering - L2 / B1-B3 | Associate Engineer</v>
      </c>
      <c r="CP164" s="1578">
        <v>370</v>
      </c>
      <c r="CQ164" s="1578">
        <v>172.5</v>
      </c>
      <c r="CR164" s="1578">
        <v>135</v>
      </c>
      <c r="CS164" s="1578">
        <f t="shared" si="15"/>
        <v>51.250000000000007</v>
      </c>
      <c r="CT164" s="1578">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3528</v>
      </c>
      <c r="DH164" t="s">
        <v>3473</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2511</v>
      </c>
      <c r="CJ165" s="2" t="s">
        <v>1802</v>
      </c>
      <c r="CK165" s="2" t="s">
        <v>576</v>
      </c>
      <c r="CL165" s="2" t="s">
        <v>3552</v>
      </c>
      <c r="CM165" s="39">
        <v>2</v>
      </c>
      <c r="CN165" s="2" t="str">
        <f t="shared" si="13"/>
        <v>TADigital NA Consulting | Content &amp; SEO - Associate Content Strategist</v>
      </c>
      <c r="CO165" s="2" t="str">
        <f t="shared" si="18"/>
        <v>TADigital India Consulting | Cloud &amp; Engineering - L2 / B1-B3 | Associate Engineer</v>
      </c>
      <c r="CP165" s="1578">
        <v>160</v>
      </c>
      <c r="CQ165" s="1578">
        <v>80</v>
      </c>
      <c r="CR165" s="1578">
        <v>65</v>
      </c>
      <c r="CS165" s="1578">
        <f t="shared" si="15"/>
        <v>16.400000000000002</v>
      </c>
      <c r="CT165" s="1578">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3528</v>
      </c>
      <c r="DH165" t="s">
        <v>3474</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2511</v>
      </c>
      <c r="CJ166" s="2" t="s">
        <v>1802</v>
      </c>
      <c r="CK166" s="2" t="s">
        <v>3352</v>
      </c>
      <c r="CL166" s="2" t="s">
        <v>3547</v>
      </c>
      <c r="CM166" s="39">
        <v>5</v>
      </c>
      <c r="CN166" s="2" t="str">
        <f t="shared" si="13"/>
        <v>TADigital NA | Management - Sr. Practice Director / Sr. Delivery Director</v>
      </c>
      <c r="CO166" s="2" t="str">
        <f t="shared" si="18"/>
        <v>TADigital India Consulting | Cloud &amp; Engineering - L2 / B1-B3 | Associate Engineer</v>
      </c>
      <c r="CP166" s="1578">
        <v>340</v>
      </c>
      <c r="CQ166" s="1578">
        <v>170</v>
      </c>
      <c r="CR166" s="1578">
        <v>125</v>
      </c>
      <c r="CS166" s="1578">
        <f t="shared" si="15"/>
        <v>49.2</v>
      </c>
      <c r="CT166" s="1578">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3529</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2511</v>
      </c>
      <c r="CJ167" s="2" t="s">
        <v>1802</v>
      </c>
      <c r="CK167" s="2" t="s">
        <v>448</v>
      </c>
      <c r="CL167" s="2" t="s">
        <v>3544</v>
      </c>
      <c r="CM167" s="39">
        <v>5</v>
      </c>
      <c r="CN167" s="2" t="str">
        <f t="shared" si="13"/>
        <v>TADigital NA Consulting - Delivery Manager</v>
      </c>
      <c r="CO167" s="2" t="str">
        <f t="shared" si="18"/>
        <v>TADigital India Consulting | Cloud &amp; Engineering - L2 / B1-B3 | Associate Engineer</v>
      </c>
      <c r="CP167" s="1578">
        <v>265</v>
      </c>
      <c r="CQ167" s="1578">
        <v>137.5</v>
      </c>
      <c r="CR167" s="1578">
        <v>90</v>
      </c>
      <c r="CS167" s="1578">
        <f t="shared" si="15"/>
        <v>38.950000000000003</v>
      </c>
      <c r="CT167" s="1578">
        <v>47.5</v>
      </c>
      <c r="CU167" s="2">
        <f t="shared" si="16"/>
        <v>13</v>
      </c>
      <c r="CV167" s="2" t="str">
        <f t="shared" si="12"/>
        <v>Delivery Manager</v>
      </c>
      <c r="CW167" s="2" t="str">
        <f>_xlfn.XLOOKUP(CL167,'[1]Rates &amp; Drop Downs INT'!D$373:D$430,'[1]Rates &amp; Drop Downs INT'!C$373:C$430,"X",1)</f>
        <v>Cloud &amp; Engineering - 2 | Associate Engineer</v>
      </c>
      <c r="DF167" t="s">
        <v>3165</v>
      </c>
      <c r="DG167" t="s">
        <v>3530</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3544</v>
      </c>
      <c r="CM168" s="39">
        <v>5</v>
      </c>
      <c r="CN168" s="2" t="str">
        <f t="shared" si="13"/>
        <v>TADigital NA | Management - Associate Practice Director</v>
      </c>
      <c r="CO168" s="2" t="str">
        <f t="shared" si="18"/>
        <v>TADigital India Consulting | Cloud &amp; Engineering - L2 / B1-B3 | Associate Engineer</v>
      </c>
      <c r="CP168" s="1578">
        <v>290</v>
      </c>
      <c r="CQ168" s="1578">
        <v>140</v>
      </c>
      <c r="CR168" s="1578">
        <v>105</v>
      </c>
      <c r="CS168" s="1578">
        <f t="shared" si="15"/>
        <v>45.1</v>
      </c>
      <c r="CT168" s="1578">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3165</v>
      </c>
      <c r="DG168" t="s">
        <v>3530</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3362</v>
      </c>
      <c r="CL169" s="2" t="s">
        <v>3543</v>
      </c>
      <c r="CM169" s="39">
        <v>2</v>
      </c>
      <c r="CN169" s="2" t="str">
        <f t="shared" si="13"/>
        <v>TADigital NA Consulting | Content &amp; SEO - Associate Web Content Analyst</v>
      </c>
      <c r="CO169" s="2" t="str">
        <f t="shared" si="18"/>
        <v>TADigital India Consulting | Cloud &amp; Engineering - L2 / B1-B3 | Associate Engineer</v>
      </c>
      <c r="CP169" s="1578">
        <v>0</v>
      </c>
      <c r="CQ169" s="1578">
        <v>0</v>
      </c>
      <c r="CR169" s="1578">
        <v>30</v>
      </c>
      <c r="CS169" s="1578">
        <f t="shared" si="15"/>
        <v>10.66</v>
      </c>
      <c r="CT169" s="1578">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3531</v>
      </c>
      <c r="DH169" t="s">
        <v>3475</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3350</v>
      </c>
      <c r="CL170" s="2" t="s">
        <v>3547</v>
      </c>
      <c r="CM170" s="39">
        <v>5</v>
      </c>
      <c r="CN170" s="2" t="str">
        <f t="shared" si="13"/>
        <v>TADigital NA | Management - Practice Director / Delivery Director</v>
      </c>
      <c r="CO170" s="2" t="str">
        <f t="shared" si="18"/>
        <v>TADigital India Consulting | Cloud &amp; Engineering - L2 / B1-B3 | Associate Engineer</v>
      </c>
      <c r="CP170" s="1578">
        <v>315</v>
      </c>
      <c r="CQ170" s="1578">
        <v>165</v>
      </c>
      <c r="CR170" s="1578">
        <v>115</v>
      </c>
      <c r="CS170" s="1578">
        <f t="shared" si="15"/>
        <v>45.1</v>
      </c>
      <c r="CT170" s="1578">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3531</v>
      </c>
      <c r="DH170" t="s">
        <v>3476</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3351</v>
      </c>
      <c r="CL171" s="2" t="s">
        <v>3547</v>
      </c>
      <c r="CM171" s="39">
        <v>6</v>
      </c>
      <c r="CN171" s="2" t="str">
        <f t="shared" si="13"/>
        <v>TADigital NA | Management - Practice VP / Delivery VP</v>
      </c>
      <c r="CO171" s="2" t="str">
        <f t="shared" si="18"/>
        <v>TADigital India Consulting | Cloud &amp; Engineering - L2 / B1-B3 | Associate Engineer</v>
      </c>
      <c r="CP171" s="1578">
        <v>370</v>
      </c>
      <c r="CQ171" s="1578">
        <v>172.5</v>
      </c>
      <c r="CR171" s="1578">
        <v>135</v>
      </c>
      <c r="CS171" s="1578">
        <f t="shared" si="15"/>
        <v>51.250000000000007</v>
      </c>
      <c r="CT171" s="1578">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3330</v>
      </c>
      <c r="DG171" t="s">
        <v>3532</v>
      </c>
      <c r="DH171" t="s">
        <v>3477</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3553</v>
      </c>
      <c r="CM172" s="39">
        <v>2</v>
      </c>
      <c r="CN172" s="2" t="str">
        <f t="shared" si="13"/>
        <v>TADigital NA Consulting | Content &amp; SEO - Content Analyst</v>
      </c>
      <c r="CO172" s="2" t="str">
        <f t="shared" si="18"/>
        <v>TADigital India Consulting | Cloud &amp; Engineering - L2 / B1-B3 | Associate Engineer</v>
      </c>
      <c r="CP172" s="1578">
        <v>125</v>
      </c>
      <c r="CQ172" s="1578">
        <v>75</v>
      </c>
      <c r="CR172" s="1578">
        <v>40</v>
      </c>
      <c r="CS172" s="1578">
        <f t="shared" si="15"/>
        <v>14.760000000000002</v>
      </c>
      <c r="CT172" s="1578">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3330</v>
      </c>
      <c r="DG172" t="s">
        <v>3532</v>
      </c>
      <c r="DH172" t="s">
        <v>3478</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3554</v>
      </c>
      <c r="CM173" s="39">
        <v>3</v>
      </c>
      <c r="CN173" s="2" t="str">
        <f t="shared" si="13"/>
        <v>TADigital NA Consulting | Content &amp; SEO - Content Strategist</v>
      </c>
      <c r="CO173" s="2" t="str">
        <f t="shared" si="18"/>
        <v>TADigital India Consulting | Cloud &amp; Engineering - L2 / B1-B3 | Associate Engineer</v>
      </c>
      <c r="CP173" s="1578">
        <v>170</v>
      </c>
      <c r="CQ173" s="1578">
        <v>82.5</v>
      </c>
      <c r="CR173" s="1578">
        <v>70</v>
      </c>
      <c r="CS173" s="1578">
        <f t="shared" si="15"/>
        <v>20.5</v>
      </c>
      <c r="CT173" s="1578">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3533</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3555</v>
      </c>
      <c r="CM174" s="39">
        <v>4</v>
      </c>
      <c r="CN174" s="2" t="str">
        <f t="shared" si="13"/>
        <v>TADigital NA Consulting - Project Manager / Product Manager</v>
      </c>
      <c r="CO174" s="2" t="str">
        <f t="shared" si="18"/>
        <v>TADigital India Consulting | Cloud &amp; Engineering - L2 / B1-B3 | Associate Engineer</v>
      </c>
      <c r="CP174" s="1578">
        <v>190</v>
      </c>
      <c r="CQ174" s="1578">
        <v>85</v>
      </c>
      <c r="CR174" s="1578">
        <v>80</v>
      </c>
      <c r="CS174" s="1578">
        <f t="shared" si="15"/>
        <v>26.650000000000002</v>
      </c>
      <c r="CT174" s="1578">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3352</v>
      </c>
      <c r="CL175" s="2" t="s">
        <v>3547</v>
      </c>
      <c r="CM175" s="39">
        <v>5</v>
      </c>
      <c r="CN175" s="2" t="str">
        <f t="shared" si="13"/>
        <v>TADigital NA | Management - Sr. Practice Director / Sr. Delivery Director</v>
      </c>
      <c r="CO175" s="2" t="str">
        <f t="shared" si="18"/>
        <v>TADigital India Consulting | Cloud &amp; Engineering - L2 / B1-B3 | Associate Engineer</v>
      </c>
      <c r="CP175" s="1578">
        <v>340</v>
      </c>
      <c r="CQ175" s="1578">
        <v>170</v>
      </c>
      <c r="CR175" s="1578">
        <v>125</v>
      </c>
      <c r="CS175" s="1578">
        <f t="shared" si="15"/>
        <v>49.2</v>
      </c>
      <c r="CT175" s="1578">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3548</v>
      </c>
      <c r="CM176" s="39">
        <v>2</v>
      </c>
      <c r="CN176" s="2" t="str">
        <f t="shared" si="13"/>
        <v>TADigital NA Consulting | Content &amp; SEO - Content Strategist</v>
      </c>
      <c r="CO176" s="2" t="str">
        <f t="shared" si="18"/>
        <v>TADigital India Consulting | Cloud &amp; Engineering - L2 / B1-B3 | Associate Engineer</v>
      </c>
      <c r="CP176" s="1578">
        <v>165</v>
      </c>
      <c r="CQ176" s="1578">
        <v>80</v>
      </c>
      <c r="CR176" s="1578">
        <v>60</v>
      </c>
      <c r="CS176" s="1578">
        <f t="shared" si="15"/>
        <v>16.400000000000002</v>
      </c>
      <c r="CT176" s="1578">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3349</v>
      </c>
      <c r="CL177" s="2" t="s">
        <v>3543</v>
      </c>
      <c r="CM177" s="39">
        <v>2</v>
      </c>
      <c r="CN177" s="2" t="str">
        <f t="shared" si="13"/>
        <v>TADigital NA Consulting | Content &amp; SEO - Associate Web Content Analyst</v>
      </c>
      <c r="CO177" s="2" t="str">
        <f t="shared" si="18"/>
        <v>TADigital India Consulting | Cloud &amp; Engineering - L2 / B1-B3 | Associate Engineer</v>
      </c>
      <c r="CP177" s="1578">
        <v>0</v>
      </c>
      <c r="CQ177" s="1578">
        <v>0</v>
      </c>
      <c r="CR177" s="1578">
        <v>35</v>
      </c>
      <c r="CS177" s="1578">
        <f t="shared" si="15"/>
        <v>10.66</v>
      </c>
      <c r="CT177" s="1578">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3544</v>
      </c>
      <c r="CM178" s="39">
        <v>5</v>
      </c>
      <c r="CN178" s="2" t="str">
        <f t="shared" si="13"/>
        <v>TADigital NA | Management - Associate Practice Director</v>
      </c>
      <c r="CO178" s="2" t="str">
        <f t="shared" si="18"/>
        <v>TADigital India Consulting | Cloud &amp; Engineering - L2 / B1-B3 | Associate Engineer</v>
      </c>
      <c r="CP178" s="1578">
        <v>290</v>
      </c>
      <c r="CQ178" s="1578">
        <v>140</v>
      </c>
      <c r="CR178" s="1578">
        <v>105</v>
      </c>
      <c r="CS178" s="1578">
        <f t="shared" si="15"/>
        <v>45.1</v>
      </c>
      <c r="CT178" s="1578">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3545</v>
      </c>
      <c r="CM179" s="39">
        <v>2</v>
      </c>
      <c r="CN179" s="2" t="str">
        <f t="shared" si="13"/>
        <v>TADigital NA Consulting | Content &amp; SEO - Associate Content Strategist</v>
      </c>
      <c r="CO179" s="2" t="str">
        <f t="shared" si="18"/>
        <v>TADigital India Consulting | Cloud &amp; Engineering - L2 / B1-B3 | Associate Engineer</v>
      </c>
      <c r="CP179" s="1578">
        <v>160</v>
      </c>
      <c r="CQ179" s="1578">
        <v>80</v>
      </c>
      <c r="CR179" s="1578">
        <v>55</v>
      </c>
      <c r="CS179" s="1578">
        <f t="shared" si="15"/>
        <v>14.760000000000002</v>
      </c>
      <c r="CT179" s="1578">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3546</v>
      </c>
      <c r="CM180" s="39">
        <v>5</v>
      </c>
      <c r="CN180" s="2" t="str">
        <f t="shared" si="13"/>
        <v>TADigital NA | Management - Associate Practice Director</v>
      </c>
      <c r="CO180" s="2" t="str">
        <f t="shared" si="18"/>
        <v>TADigital India Consulting | Cloud &amp; Engineering - L2 / B1-B3 | Associate Engineer</v>
      </c>
      <c r="CP180" s="1578">
        <v>290</v>
      </c>
      <c r="CQ180" s="1578">
        <v>167.5</v>
      </c>
      <c r="CR180" s="1578">
        <v>125</v>
      </c>
      <c r="CS180" s="1578">
        <f t="shared" si="15"/>
        <v>51.250000000000007</v>
      </c>
      <c r="CT180" s="1578">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3350</v>
      </c>
      <c r="CL181" s="2" t="s">
        <v>3547</v>
      </c>
      <c r="CM181" s="39">
        <v>5</v>
      </c>
      <c r="CN181" s="2" t="str">
        <f t="shared" si="13"/>
        <v>TADigital NA | Management - Practice Director / Delivery Director</v>
      </c>
      <c r="CO181" s="2" t="str">
        <f t="shared" si="18"/>
        <v>TADigital India Consulting | Cloud &amp; Engineering - L2 / B1-B3 | Associate Engineer</v>
      </c>
      <c r="CP181" s="1578">
        <v>315</v>
      </c>
      <c r="CQ181" s="1578">
        <v>165</v>
      </c>
      <c r="CR181" s="1578">
        <v>115</v>
      </c>
      <c r="CS181" s="1578">
        <f t="shared" si="15"/>
        <v>45.1</v>
      </c>
      <c r="CT181" s="1578">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3544</v>
      </c>
      <c r="CM182" s="39">
        <v>4</v>
      </c>
      <c r="CN182" s="2" t="str">
        <f t="shared" si="13"/>
        <v>TADigital NA Consulting - Sr. Project Manager</v>
      </c>
      <c r="CO182" s="2" t="str">
        <f t="shared" si="18"/>
        <v>TADigital India Consulting | Cloud &amp; Engineering - L2 / B1-B3 | Associate Engineer</v>
      </c>
      <c r="CP182" s="1578">
        <v>235</v>
      </c>
      <c r="CQ182" s="1578">
        <v>130</v>
      </c>
      <c r="CR182" s="1578">
        <v>80</v>
      </c>
      <c r="CS182" s="1578">
        <f t="shared" si="15"/>
        <v>38.950000000000003</v>
      </c>
      <c r="CT182" s="1578">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3351</v>
      </c>
      <c r="CL183" s="2" t="s">
        <v>3547</v>
      </c>
      <c r="CM183" s="39">
        <v>6</v>
      </c>
      <c r="CN183" s="2" t="str">
        <f t="shared" si="13"/>
        <v>TADigital NA | Management - Practice VP / Delivery VP</v>
      </c>
      <c r="CO183" s="2" t="str">
        <f t="shared" si="18"/>
        <v>TADigital India Consulting | Cloud &amp; Engineering - L2 / B1-B3 | Associate Engineer</v>
      </c>
      <c r="CP183" s="1578">
        <v>370</v>
      </c>
      <c r="CQ183" s="1578">
        <v>172.5</v>
      </c>
      <c r="CR183" s="1578">
        <v>135</v>
      </c>
      <c r="CS183" s="1578">
        <f t="shared" si="15"/>
        <v>51.250000000000007</v>
      </c>
      <c r="CT183" s="1578">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3548</v>
      </c>
      <c r="CM184" s="39">
        <v>2</v>
      </c>
      <c r="CN184" s="2" t="str">
        <f t="shared" si="13"/>
        <v>TADigital NA Consulting | Content &amp; SEO - Content Strategist</v>
      </c>
      <c r="CO184" s="2" t="str">
        <f t="shared" si="18"/>
        <v>TADigital India Consulting | Cloud &amp; Engineering - L2 / B1-B3 | Associate Engineer</v>
      </c>
      <c r="CP184" s="1578">
        <v>170</v>
      </c>
      <c r="CQ184" s="1578">
        <v>82.5</v>
      </c>
      <c r="CR184" s="1578">
        <v>65</v>
      </c>
      <c r="CS184" s="1578">
        <f t="shared" si="15"/>
        <v>18.450000000000003</v>
      </c>
      <c r="CT184" s="1578">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3352</v>
      </c>
      <c r="CL185" s="2" t="s">
        <v>3547</v>
      </c>
      <c r="CM185" s="39">
        <v>5</v>
      </c>
      <c r="CN185" s="2" t="str">
        <f t="shared" si="13"/>
        <v>TADigital NA | Management - Sr. Practice Director / Sr. Delivery Director</v>
      </c>
      <c r="CO185" s="2" t="str">
        <f t="shared" si="18"/>
        <v>TADigital India Consulting | Cloud &amp; Engineering - L2 / B1-B3 | Associate Engineer</v>
      </c>
      <c r="CP185" s="1578">
        <v>340</v>
      </c>
      <c r="CQ185" s="1578">
        <v>170</v>
      </c>
      <c r="CR185" s="1578">
        <v>125</v>
      </c>
      <c r="CS185" s="1578">
        <f t="shared" si="15"/>
        <v>49.2</v>
      </c>
      <c r="CT185" s="1578">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3544</v>
      </c>
      <c r="CM186" s="39">
        <v>5</v>
      </c>
      <c r="CN186" s="2" t="str">
        <f t="shared" si="13"/>
        <v>TADigital NA Consulting - Delivery Manager</v>
      </c>
      <c r="CO186" s="2" t="str">
        <f t="shared" si="18"/>
        <v>TADigital India Consulting | Cloud &amp; Engineering - L2 / B1-B3 | Associate Engineer</v>
      </c>
      <c r="CP186" s="1578">
        <v>265</v>
      </c>
      <c r="CQ186" s="1578">
        <v>137.5</v>
      </c>
      <c r="CR186" s="1578">
        <v>90</v>
      </c>
      <c r="CS186" s="1578">
        <f t="shared" si="15"/>
        <v>38.950000000000003</v>
      </c>
      <c r="CT186" s="1578">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8">
        <v>275</v>
      </c>
      <c r="CQ187" s="1578">
        <v>155</v>
      </c>
      <c r="CR187" s="1578">
        <v>105</v>
      </c>
      <c r="CS187" s="1578">
        <f t="shared" si="15"/>
        <v>36.900000000000006</v>
      </c>
      <c r="CT187" s="1578">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8">
        <v>235</v>
      </c>
      <c r="CQ188" s="1578">
        <v>132.5</v>
      </c>
      <c r="CR188" s="1578">
        <v>95</v>
      </c>
      <c r="CS188" s="1578">
        <f t="shared" si="15"/>
        <v>32.800000000000004</v>
      </c>
      <c r="CT188" s="1578">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8">
        <v>185</v>
      </c>
      <c r="CQ189" s="1578">
        <v>90</v>
      </c>
      <c r="CR189" s="1578">
        <v>85</v>
      </c>
      <c r="CS189" s="1578">
        <f t="shared" si="15"/>
        <v>24.6</v>
      </c>
      <c r="CT189" s="1578">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3349</v>
      </c>
      <c r="CL190" s="2" t="s">
        <v>3543</v>
      </c>
      <c r="CM190" s="39">
        <v>2</v>
      </c>
      <c r="CN190" s="2" t="str">
        <f t="shared" si="13"/>
        <v>TADigital NA Consulting | Content &amp; SEO - Associate Web Content Analyst</v>
      </c>
      <c r="CO190" s="2" t="str">
        <f t="shared" si="18"/>
        <v>TADigital India Consulting | Cloud &amp; Engineering - L2 / B1-B3 | Associate Engineer</v>
      </c>
      <c r="CP190" s="1578">
        <v>0</v>
      </c>
      <c r="CQ190" s="1578">
        <v>0</v>
      </c>
      <c r="CR190" s="1578">
        <v>35</v>
      </c>
      <c r="CS190" s="1578">
        <f t="shared" si="15"/>
        <v>10.66</v>
      </c>
      <c r="CT190" s="1578">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3544</v>
      </c>
      <c r="CM191" s="39">
        <v>5</v>
      </c>
      <c r="CN191" s="2" t="str">
        <f t="shared" si="13"/>
        <v>TADigital NA | Management - Associate Practice Director</v>
      </c>
      <c r="CO191" s="2" t="str">
        <f t="shared" si="18"/>
        <v>TADigital India Consulting | Cloud &amp; Engineering - L2 / B1-B3 | Associate Engineer</v>
      </c>
      <c r="CP191" s="1578">
        <v>290</v>
      </c>
      <c r="CQ191" s="1578">
        <v>140</v>
      </c>
      <c r="CR191" s="1578">
        <v>105</v>
      </c>
      <c r="CS191" s="1578">
        <f t="shared" si="15"/>
        <v>45.1</v>
      </c>
      <c r="CT191" s="1578">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3545</v>
      </c>
      <c r="CM192" s="39">
        <v>2</v>
      </c>
      <c r="CN192" s="2" t="str">
        <f t="shared" si="13"/>
        <v>TADigital NA Consulting | Content &amp; SEO - Associate Content Strategist</v>
      </c>
      <c r="CO192" s="2" t="str">
        <f t="shared" si="18"/>
        <v>TADigital India Consulting | Cloud &amp; Engineering - L2 / B1-B3 | Associate Engineer</v>
      </c>
      <c r="CP192" s="1578">
        <v>160</v>
      </c>
      <c r="CQ192" s="1578">
        <v>80</v>
      </c>
      <c r="CR192" s="1578">
        <v>55</v>
      </c>
      <c r="CS192" s="1578">
        <f t="shared" si="15"/>
        <v>14.760000000000002</v>
      </c>
      <c r="CT192" s="1578">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3546</v>
      </c>
      <c r="CM193" s="39">
        <v>5</v>
      </c>
      <c r="CN193" s="2" t="str">
        <f t="shared" si="13"/>
        <v>TADigital NA | Management - Associate Practice Director</v>
      </c>
      <c r="CO193" s="2" t="str">
        <f t="shared" si="18"/>
        <v>TADigital India Consulting | Cloud &amp; Engineering - L2 / B1-B3 | Associate Engineer</v>
      </c>
      <c r="CP193" s="1578">
        <v>290</v>
      </c>
      <c r="CQ193" s="1578">
        <v>167.5</v>
      </c>
      <c r="CR193" s="1578">
        <v>125</v>
      </c>
      <c r="CS193" s="1578">
        <f t="shared" si="15"/>
        <v>51.250000000000007</v>
      </c>
      <c r="CT193" s="1578">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3350</v>
      </c>
      <c r="CL194" s="2" t="s">
        <v>3547</v>
      </c>
      <c r="CM194" s="39">
        <v>5</v>
      </c>
      <c r="CN194" s="2" t="str">
        <f t="shared" si="13"/>
        <v>TADigital NA | Management - Practice Director / Delivery Director</v>
      </c>
      <c r="CO194" s="2" t="str">
        <f t="shared" si="18"/>
        <v>TADigital India Consulting | Cloud &amp; Engineering - L2 / B1-B3 | Associate Engineer</v>
      </c>
      <c r="CP194" s="1578">
        <v>315</v>
      </c>
      <c r="CQ194" s="1578">
        <v>165</v>
      </c>
      <c r="CR194" s="1578">
        <v>115</v>
      </c>
      <c r="CS194" s="1578">
        <f t="shared" si="15"/>
        <v>45.1</v>
      </c>
      <c r="CT194" s="1578">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3544</v>
      </c>
      <c r="CM195" s="39">
        <v>4</v>
      </c>
      <c r="CN195" s="2" t="str">
        <f t="shared" si="13"/>
        <v>TADigital NA Consulting - Sr. Project Manager</v>
      </c>
      <c r="CO195" s="2" t="str">
        <f t="shared" si="18"/>
        <v>TADigital India Consulting | Cloud &amp; Engineering - L2 / B1-B3 | Associate Engineer</v>
      </c>
      <c r="CP195" s="1578">
        <v>235</v>
      </c>
      <c r="CQ195" s="1578">
        <v>130</v>
      </c>
      <c r="CR195" s="1578">
        <v>80</v>
      </c>
      <c r="CS195" s="1578">
        <f t="shared" si="15"/>
        <v>38.950000000000003</v>
      </c>
      <c r="CT195" s="1578">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3351</v>
      </c>
      <c r="CL196" s="2" t="s">
        <v>3547</v>
      </c>
      <c r="CM196" s="39">
        <v>6</v>
      </c>
      <c r="CN196" s="2" t="str">
        <f t="shared" si="13"/>
        <v>TADigital NA | Management - Practice VP / Delivery VP</v>
      </c>
      <c r="CO196" s="2" t="str">
        <f t="shared" si="18"/>
        <v>TADigital India Consulting | Cloud &amp; Engineering - L2 / B1-B3 | Associate Engineer</v>
      </c>
      <c r="CP196" s="1578">
        <v>370</v>
      </c>
      <c r="CQ196" s="1578">
        <v>172.5</v>
      </c>
      <c r="CR196" s="1578">
        <v>135</v>
      </c>
      <c r="CS196" s="1578">
        <f t="shared" si="15"/>
        <v>51.250000000000007</v>
      </c>
      <c r="CT196" s="1578">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3548</v>
      </c>
      <c r="CM197" s="39">
        <v>2</v>
      </c>
      <c r="CN197" s="2" t="str">
        <f t="shared" si="13"/>
        <v>TADigital NA Consulting | Content &amp; SEO - Content Strategist</v>
      </c>
      <c r="CO197" s="2" t="str">
        <f t="shared" si="18"/>
        <v>TADigital India Consulting | Cloud &amp; Engineering - L2 / B1-B3 | Associate Engineer</v>
      </c>
      <c r="CP197" s="1578">
        <v>170</v>
      </c>
      <c r="CQ197" s="1578">
        <v>82.5</v>
      </c>
      <c r="CR197" s="1578">
        <v>65</v>
      </c>
      <c r="CS197" s="1578">
        <f t="shared" si="15"/>
        <v>18.450000000000003</v>
      </c>
      <c r="CT197" s="1578">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3352</v>
      </c>
      <c r="CL198" s="2" t="s">
        <v>3547</v>
      </c>
      <c r="CM198" s="39">
        <v>5</v>
      </c>
      <c r="CN198" s="2" t="str">
        <f t="shared" si="13"/>
        <v>TADigital NA | Management - Sr. Practice Director / Sr. Delivery Director</v>
      </c>
      <c r="CO198" s="2" t="str">
        <f t="shared" si="18"/>
        <v>TADigital India Consulting | Cloud &amp; Engineering - L2 / B1-B3 | Associate Engineer</v>
      </c>
      <c r="CP198" s="1578">
        <v>340</v>
      </c>
      <c r="CQ198" s="1578">
        <v>170</v>
      </c>
      <c r="CR198" s="1578">
        <v>125</v>
      </c>
      <c r="CS198" s="1578">
        <f t="shared" si="15"/>
        <v>49.2</v>
      </c>
      <c r="CT198" s="1578">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3544</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8">
        <v>265</v>
      </c>
      <c r="CQ199" s="1578">
        <v>137.5</v>
      </c>
      <c r="CR199" s="1578">
        <v>90</v>
      </c>
      <c r="CS199" s="1578">
        <f t="shared" ref="CS199:CS262" si="21">CT199*(1-0.18)</f>
        <v>38.950000000000003</v>
      </c>
      <c r="CT199" s="1578">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8">
        <v>275</v>
      </c>
      <c r="CQ200" s="1578">
        <v>155</v>
      </c>
      <c r="CR200" s="1578">
        <v>105</v>
      </c>
      <c r="CS200" s="1578">
        <f t="shared" si="21"/>
        <v>36.900000000000006</v>
      </c>
      <c r="CT200" s="1578">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8">
        <v>235</v>
      </c>
      <c r="CQ201" s="1578">
        <v>132.5</v>
      </c>
      <c r="CR201" s="1578">
        <v>95</v>
      </c>
      <c r="CS201" s="1578">
        <f t="shared" si="21"/>
        <v>32.800000000000004</v>
      </c>
      <c r="CT201" s="1578">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8">
        <v>185</v>
      </c>
      <c r="CQ202" s="1578">
        <v>90</v>
      </c>
      <c r="CR202" s="1578">
        <v>85</v>
      </c>
      <c r="CS202" s="1578">
        <f t="shared" si="21"/>
        <v>24.6</v>
      </c>
      <c r="CT202" s="1578">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3353</v>
      </c>
      <c r="CL203" s="2" t="s">
        <v>3545</v>
      </c>
      <c r="CM203" s="39">
        <v>2</v>
      </c>
      <c r="CN203" s="2" t="str">
        <f t="shared" si="20"/>
        <v>TADigital NA Consulting | Content &amp; SEO - Associate Web Content Analyst</v>
      </c>
      <c r="CO203" s="2" t="str">
        <f t="shared" si="18"/>
        <v>TADigital India Consulting | Cloud &amp; Engineering - L2 / B1-B3 | Associate Engineer</v>
      </c>
      <c r="CP203" s="1578">
        <v>0</v>
      </c>
      <c r="CQ203" s="1578">
        <v>0</v>
      </c>
      <c r="CR203" s="1578">
        <v>35</v>
      </c>
      <c r="CS203" s="1578">
        <f t="shared" si="21"/>
        <v>10.66</v>
      </c>
      <c r="CT203" s="1578">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3354</v>
      </c>
      <c r="CL204" s="2" t="s">
        <v>3543</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8">
        <v>0</v>
      </c>
      <c r="CQ204" s="1578">
        <v>0</v>
      </c>
      <c r="CR204" s="1578">
        <v>35</v>
      </c>
      <c r="CS204" s="1578">
        <f t="shared" si="21"/>
        <v>10.66</v>
      </c>
      <c r="CT204" s="1578">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3544</v>
      </c>
      <c r="CM205" s="39">
        <v>5</v>
      </c>
      <c r="CN205" s="2" t="str">
        <f t="shared" si="20"/>
        <v>TADigital NA | Management - Associate Practice Director</v>
      </c>
      <c r="CO205" s="2" t="str">
        <f t="shared" si="23"/>
        <v>TADigital India Consulting | Cloud &amp; Engineering - L2 / B1-B3 | Associate Engineer</v>
      </c>
      <c r="CP205" s="1578">
        <v>290</v>
      </c>
      <c r="CQ205" s="1578">
        <v>140</v>
      </c>
      <c r="CR205" s="1578">
        <v>105</v>
      </c>
      <c r="CS205" s="1578">
        <f t="shared" si="21"/>
        <v>45.1</v>
      </c>
      <c r="CT205" s="1578">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8">
        <v>160</v>
      </c>
      <c r="CQ206" s="1578">
        <v>85</v>
      </c>
      <c r="CR206" s="1578">
        <v>55</v>
      </c>
      <c r="CS206" s="1578">
        <f t="shared" si="21"/>
        <v>14.760000000000002</v>
      </c>
      <c r="CT206" s="1578">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8">
        <v>235</v>
      </c>
      <c r="CQ207" s="1578">
        <v>115.5</v>
      </c>
      <c r="CR207" s="1578">
        <v>95</v>
      </c>
      <c r="CS207" s="1578">
        <f t="shared" si="21"/>
        <v>30.750000000000004</v>
      </c>
      <c r="CT207" s="1578">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3548</v>
      </c>
      <c r="CM208" s="39">
        <v>2</v>
      </c>
      <c r="CN208" s="2" t="str">
        <f t="shared" si="20"/>
        <v>TADigital NA Consulting | Content &amp; SEO - Associate Content Strategist</v>
      </c>
      <c r="CO208" s="2" t="str">
        <f t="shared" si="23"/>
        <v>TADigital India Consulting | Cloud &amp; Engineering - L2 / B1-B3 | Associate Engineer</v>
      </c>
      <c r="CP208" s="1578">
        <v>160</v>
      </c>
      <c r="CQ208" s="1578">
        <v>85</v>
      </c>
      <c r="CR208" s="1578">
        <v>55</v>
      </c>
      <c r="CS208" s="1578">
        <f t="shared" si="21"/>
        <v>14.760000000000002</v>
      </c>
      <c r="CT208" s="1578">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3355</v>
      </c>
      <c r="CL209" s="2" t="s">
        <v>536</v>
      </c>
      <c r="CM209" s="39">
        <v>3</v>
      </c>
      <c r="CN209" s="2" t="str">
        <f t="shared" si="20"/>
        <v>TADigital NA Consulting | Content &amp; SEO - Associate Manager</v>
      </c>
      <c r="CO209" s="2" t="str">
        <f t="shared" si="23"/>
        <v>TADigital India Consulting | Cloud &amp; Engineering - L2 / B1-B3 | Associate Engineer</v>
      </c>
      <c r="CP209" s="1578">
        <v>210</v>
      </c>
      <c r="CQ209" s="1578">
        <v>107.5</v>
      </c>
      <c r="CR209" s="1578">
        <v>85</v>
      </c>
      <c r="CS209" s="1578">
        <f t="shared" si="21"/>
        <v>28.700000000000003</v>
      </c>
      <c r="CT209" s="1578">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3546</v>
      </c>
      <c r="CM210" s="39">
        <v>4</v>
      </c>
      <c r="CN210" s="2" t="str">
        <f t="shared" si="20"/>
        <v>TADigital NA Consulting - Sr. Project Manager</v>
      </c>
      <c r="CO210" s="2" t="str">
        <f t="shared" si="23"/>
        <v>TADigital India Consulting | Cloud &amp; Engineering - L2 / B1-B3 | Associate Engineer</v>
      </c>
      <c r="CP210" s="1578">
        <v>235</v>
      </c>
      <c r="CQ210" s="1578">
        <v>116</v>
      </c>
      <c r="CR210" s="1578">
        <v>95</v>
      </c>
      <c r="CS210" s="1578">
        <f t="shared" si="21"/>
        <v>31.160000000000004</v>
      </c>
      <c r="CT210" s="1578">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3356</v>
      </c>
      <c r="CL211" s="2" t="s">
        <v>538</v>
      </c>
      <c r="CM211" s="39">
        <v>3</v>
      </c>
      <c r="CN211" s="2" t="str">
        <f t="shared" si="20"/>
        <v>TADigital NA Consulting | Content &amp; SEO - Associate Manager</v>
      </c>
      <c r="CO211" s="2" t="str">
        <f t="shared" si="23"/>
        <v>TADigital India Consulting | Cloud &amp; Engineering - L2 / B1-B3 | Associate Engineer</v>
      </c>
      <c r="CP211" s="1578">
        <v>210</v>
      </c>
      <c r="CQ211" s="1578">
        <v>108</v>
      </c>
      <c r="CR211" s="1578">
        <v>85</v>
      </c>
      <c r="CS211" s="1578">
        <f t="shared" si="21"/>
        <v>28.700000000000003</v>
      </c>
      <c r="CT211" s="1578">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3350</v>
      </c>
      <c r="CL212" s="2" t="s">
        <v>3547</v>
      </c>
      <c r="CM212" s="39">
        <v>5</v>
      </c>
      <c r="CN212" s="2" t="str">
        <f t="shared" si="20"/>
        <v>TADigital NA | Management - Practice Director / Delivery Director</v>
      </c>
      <c r="CO212" s="2" t="str">
        <f t="shared" si="23"/>
        <v>TADigital India Consulting | Cloud &amp; Engineering - L2 / B1-B3 | Associate Engineer</v>
      </c>
      <c r="CP212" s="1578">
        <v>315</v>
      </c>
      <c r="CQ212" s="1578">
        <v>165</v>
      </c>
      <c r="CR212" s="1578">
        <v>115</v>
      </c>
      <c r="CS212" s="1578">
        <f t="shared" si="21"/>
        <v>45.1</v>
      </c>
      <c r="CT212" s="1578">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3351</v>
      </c>
      <c r="CL213" s="2" t="s">
        <v>3547</v>
      </c>
      <c r="CM213" s="39">
        <v>6</v>
      </c>
      <c r="CN213" s="2" t="str">
        <f t="shared" si="20"/>
        <v>TADigital NA | Management - Practice VP / Delivery VP</v>
      </c>
      <c r="CO213" s="2" t="str">
        <f t="shared" si="23"/>
        <v>TADigital India Consulting | Cloud &amp; Engineering - L2 / B1-B3 | Associate Engineer</v>
      </c>
      <c r="CP213" s="1578">
        <v>370</v>
      </c>
      <c r="CQ213" s="1578">
        <v>172.5</v>
      </c>
      <c r="CR213" s="1578">
        <v>135</v>
      </c>
      <c r="CS213" s="1578">
        <f t="shared" si="21"/>
        <v>51.250000000000007</v>
      </c>
      <c r="CT213" s="1578">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3357</v>
      </c>
      <c r="CL214" s="2" t="s">
        <v>3548</v>
      </c>
      <c r="CM214" s="39">
        <v>2</v>
      </c>
      <c r="CN214" s="2" t="str">
        <f t="shared" si="20"/>
        <v>TADigital NA Consulting - Project Manager / Product Manager</v>
      </c>
      <c r="CO214" s="2" t="str">
        <f t="shared" si="23"/>
        <v>TADigital India Consulting | Cloud &amp; Engineering - L2 / B1-B3 | Associate Engineer</v>
      </c>
      <c r="CP214" s="1578">
        <v>190</v>
      </c>
      <c r="CQ214" s="1578">
        <v>105</v>
      </c>
      <c r="CR214" s="1578">
        <v>65</v>
      </c>
      <c r="CS214" s="1578">
        <f t="shared" si="21"/>
        <v>22.96</v>
      </c>
      <c r="CT214" s="1578">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3327</v>
      </c>
      <c r="E215" s="346" t="s">
        <v>726</v>
      </c>
      <c r="F215" s="346" t="s">
        <v>451</v>
      </c>
      <c r="G215" s="347">
        <v>65</v>
      </c>
      <c r="H215" s="346" t="s">
        <v>119</v>
      </c>
      <c r="I215" s="348">
        <v>125</v>
      </c>
      <c r="J215" s="353"/>
      <c r="CG215" s="2" t="s">
        <v>255</v>
      </c>
      <c r="CH215" s="2" t="s">
        <v>255</v>
      </c>
      <c r="CI215" s="2" t="s">
        <v>1219</v>
      </c>
      <c r="CJ215" s="2" t="s">
        <v>1799</v>
      </c>
      <c r="CK215" s="2" t="s">
        <v>3358</v>
      </c>
      <c r="CL215" s="2" t="s">
        <v>3544</v>
      </c>
      <c r="CM215" s="39">
        <v>5</v>
      </c>
      <c r="CN215" s="2" t="str">
        <f t="shared" si="20"/>
        <v>TADigital NA Digital - Sr. Technical Architect</v>
      </c>
      <c r="CO215" s="2" t="str">
        <f t="shared" si="23"/>
        <v>TADigital India Consulting | Cloud &amp; Engineering - L2 / B1-B3 | Associate Engineer</v>
      </c>
      <c r="CP215" s="1578">
        <v>275</v>
      </c>
      <c r="CQ215" s="1578">
        <v>162.5</v>
      </c>
      <c r="CR215" s="1578">
        <v>105</v>
      </c>
      <c r="CS215" s="1578">
        <f t="shared" si="21"/>
        <v>41</v>
      </c>
      <c r="CT215" s="1578">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3327</v>
      </c>
      <c r="E216" s="346" t="s">
        <v>727</v>
      </c>
      <c r="F216" s="4" t="s">
        <v>453</v>
      </c>
      <c r="G216" s="343">
        <v>72.5</v>
      </c>
      <c r="H216" s="4" t="s">
        <v>119</v>
      </c>
      <c r="I216" s="344">
        <v>160</v>
      </c>
      <c r="J216" s="345"/>
      <c r="CG216" s="2" t="s">
        <v>255</v>
      </c>
      <c r="CH216" s="2" t="s">
        <v>255</v>
      </c>
      <c r="CI216" s="2" t="s">
        <v>1219</v>
      </c>
      <c r="CJ216" s="2" t="s">
        <v>1799</v>
      </c>
      <c r="CK216" s="2" t="s">
        <v>3359</v>
      </c>
      <c r="CL216" s="2" t="s">
        <v>3545</v>
      </c>
      <c r="CM216" s="39">
        <v>2</v>
      </c>
      <c r="CN216" s="2" t="str">
        <f t="shared" si="20"/>
        <v>TADigital NA Consulting - Project Manager / Product Manager</v>
      </c>
      <c r="CO216" s="2" t="str">
        <f t="shared" si="23"/>
        <v>TADigital India Consulting | Cloud &amp; Engineering - L2 / B1-B3 | Associate Engineer</v>
      </c>
      <c r="CP216" s="1578">
        <v>190</v>
      </c>
      <c r="CQ216" s="1578">
        <v>105</v>
      </c>
      <c r="CR216" s="1578">
        <v>65</v>
      </c>
      <c r="CS216" s="1578">
        <f t="shared" si="21"/>
        <v>22.55</v>
      </c>
      <c r="CT216" s="1578">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3327</v>
      </c>
      <c r="E217" s="346" t="s">
        <v>394</v>
      </c>
      <c r="F217" s="346" t="s">
        <v>455</v>
      </c>
      <c r="G217" s="347">
        <v>80</v>
      </c>
      <c r="H217" s="346" t="s">
        <v>119</v>
      </c>
      <c r="I217" s="348">
        <v>170</v>
      </c>
      <c r="J217" s="353"/>
      <c r="CG217" s="2" t="s">
        <v>255</v>
      </c>
      <c r="CH217" s="2" t="s">
        <v>255</v>
      </c>
      <c r="CI217" s="2" t="s">
        <v>1219</v>
      </c>
      <c r="CJ217" s="2" t="s">
        <v>1799</v>
      </c>
      <c r="CK217" s="2" t="s">
        <v>3360</v>
      </c>
      <c r="CL217" s="2" t="s">
        <v>3544</v>
      </c>
      <c r="CM217" s="39">
        <v>5</v>
      </c>
      <c r="CN217" s="2" t="str">
        <f t="shared" si="20"/>
        <v>TADigital NA Digital - Sr. Technical Architect</v>
      </c>
      <c r="CO217" s="2" t="str">
        <f t="shared" si="23"/>
        <v>TADigital India Consulting | Cloud &amp; Engineering - L2 / B1-B3 | Associate Engineer</v>
      </c>
      <c r="CP217" s="1578">
        <v>275</v>
      </c>
      <c r="CQ217" s="1578">
        <v>162.5</v>
      </c>
      <c r="CR217" s="1578">
        <v>105</v>
      </c>
      <c r="CS217" s="1578">
        <f t="shared" si="21"/>
        <v>41</v>
      </c>
      <c r="CT217" s="1578">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3327</v>
      </c>
      <c r="E218" s="346" t="s">
        <v>728</v>
      </c>
      <c r="F218" s="4" t="s">
        <v>457</v>
      </c>
      <c r="G218" s="343">
        <v>90</v>
      </c>
      <c r="H218" s="4" t="s">
        <v>119</v>
      </c>
      <c r="I218" s="344">
        <v>180</v>
      </c>
      <c r="J218" s="345"/>
      <c r="CG218" s="2" t="s">
        <v>255</v>
      </c>
      <c r="CH218" s="2" t="s">
        <v>255</v>
      </c>
      <c r="CI218" s="2" t="s">
        <v>1219</v>
      </c>
      <c r="CJ218" s="2" t="s">
        <v>1799</v>
      </c>
      <c r="CK218" s="2" t="s">
        <v>3352</v>
      </c>
      <c r="CL218" s="2" t="s">
        <v>3547</v>
      </c>
      <c r="CM218" s="39">
        <v>5</v>
      </c>
      <c r="CN218" s="2" t="str">
        <f t="shared" si="20"/>
        <v>TADigital NA | Management - Sr. Practice Director / Sr. Delivery Director</v>
      </c>
      <c r="CO218" s="2" t="str">
        <f t="shared" si="23"/>
        <v>TADigital India Consulting | Cloud &amp; Engineering - L2 / B1-B3 | Associate Engineer</v>
      </c>
      <c r="CP218" s="1578">
        <v>340</v>
      </c>
      <c r="CQ218" s="1578">
        <v>170</v>
      </c>
      <c r="CR218" s="1578">
        <v>125</v>
      </c>
      <c r="CS218" s="1578">
        <f t="shared" si="21"/>
        <v>49.2</v>
      </c>
      <c r="CT218" s="1578">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3327</v>
      </c>
      <c r="E219" s="346" t="s">
        <v>729</v>
      </c>
      <c r="F219" s="346" t="s">
        <v>459</v>
      </c>
      <c r="G219" s="347">
        <v>105</v>
      </c>
      <c r="H219" s="346" t="s">
        <v>119</v>
      </c>
      <c r="I219" s="348">
        <v>190</v>
      </c>
      <c r="J219" s="353"/>
      <c r="CG219" s="2" t="s">
        <v>255</v>
      </c>
      <c r="CH219" s="2" t="s">
        <v>255</v>
      </c>
      <c r="CI219" s="2" t="s">
        <v>311</v>
      </c>
      <c r="CJ219" s="2" t="s">
        <v>1796</v>
      </c>
      <c r="CK219" s="2" t="s">
        <v>3349</v>
      </c>
      <c r="CL219" s="2" t="s">
        <v>3543</v>
      </c>
      <c r="CM219" s="39">
        <v>2</v>
      </c>
      <c r="CN219" s="2" t="str">
        <f t="shared" si="20"/>
        <v>TADigital NA Consulting | Content &amp; SEO - Associate Web Content Analyst</v>
      </c>
      <c r="CO219" s="2" t="str">
        <f t="shared" si="23"/>
        <v>TADigital India Consulting | Cloud &amp; Engineering - L2 / B1-B3 | Associate Engineer</v>
      </c>
      <c r="CP219" s="1578">
        <v>0</v>
      </c>
      <c r="CQ219" s="1578">
        <v>0</v>
      </c>
      <c r="CR219" s="1578">
        <v>35</v>
      </c>
      <c r="CS219" s="1578">
        <f t="shared" si="21"/>
        <v>10.66</v>
      </c>
      <c r="CT219" s="1578">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3327</v>
      </c>
      <c r="E220" s="346" t="s">
        <v>730</v>
      </c>
      <c r="F220" s="4" t="s">
        <v>461</v>
      </c>
      <c r="G220" s="343">
        <v>107.5</v>
      </c>
      <c r="H220" s="4" t="s">
        <v>119</v>
      </c>
      <c r="I220" s="344">
        <v>210</v>
      </c>
      <c r="J220" s="345"/>
      <c r="CG220" s="2" t="s">
        <v>255</v>
      </c>
      <c r="CH220" s="2" t="s">
        <v>255</v>
      </c>
      <c r="CI220" s="2" t="s">
        <v>311</v>
      </c>
      <c r="CJ220" s="2" t="s">
        <v>1796</v>
      </c>
      <c r="CK220" s="2" t="s">
        <v>720</v>
      </c>
      <c r="CL220" s="2" t="s">
        <v>3544</v>
      </c>
      <c r="CM220" s="39">
        <v>5</v>
      </c>
      <c r="CN220" s="2" t="str">
        <f t="shared" si="20"/>
        <v>TADigital NA | Management - Associate Practice Director</v>
      </c>
      <c r="CO220" s="2" t="str">
        <f t="shared" si="23"/>
        <v>TADigital India Consulting | Cloud &amp; Engineering - L2 / B1-B3 | Associate Engineer</v>
      </c>
      <c r="CP220" s="1578">
        <v>290</v>
      </c>
      <c r="CQ220" s="1578">
        <v>140</v>
      </c>
      <c r="CR220" s="1578">
        <v>105</v>
      </c>
      <c r="CS220" s="1578">
        <f t="shared" si="21"/>
        <v>45.1</v>
      </c>
      <c r="CT220" s="1578">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3327</v>
      </c>
      <c r="E221" s="346" t="s">
        <v>731</v>
      </c>
      <c r="F221" s="346" t="s">
        <v>463</v>
      </c>
      <c r="G221" s="347">
        <v>65</v>
      </c>
      <c r="H221" s="346" t="s">
        <v>119</v>
      </c>
      <c r="I221" s="348">
        <v>125</v>
      </c>
      <c r="J221" s="353"/>
      <c r="CG221" s="2" t="s">
        <v>255</v>
      </c>
      <c r="CH221" s="2" t="s">
        <v>255</v>
      </c>
      <c r="CI221" s="2" t="s">
        <v>311</v>
      </c>
      <c r="CJ221" s="2" t="s">
        <v>1796</v>
      </c>
      <c r="CK221" s="2" t="s">
        <v>532</v>
      </c>
      <c r="CL221" s="2" t="s">
        <v>3545</v>
      </c>
      <c r="CM221" s="39">
        <v>2</v>
      </c>
      <c r="CN221" s="2" t="str">
        <f t="shared" si="20"/>
        <v>TADigital NA Consulting | Content &amp; SEO - Associate Content Strategist</v>
      </c>
      <c r="CO221" s="2" t="str">
        <f t="shared" si="23"/>
        <v>TADigital India Consulting | Cloud &amp; Engineering - L2 / B1-B3 | Associate Engineer</v>
      </c>
      <c r="CP221" s="1578">
        <v>160</v>
      </c>
      <c r="CQ221" s="1578">
        <v>80</v>
      </c>
      <c r="CR221" s="1578">
        <v>55</v>
      </c>
      <c r="CS221" s="1578">
        <f t="shared" si="21"/>
        <v>14.760000000000002</v>
      </c>
      <c r="CT221" s="1578">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3327</v>
      </c>
      <c r="E222" s="346" t="s">
        <v>732</v>
      </c>
      <c r="F222" s="4" t="s">
        <v>465</v>
      </c>
      <c r="G222" s="343">
        <v>75</v>
      </c>
      <c r="H222" s="4" t="s">
        <v>119</v>
      </c>
      <c r="I222" s="344">
        <v>140</v>
      </c>
      <c r="J222" s="345"/>
      <c r="CG222" s="2" t="s">
        <v>255</v>
      </c>
      <c r="CH222" s="2" t="s">
        <v>255</v>
      </c>
      <c r="CI222" s="2" t="s">
        <v>311</v>
      </c>
      <c r="CJ222" s="2" t="s">
        <v>1796</v>
      </c>
      <c r="CK222" s="2" t="s">
        <v>542</v>
      </c>
      <c r="CL222" s="2" t="s">
        <v>3546</v>
      </c>
      <c r="CM222" s="39">
        <v>5</v>
      </c>
      <c r="CN222" s="2" t="str">
        <f t="shared" si="20"/>
        <v>TADigital NA | Management - Associate Practice Director</v>
      </c>
      <c r="CO222" s="2" t="str">
        <f t="shared" si="23"/>
        <v>TADigital India Consulting | Cloud &amp; Engineering - L2 / B1-B3 | Associate Engineer</v>
      </c>
      <c r="CP222" s="1578">
        <v>290</v>
      </c>
      <c r="CQ222" s="1578">
        <v>167.5</v>
      </c>
      <c r="CR222" s="1578">
        <v>125</v>
      </c>
      <c r="CS222" s="1578">
        <f t="shared" si="21"/>
        <v>51.250000000000007</v>
      </c>
      <c r="CT222" s="1578">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3327</v>
      </c>
      <c r="E223" s="346" t="s">
        <v>733</v>
      </c>
      <c r="F223" s="346" t="s">
        <v>467</v>
      </c>
      <c r="G223" s="347">
        <v>80</v>
      </c>
      <c r="H223" s="346" t="s">
        <v>119</v>
      </c>
      <c r="I223" s="348">
        <v>160</v>
      </c>
      <c r="J223" s="353"/>
      <c r="CG223" s="2" t="s">
        <v>255</v>
      </c>
      <c r="CH223" s="2" t="s">
        <v>255</v>
      </c>
      <c r="CI223" s="2" t="s">
        <v>311</v>
      </c>
      <c r="CJ223" s="2" t="s">
        <v>1796</v>
      </c>
      <c r="CK223" s="2" t="s">
        <v>3350</v>
      </c>
      <c r="CL223" s="2" t="s">
        <v>3547</v>
      </c>
      <c r="CM223" s="39">
        <v>5</v>
      </c>
      <c r="CN223" s="2" t="str">
        <f t="shared" si="20"/>
        <v>TADigital NA | Management - Practice Director / Delivery Director</v>
      </c>
      <c r="CO223" s="2" t="str">
        <f t="shared" si="23"/>
        <v>TADigital India Consulting | Cloud &amp; Engineering - L2 / B1-B3 | Associate Engineer</v>
      </c>
      <c r="CP223" s="1578">
        <v>315</v>
      </c>
      <c r="CQ223" s="1578">
        <v>165</v>
      </c>
      <c r="CR223" s="1578">
        <v>115</v>
      </c>
      <c r="CS223" s="1578">
        <f t="shared" si="21"/>
        <v>45.1</v>
      </c>
      <c r="CT223" s="1578">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3327</v>
      </c>
      <c r="E224" s="4" t="s">
        <v>734</v>
      </c>
      <c r="F224" s="4" t="s">
        <v>469</v>
      </c>
      <c r="G224" s="343">
        <v>90</v>
      </c>
      <c r="H224" s="4" t="s">
        <v>119</v>
      </c>
      <c r="I224" s="344">
        <v>170</v>
      </c>
      <c r="J224" s="345"/>
      <c r="CG224" s="2" t="s">
        <v>255</v>
      </c>
      <c r="CH224" s="2" t="s">
        <v>255</v>
      </c>
      <c r="CI224" s="2" t="s">
        <v>311</v>
      </c>
      <c r="CJ224" s="2" t="s">
        <v>1796</v>
      </c>
      <c r="CK224" s="2" t="s">
        <v>446</v>
      </c>
      <c r="CL224" s="2" t="s">
        <v>3544</v>
      </c>
      <c r="CM224" s="39">
        <v>4</v>
      </c>
      <c r="CN224" s="2" t="str">
        <f t="shared" si="20"/>
        <v>TADigital NA Consulting - Sr. Project Manager</v>
      </c>
      <c r="CO224" s="2" t="str">
        <f t="shared" si="23"/>
        <v>TADigital India Consulting | Cloud &amp; Engineering - L2 / B1-B3 | Associate Engineer</v>
      </c>
      <c r="CP224" s="1578">
        <v>235</v>
      </c>
      <c r="CQ224" s="1578">
        <v>130</v>
      </c>
      <c r="CR224" s="1578">
        <v>80</v>
      </c>
      <c r="CS224" s="1578">
        <f t="shared" si="21"/>
        <v>38.950000000000003</v>
      </c>
      <c r="CT224" s="1578">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3327</v>
      </c>
      <c r="E225" s="346" t="s">
        <v>735</v>
      </c>
      <c r="F225" s="346" t="s">
        <v>471</v>
      </c>
      <c r="G225" s="347">
        <v>105</v>
      </c>
      <c r="H225" s="346" t="s">
        <v>119</v>
      </c>
      <c r="I225" s="348">
        <v>180</v>
      </c>
      <c r="J225" s="353"/>
      <c r="CG225" s="2" t="s">
        <v>255</v>
      </c>
      <c r="CH225" s="2" t="s">
        <v>255</v>
      </c>
      <c r="CI225" s="2" t="s">
        <v>311</v>
      </c>
      <c r="CJ225" s="2" t="s">
        <v>1796</v>
      </c>
      <c r="CK225" s="2" t="s">
        <v>3351</v>
      </c>
      <c r="CL225" s="2" t="s">
        <v>3547</v>
      </c>
      <c r="CM225" s="39">
        <v>6</v>
      </c>
      <c r="CN225" s="2" t="str">
        <f t="shared" si="20"/>
        <v>TADigital NA | Management - Practice VP / Delivery VP</v>
      </c>
      <c r="CO225" s="2" t="str">
        <f t="shared" si="23"/>
        <v>TADigital India Consulting | Cloud &amp; Engineering - L2 / B1-B3 | Associate Engineer</v>
      </c>
      <c r="CP225" s="1578">
        <v>370</v>
      </c>
      <c r="CQ225" s="1578">
        <v>172.5</v>
      </c>
      <c r="CR225" s="1578">
        <v>135</v>
      </c>
      <c r="CS225" s="1578">
        <f t="shared" si="21"/>
        <v>51.250000000000007</v>
      </c>
      <c r="CT225" s="1578">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3327</v>
      </c>
      <c r="E226" s="4" t="s">
        <v>736</v>
      </c>
      <c r="F226" s="4" t="s">
        <v>473</v>
      </c>
      <c r="G226" s="343">
        <v>65</v>
      </c>
      <c r="H226" s="4" t="s">
        <v>119</v>
      </c>
      <c r="I226" s="344">
        <v>105</v>
      </c>
      <c r="J226" s="345"/>
      <c r="CG226" s="2" t="s">
        <v>255</v>
      </c>
      <c r="CH226" s="2" t="s">
        <v>255</v>
      </c>
      <c r="CI226" s="2" t="s">
        <v>311</v>
      </c>
      <c r="CJ226" s="2" t="s">
        <v>1796</v>
      </c>
      <c r="CK226" s="2" t="s">
        <v>534</v>
      </c>
      <c r="CL226" s="2" t="s">
        <v>3548</v>
      </c>
      <c r="CM226" s="39">
        <v>2</v>
      </c>
      <c r="CN226" s="2" t="str">
        <f t="shared" si="20"/>
        <v>TADigital NA Consulting | Content &amp; SEO - Content Strategist</v>
      </c>
      <c r="CO226" s="2" t="str">
        <f t="shared" si="23"/>
        <v>TADigital India Consulting | Cloud &amp; Engineering - L2 / B1-B3 | Associate Engineer</v>
      </c>
      <c r="CP226" s="1578">
        <v>170</v>
      </c>
      <c r="CQ226" s="1578">
        <v>82.5</v>
      </c>
      <c r="CR226" s="1578">
        <v>65</v>
      </c>
      <c r="CS226" s="1578">
        <f t="shared" si="21"/>
        <v>18.450000000000003</v>
      </c>
      <c r="CT226" s="1578">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3327</v>
      </c>
      <c r="E227" s="346" t="s">
        <v>737</v>
      </c>
      <c r="F227" s="346" t="s">
        <v>475</v>
      </c>
      <c r="G227" s="347">
        <v>75</v>
      </c>
      <c r="H227" s="346" t="s">
        <v>119</v>
      </c>
      <c r="I227" s="348">
        <v>125</v>
      </c>
      <c r="J227" s="353"/>
      <c r="CG227" s="2" t="s">
        <v>255</v>
      </c>
      <c r="CH227" s="2" t="s">
        <v>255</v>
      </c>
      <c r="CI227" s="2" t="s">
        <v>311</v>
      </c>
      <c r="CJ227" s="2" t="s">
        <v>1796</v>
      </c>
      <c r="CK227" s="2" t="s">
        <v>3352</v>
      </c>
      <c r="CL227" s="2" t="s">
        <v>3547</v>
      </c>
      <c r="CM227" s="39">
        <v>5</v>
      </c>
      <c r="CN227" s="2" t="str">
        <f t="shared" si="20"/>
        <v>TADigital NA | Management - Sr. Practice Director / Sr. Delivery Director</v>
      </c>
      <c r="CO227" s="2" t="str">
        <f t="shared" si="23"/>
        <v>TADigital India Consulting | Cloud &amp; Engineering - L2 / B1-B3 | Associate Engineer</v>
      </c>
      <c r="CP227" s="1578">
        <v>340</v>
      </c>
      <c r="CQ227" s="1578">
        <v>170</v>
      </c>
      <c r="CR227" s="1578">
        <v>125</v>
      </c>
      <c r="CS227" s="1578">
        <f t="shared" si="21"/>
        <v>49.2</v>
      </c>
      <c r="CT227" s="1578">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3327</v>
      </c>
      <c r="E228" s="4" t="s">
        <v>738</v>
      </c>
      <c r="F228" s="4" t="s">
        <v>477</v>
      </c>
      <c r="G228" s="343">
        <v>80</v>
      </c>
      <c r="H228" s="4" t="s">
        <v>119</v>
      </c>
      <c r="I228" s="344">
        <v>135</v>
      </c>
      <c r="J228" s="345"/>
      <c r="CG228" s="2" t="s">
        <v>255</v>
      </c>
      <c r="CH228" s="2" t="s">
        <v>255</v>
      </c>
      <c r="CI228" s="2" t="s">
        <v>311</v>
      </c>
      <c r="CJ228" s="2" t="s">
        <v>1796</v>
      </c>
      <c r="CK228" s="2" t="s">
        <v>448</v>
      </c>
      <c r="CL228" s="2" t="s">
        <v>3544</v>
      </c>
      <c r="CM228" s="39">
        <v>5</v>
      </c>
      <c r="CN228" s="2" t="str">
        <f t="shared" si="20"/>
        <v>TADigital NA Consulting - Delivery Manager</v>
      </c>
      <c r="CO228" s="2" t="str">
        <f t="shared" si="23"/>
        <v>TADigital India Consulting | Cloud &amp; Engineering - L2 / B1-B3 | Associate Engineer</v>
      </c>
      <c r="CP228" s="1578">
        <v>265</v>
      </c>
      <c r="CQ228" s="1578">
        <v>137.5</v>
      </c>
      <c r="CR228" s="1578">
        <v>90</v>
      </c>
      <c r="CS228" s="1578">
        <f t="shared" si="21"/>
        <v>38.950000000000003</v>
      </c>
      <c r="CT228" s="1578">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3327</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8">
        <v>275</v>
      </c>
      <c r="CQ229" s="1578">
        <v>155</v>
      </c>
      <c r="CR229" s="1578">
        <v>105</v>
      </c>
      <c r="CS229" s="1578">
        <f t="shared" si="21"/>
        <v>36.900000000000006</v>
      </c>
      <c r="CT229" s="1578">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3327</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8">
        <v>235</v>
      </c>
      <c r="CQ230" s="1578">
        <v>132.5</v>
      </c>
      <c r="CR230" s="1578">
        <v>95</v>
      </c>
      <c r="CS230" s="1578">
        <f t="shared" si="21"/>
        <v>32.800000000000004</v>
      </c>
      <c r="CT230" s="1578">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3327</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8">
        <v>185</v>
      </c>
      <c r="CQ231" s="1578">
        <v>90</v>
      </c>
      <c r="CR231" s="1578">
        <v>85</v>
      </c>
      <c r="CS231" s="1578">
        <f t="shared" si="21"/>
        <v>24.6</v>
      </c>
      <c r="CT231" s="1578">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3327</v>
      </c>
      <c r="E232" s="4" t="s">
        <v>742</v>
      </c>
      <c r="F232" s="4" t="s">
        <v>485</v>
      </c>
      <c r="G232" s="343">
        <v>65</v>
      </c>
      <c r="H232" s="4" t="s">
        <v>119</v>
      </c>
      <c r="I232" s="344">
        <v>125</v>
      </c>
      <c r="J232" s="345"/>
      <c r="CG232" s="2" t="s">
        <v>262</v>
      </c>
      <c r="CH232" s="2" t="s">
        <v>262</v>
      </c>
      <c r="CI232" s="2" t="s">
        <v>2542</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8">
        <v>195</v>
      </c>
      <c r="CQ232" s="1578">
        <v>107.5</v>
      </c>
      <c r="CR232" s="1578">
        <v>85</v>
      </c>
      <c r="CS232" s="1578">
        <f t="shared" si="21"/>
        <v>26.650000000000002</v>
      </c>
      <c r="CT232" s="1578">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3327</v>
      </c>
      <c r="E233" s="346" t="s">
        <v>743</v>
      </c>
      <c r="F233" s="346" t="s">
        <v>487</v>
      </c>
      <c r="G233" s="347">
        <v>75</v>
      </c>
      <c r="H233" s="346" t="s">
        <v>119</v>
      </c>
      <c r="I233" s="348">
        <v>135</v>
      </c>
      <c r="J233" s="353"/>
      <c r="CG233" s="2" t="s">
        <v>262</v>
      </c>
      <c r="CH233" s="2" t="s">
        <v>262</v>
      </c>
      <c r="CI233" s="2" t="s">
        <v>2542</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8">
        <v>160</v>
      </c>
      <c r="CQ233" s="1578">
        <v>97.5</v>
      </c>
      <c r="CR233" s="1578">
        <v>55</v>
      </c>
      <c r="CS233" s="1578">
        <f t="shared" si="21"/>
        <v>18.450000000000003</v>
      </c>
      <c r="CT233" s="1578">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3327</v>
      </c>
      <c r="E234" s="4" t="s">
        <v>744</v>
      </c>
      <c r="F234" s="4" t="s">
        <v>489</v>
      </c>
      <c r="G234" s="343">
        <v>80</v>
      </c>
      <c r="H234" s="4" t="s">
        <v>119</v>
      </c>
      <c r="I234" s="344">
        <v>160</v>
      </c>
      <c r="J234" s="345"/>
      <c r="CG234" s="2" t="s">
        <v>262</v>
      </c>
      <c r="CH234" s="2" t="s">
        <v>262</v>
      </c>
      <c r="CI234" s="2" t="s">
        <v>2542</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8">
        <v>185</v>
      </c>
      <c r="CQ234" s="1578">
        <v>105</v>
      </c>
      <c r="CR234" s="1578">
        <v>65</v>
      </c>
      <c r="CS234" s="1578">
        <f t="shared" si="21"/>
        <v>24.6</v>
      </c>
      <c r="CT234" s="1578">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3327</v>
      </c>
      <c r="E235" s="346" t="s">
        <v>745</v>
      </c>
      <c r="F235" s="346" t="s">
        <v>491</v>
      </c>
      <c r="G235" s="347">
        <v>90</v>
      </c>
      <c r="H235" s="346" t="s">
        <v>119</v>
      </c>
      <c r="I235" s="348">
        <v>180</v>
      </c>
      <c r="J235" s="353"/>
      <c r="CG235" s="2" t="s">
        <v>262</v>
      </c>
      <c r="CH235" s="2" t="s">
        <v>262</v>
      </c>
      <c r="CI235" s="2" t="s">
        <v>1205</v>
      </c>
      <c r="CJ235" s="2" t="s">
        <v>1750</v>
      </c>
      <c r="CK235" s="2" t="s">
        <v>3349</v>
      </c>
      <c r="CL235" s="2" t="s">
        <v>3543</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8">
        <v>0</v>
      </c>
      <c r="CQ235" s="1578">
        <v>0</v>
      </c>
      <c r="CR235" s="1578">
        <v>35</v>
      </c>
      <c r="CS235" s="1578">
        <f t="shared" si="21"/>
        <v>10.66</v>
      </c>
      <c r="CT235" s="1578">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3327</v>
      </c>
      <c r="E236" s="4" t="s">
        <v>746</v>
      </c>
      <c r="F236" s="4" t="s">
        <v>493</v>
      </c>
      <c r="G236" s="343">
        <v>105</v>
      </c>
      <c r="H236" s="4" t="s">
        <v>119</v>
      </c>
      <c r="I236" s="344">
        <v>190</v>
      </c>
      <c r="J236" s="345"/>
      <c r="CG236" s="2" t="s">
        <v>262</v>
      </c>
      <c r="CH236" s="2" t="s">
        <v>262</v>
      </c>
      <c r="CI236" s="2" t="s">
        <v>1205</v>
      </c>
      <c r="CJ236" s="2" t="s">
        <v>1750</v>
      </c>
      <c r="CK236" s="2" t="s">
        <v>720</v>
      </c>
      <c r="CL236" s="2" t="s">
        <v>3544</v>
      </c>
      <c r="CM236" s="39">
        <v>5</v>
      </c>
      <c r="CN236" s="2" t="str">
        <f t="shared" si="20"/>
        <v>TADigital NA | Management - Associate Practice Director</v>
      </c>
      <c r="CO236" s="2" t="str">
        <f t="shared" si="25"/>
        <v>TADigital India Consulting | Cloud &amp; Engineering - L2 / B1-B3 | Associate Engineer</v>
      </c>
      <c r="CP236" s="1578">
        <v>290</v>
      </c>
      <c r="CQ236" s="1578">
        <v>140</v>
      </c>
      <c r="CR236" s="1578">
        <v>105</v>
      </c>
      <c r="CS236" s="1578">
        <f t="shared" si="21"/>
        <v>45.1</v>
      </c>
      <c r="CT236" s="1578">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3545</v>
      </c>
      <c r="CM237" s="39">
        <v>2</v>
      </c>
      <c r="CN237" s="2" t="str">
        <f t="shared" si="20"/>
        <v>TADigital NA Consulting | Content &amp; SEO - Associate Content Strategist</v>
      </c>
      <c r="CO237" s="2" t="str">
        <f t="shared" si="25"/>
        <v>TADigital India Consulting | Cloud &amp; Engineering - L2 / B1-B3 | Associate Engineer</v>
      </c>
      <c r="CP237" s="1578">
        <v>160</v>
      </c>
      <c r="CQ237" s="1578">
        <v>80</v>
      </c>
      <c r="CR237" s="1578">
        <v>55</v>
      </c>
      <c r="CS237" s="1578">
        <f t="shared" si="21"/>
        <v>14.760000000000002</v>
      </c>
      <c r="CT237" s="1578">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3546</v>
      </c>
      <c r="CM238" s="39">
        <v>5</v>
      </c>
      <c r="CN238" s="2" t="str">
        <f t="shared" si="20"/>
        <v>TADigital NA | Management - Associate Practice Director</v>
      </c>
      <c r="CO238" s="2" t="str">
        <f t="shared" si="25"/>
        <v>TADigital India Consulting | Cloud &amp; Engineering - L2 / B1-B3 | Associate Engineer</v>
      </c>
      <c r="CP238" s="1578">
        <v>290</v>
      </c>
      <c r="CQ238" s="1578">
        <v>167.5</v>
      </c>
      <c r="CR238" s="1578">
        <v>125</v>
      </c>
      <c r="CS238" s="1578">
        <f t="shared" si="21"/>
        <v>51.250000000000007</v>
      </c>
      <c r="CT238" s="1578">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3350</v>
      </c>
      <c r="CL239" s="2" t="s">
        <v>3547</v>
      </c>
      <c r="CM239" s="39">
        <v>5</v>
      </c>
      <c r="CN239" s="2" t="str">
        <f t="shared" si="20"/>
        <v>TADigital NA | Management - Practice Director / Delivery Director</v>
      </c>
      <c r="CO239" s="2" t="str">
        <f t="shared" si="25"/>
        <v>TADigital India Consulting | Cloud &amp; Engineering - L2 / B1-B3 | Associate Engineer</v>
      </c>
      <c r="CP239" s="1578">
        <v>315</v>
      </c>
      <c r="CQ239" s="1578">
        <v>165</v>
      </c>
      <c r="CR239" s="1578">
        <v>115</v>
      </c>
      <c r="CS239" s="1578">
        <f t="shared" si="21"/>
        <v>45.1</v>
      </c>
      <c r="CT239" s="1578">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3544</v>
      </c>
      <c r="CM240" s="39">
        <v>4</v>
      </c>
      <c r="CN240" s="2" t="str">
        <f t="shared" si="20"/>
        <v>TADigital NA Consulting - Sr. Project Manager</v>
      </c>
      <c r="CO240" s="2" t="str">
        <f t="shared" si="25"/>
        <v>TADigital India Consulting | Cloud &amp; Engineering - L2 / B1-B3 | Associate Engineer</v>
      </c>
      <c r="CP240" s="1578">
        <v>235</v>
      </c>
      <c r="CQ240" s="1578">
        <v>130</v>
      </c>
      <c r="CR240" s="1578">
        <v>80</v>
      </c>
      <c r="CS240" s="1578">
        <f t="shared" si="21"/>
        <v>38.950000000000003</v>
      </c>
      <c r="CT240" s="1578">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3351</v>
      </c>
      <c r="CL241" s="2" t="s">
        <v>3547</v>
      </c>
      <c r="CM241" s="39">
        <v>6</v>
      </c>
      <c r="CN241" s="2" t="str">
        <f t="shared" si="20"/>
        <v>TADigital NA | Management - Practice VP / Delivery VP</v>
      </c>
      <c r="CO241" s="2" t="str">
        <f t="shared" si="25"/>
        <v>TADigital India Consulting | Cloud &amp; Engineering - L2 / B1-B3 | Associate Engineer</v>
      </c>
      <c r="CP241" s="1578">
        <v>370</v>
      </c>
      <c r="CQ241" s="1578">
        <v>172.5</v>
      </c>
      <c r="CR241" s="1578">
        <v>135</v>
      </c>
      <c r="CS241" s="1578">
        <f t="shared" si="21"/>
        <v>51.250000000000007</v>
      </c>
      <c r="CT241" s="1578">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3548</v>
      </c>
      <c r="CM242" s="39">
        <v>2</v>
      </c>
      <c r="CN242" s="2" t="str">
        <f t="shared" si="20"/>
        <v>TADigital NA Consulting | Content &amp; SEO - Content Strategist</v>
      </c>
      <c r="CO242" s="2" t="str">
        <f t="shared" si="25"/>
        <v>TADigital India Consulting | Cloud &amp; Engineering - L2 / B1-B3 | Associate Engineer</v>
      </c>
      <c r="CP242" s="1578">
        <v>170</v>
      </c>
      <c r="CQ242" s="1578">
        <v>82.5</v>
      </c>
      <c r="CR242" s="1578">
        <v>65</v>
      </c>
      <c r="CS242" s="1578">
        <f t="shared" si="21"/>
        <v>18.450000000000003</v>
      </c>
      <c r="CT242" s="1578">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3352</v>
      </c>
      <c r="CL243" s="2" t="s">
        <v>3547</v>
      </c>
      <c r="CM243" s="39">
        <v>5</v>
      </c>
      <c r="CN243" s="2" t="str">
        <f t="shared" si="20"/>
        <v>TADigital NA | Management - Sr. Practice Director / Sr. Delivery Director</v>
      </c>
      <c r="CO243" s="2" t="str">
        <f t="shared" si="25"/>
        <v>TADigital India Consulting | Cloud &amp; Engineering - L2 / B1-B3 | Associate Engineer</v>
      </c>
      <c r="CP243" s="1578">
        <v>340</v>
      </c>
      <c r="CQ243" s="1578">
        <v>170</v>
      </c>
      <c r="CR243" s="1578">
        <v>125</v>
      </c>
      <c r="CS243" s="1578">
        <f t="shared" si="21"/>
        <v>49.2</v>
      </c>
      <c r="CT243" s="1578">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3544</v>
      </c>
      <c r="CM244" s="39">
        <v>5</v>
      </c>
      <c r="CN244" s="2" t="str">
        <f t="shared" si="20"/>
        <v>TADigital NA Consulting - Delivery Manager</v>
      </c>
      <c r="CO244" s="2" t="str">
        <f t="shared" si="25"/>
        <v>TADigital India Consulting | Cloud &amp; Engineering - L2 / B1-B3 | Associate Engineer</v>
      </c>
      <c r="CP244" s="1578">
        <v>265</v>
      </c>
      <c r="CQ244" s="1578">
        <v>137.5</v>
      </c>
      <c r="CR244" s="1578">
        <v>90</v>
      </c>
      <c r="CS244" s="1578">
        <f t="shared" si="21"/>
        <v>38.950000000000003</v>
      </c>
      <c r="CT244" s="1578">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8">
        <v>275</v>
      </c>
      <c r="CQ245" s="1578">
        <v>155</v>
      </c>
      <c r="CR245" s="1578">
        <v>105</v>
      </c>
      <c r="CS245" s="1578">
        <f t="shared" si="21"/>
        <v>36.900000000000006</v>
      </c>
      <c r="CT245" s="1578">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8">
        <v>235</v>
      </c>
      <c r="CQ246" s="1578">
        <v>132.5</v>
      </c>
      <c r="CR246" s="1578">
        <v>95</v>
      </c>
      <c r="CS246" s="1578">
        <f t="shared" si="21"/>
        <v>32.800000000000004</v>
      </c>
      <c r="CT246" s="1578">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8">
        <v>185</v>
      </c>
      <c r="CQ247" s="1578">
        <v>90</v>
      </c>
      <c r="CR247" s="1578">
        <v>85</v>
      </c>
      <c r="CS247" s="1578">
        <f t="shared" si="21"/>
        <v>24.6</v>
      </c>
      <c r="CT247" s="1578">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3413</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8">
        <v>105</v>
      </c>
      <c r="CQ248" s="1578">
        <v>65</v>
      </c>
      <c r="CR248" s="1578">
        <v>40</v>
      </c>
      <c r="CS248" s="1578">
        <f t="shared" si="21"/>
        <v>10.66</v>
      </c>
      <c r="CT248" s="1578">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3422</v>
      </c>
      <c r="E249" s="346" t="s">
        <v>760</v>
      </c>
      <c r="F249" s="346" t="s">
        <v>519</v>
      </c>
      <c r="G249" s="347">
        <v>75</v>
      </c>
      <c r="H249" s="346" t="s">
        <v>119</v>
      </c>
      <c r="I249" s="348">
        <v>135</v>
      </c>
      <c r="J249" s="353"/>
      <c r="CG249" s="2" t="s">
        <v>262</v>
      </c>
      <c r="CH249" s="2" t="s">
        <v>262</v>
      </c>
      <c r="CI249" s="2" t="s">
        <v>1172</v>
      </c>
      <c r="CJ249" s="2" t="s">
        <v>3413</v>
      </c>
      <c r="CK249" s="2" t="s">
        <v>737</v>
      </c>
      <c r="CL249" s="2" t="s">
        <v>3556</v>
      </c>
      <c r="CM249" s="39">
        <v>2</v>
      </c>
      <c r="CN249" s="2" t="str">
        <f t="shared" si="20"/>
        <v>TADigital NA Consulting | Content &amp; SEO - Content Analyst</v>
      </c>
      <c r="CO249" s="2" t="str">
        <f t="shared" si="25"/>
        <v>TADigital India Consulting | Cloud &amp; Engineering - L2 / B1-B3 | Associate Engineer</v>
      </c>
      <c r="CP249" s="1578">
        <v>125</v>
      </c>
      <c r="CQ249" s="1578">
        <v>75</v>
      </c>
      <c r="CR249" s="1578">
        <v>45</v>
      </c>
      <c r="CS249" s="1578">
        <f t="shared" si="21"/>
        <v>14.760000000000002</v>
      </c>
      <c r="CT249" s="1578">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3413</v>
      </c>
      <c r="CK250" s="2" t="s">
        <v>738</v>
      </c>
      <c r="CL250" s="2" t="s">
        <v>3557</v>
      </c>
      <c r="CM250" s="39">
        <v>2</v>
      </c>
      <c r="CN250" s="2" t="str">
        <f t="shared" si="20"/>
        <v>TADigital NA Consulting | Content &amp; SEO - Sr. Web Content Analyst</v>
      </c>
      <c r="CO250" s="2" t="str">
        <f t="shared" si="25"/>
        <v>TADigital India Consulting | Cloud &amp; Engineering - L2 / B1-B3 | Associate Engineer</v>
      </c>
      <c r="CP250" s="1578">
        <v>135</v>
      </c>
      <c r="CQ250" s="1578">
        <v>80</v>
      </c>
      <c r="CR250" s="1578">
        <v>60</v>
      </c>
      <c r="CS250" s="1578">
        <f t="shared" si="21"/>
        <v>1.6400000000000001</v>
      </c>
      <c r="CT250" s="1578">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3413</v>
      </c>
      <c r="CK251" s="2" t="s">
        <v>739</v>
      </c>
      <c r="CL251" s="2" t="s">
        <v>3557</v>
      </c>
      <c r="CM251" s="39">
        <v>6</v>
      </c>
      <c r="CN251" s="2" t="str">
        <f t="shared" si="20"/>
        <v>TADigital NA Consulting | Content &amp; SEO - Principal Web Content Analyst</v>
      </c>
      <c r="CO251" s="2" t="str">
        <f t="shared" si="25"/>
        <v>TADigital India Consulting | Cloud &amp; Engineering - L2 / B1-B3 | Associate Engineer</v>
      </c>
      <c r="CP251" s="1578">
        <v>145</v>
      </c>
      <c r="CQ251" s="1578">
        <v>80</v>
      </c>
      <c r="CR251" s="1578">
        <v>60</v>
      </c>
      <c r="CS251" s="1578">
        <f t="shared" si="21"/>
        <v>1.6400000000000001</v>
      </c>
      <c r="CT251" s="1578">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3413</v>
      </c>
      <c r="CK252" s="2" t="s">
        <v>740</v>
      </c>
      <c r="CL252" s="2" t="s">
        <v>3556</v>
      </c>
      <c r="CM252" s="39">
        <v>3</v>
      </c>
      <c r="CN252" s="2" t="str">
        <f t="shared" si="20"/>
        <v>TADigital NA Consulting | Content &amp; SEO - Content Strategist</v>
      </c>
      <c r="CO252" s="2" t="str">
        <f t="shared" si="25"/>
        <v>TADigital India Consulting | Cloud &amp; Engineering - L2 / B1-B3 | Associate Engineer</v>
      </c>
      <c r="CP252" s="1578">
        <v>170</v>
      </c>
      <c r="CQ252" s="1578">
        <v>90</v>
      </c>
      <c r="CR252" s="1578">
        <v>60</v>
      </c>
      <c r="CS252" s="1578">
        <f t="shared" si="21"/>
        <v>18.450000000000003</v>
      </c>
      <c r="CT252" s="1578">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3413</v>
      </c>
      <c r="CK253" s="2" t="s">
        <v>741</v>
      </c>
      <c r="CL253" s="2" t="s">
        <v>3556</v>
      </c>
      <c r="CM253" s="39">
        <v>3</v>
      </c>
      <c r="CN253" s="2" t="str">
        <f t="shared" si="20"/>
        <v>TADigital NA Consulting | Content &amp; SEO - Sr. Content Strategist</v>
      </c>
      <c r="CO253" s="2" t="str">
        <f t="shared" si="25"/>
        <v>TADigital India Consulting | Cloud &amp; Engineering - L2 / B1-B3 | Associate Engineer</v>
      </c>
      <c r="CP253" s="1578">
        <v>180</v>
      </c>
      <c r="CQ253" s="1578">
        <v>105</v>
      </c>
      <c r="CR253" s="1578">
        <v>65</v>
      </c>
      <c r="CS253" s="1578">
        <f t="shared" si="21"/>
        <v>22.55</v>
      </c>
      <c r="CT253" s="1578">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3413</v>
      </c>
      <c r="CK254" s="2" t="s">
        <v>730</v>
      </c>
      <c r="CL254" s="2" t="s">
        <v>3558</v>
      </c>
      <c r="CM254" s="39">
        <v>3</v>
      </c>
      <c r="CN254" s="2" t="str">
        <f t="shared" si="20"/>
        <v>TADigital NA Consulting | Content &amp; SEO - Associate Manager</v>
      </c>
      <c r="CO254" s="2" t="str">
        <f t="shared" si="25"/>
        <v>TADigital India Consulting | Cloud &amp; Engineering - L2 / B1-B3 | Associate Engineer</v>
      </c>
      <c r="CP254" s="1578">
        <v>210</v>
      </c>
      <c r="CQ254" s="1578">
        <v>122.5</v>
      </c>
      <c r="CR254" s="1578">
        <v>75</v>
      </c>
      <c r="CS254" s="1578">
        <f t="shared" si="21"/>
        <v>20.5</v>
      </c>
      <c r="CT254" s="1578">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3413</v>
      </c>
      <c r="CK255" s="2" t="s">
        <v>742</v>
      </c>
      <c r="CL255" s="2" t="s">
        <v>3559</v>
      </c>
      <c r="CM255" s="39">
        <v>2</v>
      </c>
      <c r="CN255" s="2" t="str">
        <f t="shared" si="20"/>
        <v>TADigital NA Consulting | Content &amp; SEO - Content Analyst</v>
      </c>
      <c r="CO255" s="2" t="str">
        <f t="shared" si="25"/>
        <v>TADigital India Consulting | Cloud &amp; Engineering - L2 / B1-B3 | Associate Engineer</v>
      </c>
      <c r="CP255" s="1578">
        <v>120</v>
      </c>
      <c r="CQ255" s="1578">
        <v>65</v>
      </c>
      <c r="CR255" s="1578">
        <v>45</v>
      </c>
      <c r="CS255" s="1578">
        <f t="shared" si="21"/>
        <v>10.66</v>
      </c>
      <c r="CT255" s="1578">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3413</v>
      </c>
      <c r="CK256" s="2" t="s">
        <v>743</v>
      </c>
      <c r="CL256" s="2" t="s">
        <v>3560</v>
      </c>
      <c r="CM256" s="39">
        <v>2</v>
      </c>
      <c r="CN256" s="2" t="str">
        <f t="shared" si="20"/>
        <v>TADigital NA Digital - DevOps Engineer</v>
      </c>
      <c r="CO256" s="2" t="str">
        <f t="shared" si="25"/>
        <v>TADigital India Consulting | Cloud &amp; Engineering - L2 / B1-B3 | Associate Engineer</v>
      </c>
      <c r="CP256" s="1578">
        <v>130</v>
      </c>
      <c r="CQ256" s="1578">
        <v>75</v>
      </c>
      <c r="CR256" s="1578">
        <v>50</v>
      </c>
      <c r="CS256" s="1578">
        <f t="shared" si="21"/>
        <v>10.66</v>
      </c>
      <c r="CT256" s="1578">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3413</v>
      </c>
      <c r="CK257" s="2" t="s">
        <v>744</v>
      </c>
      <c r="CL257" s="2" t="s">
        <v>3561</v>
      </c>
      <c r="CM257" s="39">
        <v>2</v>
      </c>
      <c r="CN257" s="2" t="str">
        <f t="shared" si="20"/>
        <v>TADigital NA Consulting | Content &amp; SEO - Associate Content Strategist</v>
      </c>
      <c r="CO257" s="2" t="str">
        <f t="shared" si="25"/>
        <v>TADigital India Consulting | Cloud &amp; Engineering - L2 / B1-B3 | Associate Engineer</v>
      </c>
      <c r="CP257" s="1578">
        <v>150</v>
      </c>
      <c r="CQ257" s="1578">
        <v>77.5</v>
      </c>
      <c r="CR257" s="1578">
        <v>55</v>
      </c>
      <c r="CS257" s="1578">
        <f t="shared" si="21"/>
        <v>1.6400000000000001</v>
      </c>
      <c r="CT257" s="1578">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3413</v>
      </c>
      <c r="CK258" s="2" t="s">
        <v>745</v>
      </c>
      <c r="CL258" s="2" t="s">
        <v>3547</v>
      </c>
      <c r="CM258" s="39">
        <v>3</v>
      </c>
      <c r="CN258" s="2" t="str">
        <f t="shared" si="20"/>
        <v>TADigital NA Consulting | Content &amp; SEO - Content Strategist</v>
      </c>
      <c r="CO258" s="2" t="str">
        <f t="shared" si="25"/>
        <v>TADigital India Consulting | Cloud &amp; Engineering - L2 / B1-B3 | Associate Engineer</v>
      </c>
      <c r="CP258" s="1578">
        <v>170</v>
      </c>
      <c r="CQ258" s="1578">
        <v>85</v>
      </c>
      <c r="CR258" s="1578">
        <v>60</v>
      </c>
      <c r="CS258" s="1578">
        <f t="shared" si="21"/>
        <v>18.450000000000003</v>
      </c>
      <c r="CT258" s="1578">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3413</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8">
        <v>180</v>
      </c>
      <c r="CQ259" s="1578">
        <v>97.5</v>
      </c>
      <c r="CR259" s="1578">
        <v>65</v>
      </c>
      <c r="CS259" s="1578">
        <f t="shared" si="21"/>
        <v>20.5</v>
      </c>
      <c r="CT259" s="1578">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3413</v>
      </c>
      <c r="CK260" s="2" t="s">
        <v>446</v>
      </c>
      <c r="CL260" s="2" t="s">
        <v>3544</v>
      </c>
      <c r="CM260" s="39">
        <v>4</v>
      </c>
      <c r="CN260" s="2" t="str">
        <f t="shared" si="20"/>
        <v>TADigital NA Consulting - Sr. Project Manager</v>
      </c>
      <c r="CO260" s="2" t="str">
        <f t="shared" si="25"/>
        <v>TADigital India Consulting | Cloud &amp; Engineering - L2 / B1-B3 | Associate Engineer</v>
      </c>
      <c r="CP260" s="1578">
        <v>235</v>
      </c>
      <c r="CQ260" s="1578">
        <v>130</v>
      </c>
      <c r="CR260" s="1578">
        <v>80</v>
      </c>
      <c r="CS260" s="1578">
        <f t="shared" si="21"/>
        <v>38.950000000000003</v>
      </c>
      <c r="CT260" s="1578">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3413</v>
      </c>
      <c r="CK261" s="2" t="s">
        <v>448</v>
      </c>
      <c r="CL261" s="2" t="s">
        <v>3544</v>
      </c>
      <c r="CM261" s="39">
        <v>5</v>
      </c>
      <c r="CN261" s="2" t="str">
        <f t="shared" si="20"/>
        <v>TADigital NA Consulting - Delivery Manager</v>
      </c>
      <c r="CO261" s="2" t="str">
        <f t="shared" si="25"/>
        <v>TADigital India Consulting | Cloud &amp; Engineering - L2 / B1-B3 | Associate Engineer</v>
      </c>
      <c r="CP261" s="1578">
        <v>265</v>
      </c>
      <c r="CQ261" s="1578">
        <v>137.5</v>
      </c>
      <c r="CR261" s="1578">
        <v>90</v>
      </c>
      <c r="CS261" s="1578">
        <f t="shared" si="21"/>
        <v>38.950000000000003</v>
      </c>
      <c r="CT261" s="1578">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3413</v>
      </c>
      <c r="CK262" s="2" t="s">
        <v>720</v>
      </c>
      <c r="CL262" s="2" t="s">
        <v>3544</v>
      </c>
      <c r="CM262" s="39">
        <v>5</v>
      </c>
      <c r="CN262" s="2" t="str">
        <f t="shared" si="20"/>
        <v>TADigital NA | Management - Associate Practice Director</v>
      </c>
      <c r="CO262" s="2" t="str">
        <f t="shared" si="25"/>
        <v>TADigital India Consulting | Cloud &amp; Engineering - L2 / B1-B3 | Associate Engineer</v>
      </c>
      <c r="CP262" s="1578">
        <v>290</v>
      </c>
      <c r="CQ262" s="1578">
        <v>140</v>
      </c>
      <c r="CR262" s="1578">
        <v>105</v>
      </c>
      <c r="CS262" s="1578">
        <f t="shared" si="21"/>
        <v>45.1</v>
      </c>
      <c r="CT262" s="1578">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3413</v>
      </c>
      <c r="CK263" s="2" t="s">
        <v>3350</v>
      </c>
      <c r="CL263" s="2" t="s">
        <v>3547</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8">
        <v>315</v>
      </c>
      <c r="CQ263" s="1578">
        <v>165</v>
      </c>
      <c r="CR263" s="1578">
        <v>115</v>
      </c>
      <c r="CS263" s="1578">
        <f t="shared" ref="CS263:CS326" si="28">CT263*(1-0.18)</f>
        <v>45.1</v>
      </c>
      <c r="CT263" s="1578">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3413</v>
      </c>
      <c r="CK264" s="2" t="s">
        <v>3352</v>
      </c>
      <c r="CL264" s="2" t="s">
        <v>3547</v>
      </c>
      <c r="CM264" s="39">
        <v>5</v>
      </c>
      <c r="CN264" s="2" t="str">
        <f t="shared" si="27"/>
        <v>TADigital NA | Management - Sr. Practice Director / Sr. Delivery Director</v>
      </c>
      <c r="CO264" s="2" t="str">
        <f t="shared" si="25"/>
        <v>TADigital India Consulting | Cloud &amp; Engineering - L2 / B1-B3 | Associate Engineer</v>
      </c>
      <c r="CP264" s="1578">
        <v>340</v>
      </c>
      <c r="CQ264" s="1578">
        <v>170</v>
      </c>
      <c r="CR264" s="1578">
        <v>125</v>
      </c>
      <c r="CS264" s="1578">
        <f t="shared" si="28"/>
        <v>49.2</v>
      </c>
      <c r="CT264" s="1578">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3413</v>
      </c>
      <c r="CK265" s="2" t="s">
        <v>3351</v>
      </c>
      <c r="CL265" s="2" t="s">
        <v>3547</v>
      </c>
      <c r="CM265" s="39">
        <v>6</v>
      </c>
      <c r="CN265" s="2" t="str">
        <f t="shared" si="27"/>
        <v>TADigital NA | Management - Practice VP / Delivery VP</v>
      </c>
      <c r="CO265" s="2" t="str">
        <f t="shared" si="25"/>
        <v>TADigital India Consulting | Cloud &amp; Engineering - L2 / B1-B3 | Associate Engineer</v>
      </c>
      <c r="CP265" s="1578">
        <v>370</v>
      </c>
      <c r="CQ265" s="1578">
        <v>172.5</v>
      </c>
      <c r="CR265" s="1578">
        <v>135</v>
      </c>
      <c r="CS265" s="1578">
        <f t="shared" si="28"/>
        <v>51.250000000000007</v>
      </c>
      <c r="CT265" s="1578">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3334</v>
      </c>
      <c r="CK266" s="2" t="s">
        <v>3361</v>
      </c>
      <c r="CL266" s="2">
        <v>0</v>
      </c>
      <c r="CM266" s="39">
        <v>2</v>
      </c>
      <c r="CN266" s="2" t="str">
        <f t="shared" si="27"/>
        <v>TADigital NA Consulting | Content &amp; SEO - Associate Web Content Analyst</v>
      </c>
      <c r="CO266" s="2" t="str">
        <f t="shared" si="25"/>
        <v>TADigital India Consulting | Cloud &amp; Engineering - L2 / B1-B3 | Associate Engineer</v>
      </c>
      <c r="CP266" s="1578">
        <v>0</v>
      </c>
      <c r="CQ266" s="1578">
        <v>0</v>
      </c>
      <c r="CR266" s="1578">
        <v>35</v>
      </c>
      <c r="CS266" s="1578">
        <f t="shared" si="28"/>
        <v>10.66</v>
      </c>
      <c r="CT266" s="1578">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3334</v>
      </c>
      <c r="CK267" s="2" t="s">
        <v>720</v>
      </c>
      <c r="CL267" s="2" t="s">
        <v>3544</v>
      </c>
      <c r="CM267" s="39">
        <v>5</v>
      </c>
      <c r="CN267" s="2" t="str">
        <f t="shared" si="27"/>
        <v>TADigital NA | Management - Associate Practice Director</v>
      </c>
      <c r="CO267" s="2" t="str">
        <f t="shared" si="25"/>
        <v>TADigital India Consulting | Cloud &amp; Engineering - L2 / B1-B3 | Associate Engineer</v>
      </c>
      <c r="CP267" s="1578">
        <v>290</v>
      </c>
      <c r="CQ267" s="1578">
        <v>140</v>
      </c>
      <c r="CR267" s="1578">
        <v>105</v>
      </c>
      <c r="CS267" s="1578">
        <f t="shared" si="28"/>
        <v>45.1</v>
      </c>
      <c r="CT267" s="1578">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3334</v>
      </c>
      <c r="CK268" s="2" t="s">
        <v>580</v>
      </c>
      <c r="CL268" s="2" t="s">
        <v>3549</v>
      </c>
      <c r="CM268" s="39">
        <v>4</v>
      </c>
      <c r="CN268" s="2" t="str">
        <f t="shared" si="27"/>
        <v>TADigital NA Consulting - Sr. Project Manager</v>
      </c>
      <c r="CO268" s="2" t="str">
        <f t="shared" si="25"/>
        <v>TADigital India Consulting | Cloud &amp; Engineering - L2 / B1-B3 | Associate Engineer</v>
      </c>
      <c r="CP268" s="1578">
        <v>235</v>
      </c>
      <c r="CQ268" s="1578">
        <v>120</v>
      </c>
      <c r="CR268" s="1578">
        <v>90</v>
      </c>
      <c r="CS268" s="1578">
        <f t="shared" si="28"/>
        <v>36.900000000000006</v>
      </c>
      <c r="CT268" s="1578">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3334</v>
      </c>
      <c r="CK269" s="2" t="s">
        <v>329</v>
      </c>
      <c r="CL269" s="2" t="s">
        <v>3550</v>
      </c>
      <c r="CM269" s="39">
        <v>2</v>
      </c>
      <c r="CN269" s="2" t="str">
        <f t="shared" si="27"/>
        <v>TADigital NA Digital - DevOps Engineer</v>
      </c>
      <c r="CO269" s="2" t="str">
        <f t="shared" si="25"/>
        <v>TADigital India Consulting | Cloud &amp; Engineering - L2 / B1-B3 | Associate Engineer</v>
      </c>
      <c r="CP269" s="1578">
        <v>130</v>
      </c>
      <c r="CQ269" s="1578">
        <v>70</v>
      </c>
      <c r="CR269" s="1578">
        <v>55</v>
      </c>
      <c r="CS269" s="1578">
        <f t="shared" si="28"/>
        <v>14.760000000000002</v>
      </c>
      <c r="CT269" s="1578">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3334</v>
      </c>
      <c r="CK270" s="2" t="s">
        <v>578</v>
      </c>
      <c r="CL270" s="2" t="s">
        <v>3551</v>
      </c>
      <c r="CM270" s="39">
        <v>3</v>
      </c>
      <c r="CN270" s="2" t="str">
        <f t="shared" si="27"/>
        <v>TADigital NA Digital - Technical Lead</v>
      </c>
      <c r="CO270" s="2" t="str">
        <f t="shared" si="25"/>
        <v>TADigital India Consulting | Cloud &amp; Engineering - L2 / B1-B3 | Associate Engineer</v>
      </c>
      <c r="CP270" s="1578">
        <v>185</v>
      </c>
      <c r="CQ270" s="1578">
        <v>105</v>
      </c>
      <c r="CR270" s="1578">
        <v>80</v>
      </c>
      <c r="CS270" s="1578">
        <f t="shared" si="28"/>
        <v>22.55</v>
      </c>
      <c r="CT270" s="1578">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3334</v>
      </c>
      <c r="CK271" s="2" t="s">
        <v>582</v>
      </c>
      <c r="CL271" s="2">
        <v>0</v>
      </c>
      <c r="CM271" s="39">
        <v>5</v>
      </c>
      <c r="CN271" s="2" t="str">
        <f t="shared" si="27"/>
        <v>TADigital NA Consulting - Delivery Manager</v>
      </c>
      <c r="CO271" s="2" t="str">
        <f t="shared" si="25"/>
        <v>TADigital India Consulting | Cloud &amp; Engineering - L2 / B1-B3 | Associate Engineer</v>
      </c>
      <c r="CP271" s="1578">
        <v>265</v>
      </c>
      <c r="CQ271" s="1578">
        <v>132.5</v>
      </c>
      <c r="CR271" s="1578">
        <v>105</v>
      </c>
      <c r="CS271" s="1578">
        <f t="shared" si="28"/>
        <v>41</v>
      </c>
      <c r="CT271" s="1578">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3334</v>
      </c>
      <c r="CK272" s="2" t="s">
        <v>3350</v>
      </c>
      <c r="CL272" s="2" t="s">
        <v>3547</v>
      </c>
      <c r="CM272" s="39">
        <v>5</v>
      </c>
      <c r="CN272" s="2" t="str">
        <f t="shared" si="27"/>
        <v>TADigital NA | Management - Practice Director / Delivery Director</v>
      </c>
      <c r="CO272" s="2" t="str">
        <f t="shared" si="25"/>
        <v>TADigital India Consulting | Cloud &amp; Engineering - L2 / B1-B3 | Associate Engineer</v>
      </c>
      <c r="CP272" s="1578">
        <v>315</v>
      </c>
      <c r="CQ272" s="1578">
        <v>165</v>
      </c>
      <c r="CR272" s="1578">
        <v>115</v>
      </c>
      <c r="CS272" s="1578">
        <f t="shared" si="28"/>
        <v>45.1</v>
      </c>
      <c r="CT272" s="1578">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3334</v>
      </c>
      <c r="CK273" s="2" t="s">
        <v>446</v>
      </c>
      <c r="CL273" s="2" t="s">
        <v>3544</v>
      </c>
      <c r="CM273" s="39">
        <v>4</v>
      </c>
      <c r="CN273" s="2" t="str">
        <f t="shared" si="27"/>
        <v>TADigital NA Consulting - Sr. Project Manager</v>
      </c>
      <c r="CO273" s="2" t="str">
        <f t="shared" si="25"/>
        <v>TADigital India Consulting | Cloud &amp; Engineering - L2 / B1-B3 | Associate Engineer</v>
      </c>
      <c r="CP273" s="1578">
        <v>235</v>
      </c>
      <c r="CQ273" s="1578">
        <v>130</v>
      </c>
      <c r="CR273" s="1578">
        <v>80</v>
      </c>
      <c r="CS273" s="1578">
        <f t="shared" si="28"/>
        <v>38.950000000000003</v>
      </c>
      <c r="CT273" s="1578">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3334</v>
      </c>
      <c r="CK274" s="2" t="s">
        <v>3351</v>
      </c>
      <c r="CL274" s="2" t="s">
        <v>3547</v>
      </c>
      <c r="CM274" s="39">
        <v>6</v>
      </c>
      <c r="CN274" s="2" t="str">
        <f t="shared" si="27"/>
        <v>TADigital NA | Management - Practice VP / Delivery VP</v>
      </c>
      <c r="CO274" s="2" t="str">
        <f t="shared" si="25"/>
        <v>TADigital India Consulting | Cloud &amp; Engineering - L2 / B1-B3 | Associate Engineer</v>
      </c>
      <c r="CP274" s="1578">
        <v>370</v>
      </c>
      <c r="CQ274" s="1578">
        <v>172.5</v>
      </c>
      <c r="CR274" s="1578">
        <v>135</v>
      </c>
      <c r="CS274" s="1578">
        <f t="shared" si="28"/>
        <v>51.250000000000007</v>
      </c>
      <c r="CT274" s="1578">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3334</v>
      </c>
      <c r="CK275" s="2" t="s">
        <v>576</v>
      </c>
      <c r="CL275" s="2" t="s">
        <v>3552</v>
      </c>
      <c r="CM275" s="39">
        <v>2</v>
      </c>
      <c r="CN275" s="2" t="str">
        <f t="shared" si="27"/>
        <v>TADigital NA Consulting | Content &amp; SEO - Associate Content Strategist</v>
      </c>
      <c r="CO275" s="2" t="str">
        <f t="shared" si="25"/>
        <v>TADigital India Consulting | Cloud &amp; Engineering - L2 / B1-B3 | Associate Engineer</v>
      </c>
      <c r="CP275" s="1578">
        <v>160</v>
      </c>
      <c r="CQ275" s="1578">
        <v>80</v>
      </c>
      <c r="CR275" s="1578">
        <v>65</v>
      </c>
      <c r="CS275" s="1578">
        <f t="shared" si="28"/>
        <v>16.400000000000002</v>
      </c>
      <c r="CT275" s="1578">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3334</v>
      </c>
      <c r="CK276" s="2" t="s">
        <v>3352</v>
      </c>
      <c r="CL276" s="2" t="s">
        <v>3547</v>
      </c>
      <c r="CM276" s="39">
        <v>5</v>
      </c>
      <c r="CN276" s="2" t="str">
        <f t="shared" si="27"/>
        <v>TADigital NA | Management - Sr. Practice Director / Sr. Delivery Director</v>
      </c>
      <c r="CO276" s="2" t="str">
        <f t="shared" si="25"/>
        <v>TADigital India Consulting | Cloud &amp; Engineering - L2 / B1-B3 | Associate Engineer</v>
      </c>
      <c r="CP276" s="1578">
        <v>340</v>
      </c>
      <c r="CQ276" s="1578">
        <v>170</v>
      </c>
      <c r="CR276" s="1578">
        <v>125</v>
      </c>
      <c r="CS276" s="1578">
        <f t="shared" si="28"/>
        <v>49.2</v>
      </c>
      <c r="CT276" s="1578">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3334</v>
      </c>
      <c r="CK277" s="2" t="s">
        <v>448</v>
      </c>
      <c r="CL277" s="2" t="s">
        <v>3544</v>
      </c>
      <c r="CM277" s="39">
        <v>5</v>
      </c>
      <c r="CN277" s="2" t="str">
        <f t="shared" si="27"/>
        <v>TADigital NA Consulting - Delivery Manager</v>
      </c>
      <c r="CO277" s="2" t="str">
        <f t="shared" si="25"/>
        <v>TADigital India Consulting | Cloud &amp; Engineering - L2 / B1-B3 | Associate Engineer</v>
      </c>
      <c r="CP277" s="1578">
        <v>265</v>
      </c>
      <c r="CQ277" s="1578">
        <v>137.5</v>
      </c>
      <c r="CR277" s="1578">
        <v>90</v>
      </c>
      <c r="CS277" s="1578">
        <f t="shared" si="28"/>
        <v>38.950000000000003</v>
      </c>
      <c r="CT277" s="1578">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3335</v>
      </c>
      <c r="CK278" s="2" t="s">
        <v>720</v>
      </c>
      <c r="CL278" s="2" t="s">
        <v>3544</v>
      </c>
      <c r="CM278" s="39">
        <v>5</v>
      </c>
      <c r="CN278" s="2" t="str">
        <f t="shared" si="27"/>
        <v>TADigital NA | Management - Associate Practice Director</v>
      </c>
      <c r="CO278" s="2" t="str">
        <f t="shared" si="25"/>
        <v>TADigital India Consulting | Cloud &amp; Engineering - L2 / B1-B3 | Associate Engineer</v>
      </c>
      <c r="CP278" s="1578">
        <v>290</v>
      </c>
      <c r="CQ278" s="1578">
        <v>140</v>
      </c>
      <c r="CR278" s="1578">
        <v>105</v>
      </c>
      <c r="CS278" s="1578">
        <f t="shared" si="28"/>
        <v>45.1</v>
      </c>
      <c r="CT278" s="1578">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3335</v>
      </c>
      <c r="CK279" s="2" t="s">
        <v>3362</v>
      </c>
      <c r="CL279" s="2" t="s">
        <v>3543</v>
      </c>
      <c r="CM279" s="39">
        <v>2</v>
      </c>
      <c r="CN279" s="2" t="str">
        <f t="shared" si="27"/>
        <v>TADigital NA Consulting | Content &amp; SEO - Associate Web Content Analyst</v>
      </c>
      <c r="CO279" s="2" t="str">
        <f t="shared" si="25"/>
        <v>TADigital India Consulting | Cloud &amp; Engineering - L2 / B1-B3 | Associate Engineer</v>
      </c>
      <c r="CP279" s="1578">
        <v>0</v>
      </c>
      <c r="CQ279" s="1578">
        <v>0</v>
      </c>
      <c r="CR279" s="1578">
        <v>30</v>
      </c>
      <c r="CS279" s="1578">
        <f t="shared" si="28"/>
        <v>10.66</v>
      </c>
      <c r="CT279" s="1578">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3335</v>
      </c>
      <c r="CK280" s="2" t="s">
        <v>3350</v>
      </c>
      <c r="CL280" s="2" t="s">
        <v>3547</v>
      </c>
      <c r="CM280" s="39">
        <v>5</v>
      </c>
      <c r="CN280" s="2" t="str">
        <f t="shared" si="27"/>
        <v>TADigital NA | Management - Practice Director / Delivery Director</v>
      </c>
      <c r="CO280" s="2" t="str">
        <f t="shared" si="25"/>
        <v>TADigital India Consulting | Cloud &amp; Engineering - L2 / B1-B3 | Associate Engineer</v>
      </c>
      <c r="CP280" s="1578">
        <v>315</v>
      </c>
      <c r="CQ280" s="1578">
        <v>165</v>
      </c>
      <c r="CR280" s="1578">
        <v>115</v>
      </c>
      <c r="CS280" s="1578">
        <f t="shared" si="28"/>
        <v>45.1</v>
      </c>
      <c r="CT280" s="1578">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3335</v>
      </c>
      <c r="CK281" s="2" t="s">
        <v>3351</v>
      </c>
      <c r="CL281" s="2" t="s">
        <v>3547</v>
      </c>
      <c r="CM281" s="39">
        <v>6</v>
      </c>
      <c r="CN281" s="2" t="str">
        <f t="shared" si="27"/>
        <v>TADigital NA | Management - Practice VP / Delivery VP</v>
      </c>
      <c r="CO281" s="2" t="str">
        <f t="shared" si="25"/>
        <v>TADigital India Consulting | Cloud &amp; Engineering - L2 / B1-B3 | Associate Engineer</v>
      </c>
      <c r="CP281" s="1578">
        <v>370</v>
      </c>
      <c r="CQ281" s="1578">
        <v>172.5</v>
      </c>
      <c r="CR281" s="1578">
        <v>135</v>
      </c>
      <c r="CS281" s="1578">
        <f t="shared" si="28"/>
        <v>51.250000000000007</v>
      </c>
      <c r="CT281" s="1578">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3335</v>
      </c>
      <c r="CK282" s="2" t="s">
        <v>567</v>
      </c>
      <c r="CL282" s="2" t="s">
        <v>3553</v>
      </c>
      <c r="CM282" s="39">
        <v>2</v>
      </c>
      <c r="CN282" s="2" t="str">
        <f t="shared" si="27"/>
        <v>TADigital NA Consulting | Content &amp; SEO - Content Analyst</v>
      </c>
      <c r="CO282" s="2" t="str">
        <f t="shared" si="25"/>
        <v>TADigital India Consulting | Cloud &amp; Engineering - L2 / B1-B3 | Associate Engineer</v>
      </c>
      <c r="CP282" s="1578">
        <v>125</v>
      </c>
      <c r="CQ282" s="1578">
        <v>75</v>
      </c>
      <c r="CR282" s="1578">
        <v>40</v>
      </c>
      <c r="CS282" s="1578">
        <f t="shared" si="28"/>
        <v>14.760000000000002</v>
      </c>
      <c r="CT282" s="1578">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3335</v>
      </c>
      <c r="CK283" s="2" t="s">
        <v>571</v>
      </c>
      <c r="CL283" s="2" t="s">
        <v>3554</v>
      </c>
      <c r="CM283" s="39">
        <v>3</v>
      </c>
      <c r="CN283" s="2" t="str">
        <f t="shared" si="27"/>
        <v>TADigital NA Consulting | Content &amp; SEO - Content Strategist</v>
      </c>
      <c r="CO283" s="2" t="str">
        <f t="shared" si="25"/>
        <v>TADigital India Consulting | Cloud &amp; Engineering - L2 / B1-B3 | Associate Engineer</v>
      </c>
      <c r="CP283" s="1578">
        <v>170</v>
      </c>
      <c r="CQ283" s="1578">
        <v>82.5</v>
      </c>
      <c r="CR283" s="1578">
        <v>70</v>
      </c>
      <c r="CS283" s="1578">
        <f t="shared" si="28"/>
        <v>20.5</v>
      </c>
      <c r="CT283" s="1578">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3335</v>
      </c>
      <c r="CK284" s="2" t="s">
        <v>573</v>
      </c>
      <c r="CL284" s="2" t="s">
        <v>3555</v>
      </c>
      <c r="CM284" s="39">
        <v>4</v>
      </c>
      <c r="CN284" s="2" t="str">
        <f t="shared" si="27"/>
        <v>TADigital NA Consulting - Project Manager / Product Manager</v>
      </c>
      <c r="CO284" s="2" t="str">
        <f t="shared" si="25"/>
        <v>TADigital India Consulting | Cloud &amp; Engineering - L2 / B1-B3 | Associate Engineer</v>
      </c>
      <c r="CP284" s="1578">
        <v>190</v>
      </c>
      <c r="CQ284" s="1578">
        <v>85</v>
      </c>
      <c r="CR284" s="1578">
        <v>80</v>
      </c>
      <c r="CS284" s="1578">
        <f t="shared" si="28"/>
        <v>26.650000000000002</v>
      </c>
      <c r="CT284" s="1578">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3335</v>
      </c>
      <c r="CK285" s="2" t="s">
        <v>3352</v>
      </c>
      <c r="CL285" s="2" t="s">
        <v>3547</v>
      </c>
      <c r="CM285" s="39">
        <v>5</v>
      </c>
      <c r="CN285" s="2" t="str">
        <f t="shared" si="27"/>
        <v>TADigital NA | Management - Sr. Practice Director / Sr. Delivery Director</v>
      </c>
      <c r="CO285" s="2" t="str">
        <f t="shared" si="25"/>
        <v>TADigital India Consulting | Cloud &amp; Engineering - L2 / B1-B3 | Associate Engineer</v>
      </c>
      <c r="CP285" s="1578">
        <v>340</v>
      </c>
      <c r="CQ285" s="1578">
        <v>170</v>
      </c>
      <c r="CR285" s="1578">
        <v>125</v>
      </c>
      <c r="CS285" s="1578">
        <f t="shared" si="28"/>
        <v>49.2</v>
      </c>
      <c r="CT285" s="1578">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3335</v>
      </c>
      <c r="CK286" s="2" t="s">
        <v>569</v>
      </c>
      <c r="CL286" s="2" t="s">
        <v>3548</v>
      </c>
      <c r="CM286" s="39">
        <v>2</v>
      </c>
      <c r="CN286" s="2" t="str">
        <f t="shared" si="27"/>
        <v>TADigital NA Consulting | Content &amp; SEO - Content Strategist</v>
      </c>
      <c r="CO286" s="2" t="str">
        <f t="shared" si="25"/>
        <v>TADigital India Consulting | Cloud &amp; Engineering - L2 / B1-B3 | Associate Engineer</v>
      </c>
      <c r="CP286" s="1578">
        <v>165</v>
      </c>
      <c r="CQ286" s="1578">
        <v>80</v>
      </c>
      <c r="CR286" s="1578">
        <v>60</v>
      </c>
      <c r="CS286" s="1578">
        <f t="shared" si="28"/>
        <v>16.400000000000002</v>
      </c>
      <c r="CT286" s="1578">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3336</v>
      </c>
      <c r="CK287" s="2" t="s">
        <v>3349</v>
      </c>
      <c r="CL287" s="2" t="s">
        <v>3543</v>
      </c>
      <c r="CM287" s="39">
        <v>2</v>
      </c>
      <c r="CN287" s="2" t="str">
        <f t="shared" si="27"/>
        <v>TADigital NA Consulting | Content &amp; SEO - Associate Web Content Analyst</v>
      </c>
      <c r="CO287" s="2" t="str">
        <f t="shared" si="25"/>
        <v>TADigital India Consulting | Cloud &amp; Engineering - L2 / B1-B3 | Associate Engineer</v>
      </c>
      <c r="CP287" s="1578">
        <v>0</v>
      </c>
      <c r="CQ287" s="1578">
        <v>0</v>
      </c>
      <c r="CR287" s="1578">
        <v>35</v>
      </c>
      <c r="CS287" s="1578">
        <f t="shared" si="28"/>
        <v>10.66</v>
      </c>
      <c r="CT287" s="1578">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3336</v>
      </c>
      <c r="CK288" s="2" t="s">
        <v>720</v>
      </c>
      <c r="CL288" s="2" t="s">
        <v>3544</v>
      </c>
      <c r="CM288" s="39">
        <v>5</v>
      </c>
      <c r="CN288" s="2" t="str">
        <f t="shared" si="27"/>
        <v>TADigital NA | Management - Associate Practice Director</v>
      </c>
      <c r="CO288" s="2" t="str">
        <f t="shared" si="25"/>
        <v>TADigital India Consulting | Cloud &amp; Engineering - L2 / B1-B3 | Associate Engineer</v>
      </c>
      <c r="CP288" s="1578">
        <v>290</v>
      </c>
      <c r="CQ288" s="1578">
        <v>140</v>
      </c>
      <c r="CR288" s="1578">
        <v>105</v>
      </c>
      <c r="CS288" s="1578">
        <f t="shared" si="28"/>
        <v>45.1</v>
      </c>
      <c r="CT288" s="1578">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3336</v>
      </c>
      <c r="CK289" s="2" t="s">
        <v>532</v>
      </c>
      <c r="CL289" s="2" t="s">
        <v>3545</v>
      </c>
      <c r="CM289" s="39">
        <v>2</v>
      </c>
      <c r="CN289" s="2" t="str">
        <f t="shared" si="27"/>
        <v>TADigital NA Consulting | Content &amp; SEO - Associate Content Strategist</v>
      </c>
      <c r="CO289" s="2" t="str">
        <f t="shared" si="25"/>
        <v>TADigital India Consulting | Cloud &amp; Engineering - L2 / B1-B3 | Associate Engineer</v>
      </c>
      <c r="CP289" s="1578">
        <v>160</v>
      </c>
      <c r="CQ289" s="1578">
        <v>80</v>
      </c>
      <c r="CR289" s="1578">
        <v>55</v>
      </c>
      <c r="CS289" s="1578">
        <f t="shared" si="28"/>
        <v>14.760000000000002</v>
      </c>
      <c r="CT289" s="1578">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3336</v>
      </c>
      <c r="CK290" s="2" t="s">
        <v>542</v>
      </c>
      <c r="CL290" s="2" t="s">
        <v>3546</v>
      </c>
      <c r="CM290" s="39">
        <v>5</v>
      </c>
      <c r="CN290" s="2" t="str">
        <f t="shared" si="27"/>
        <v>TADigital NA | Management - Associate Practice Director</v>
      </c>
      <c r="CO290" s="2" t="str">
        <f t="shared" si="25"/>
        <v>TADigital India Consulting | Cloud &amp; Engineering - L2 / B1-B3 | Associate Engineer</v>
      </c>
      <c r="CP290" s="1578">
        <v>290</v>
      </c>
      <c r="CQ290" s="1578">
        <v>167.5</v>
      </c>
      <c r="CR290" s="1578">
        <v>125</v>
      </c>
      <c r="CS290" s="1578">
        <f t="shared" si="28"/>
        <v>51.250000000000007</v>
      </c>
      <c r="CT290" s="1578">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3336</v>
      </c>
      <c r="CK291" s="2" t="s">
        <v>3350</v>
      </c>
      <c r="CL291" s="2" t="s">
        <v>3547</v>
      </c>
      <c r="CM291" s="39">
        <v>5</v>
      </c>
      <c r="CN291" s="2" t="str">
        <f t="shared" si="27"/>
        <v>TADigital NA | Management - Practice Director / Delivery Director</v>
      </c>
      <c r="CO291" s="2" t="str">
        <f t="shared" si="25"/>
        <v>TADigital India Consulting | Cloud &amp; Engineering - L2 / B1-B3 | Associate Engineer</v>
      </c>
      <c r="CP291" s="1578">
        <v>315</v>
      </c>
      <c r="CQ291" s="1578">
        <v>165</v>
      </c>
      <c r="CR291" s="1578">
        <v>115</v>
      </c>
      <c r="CS291" s="1578">
        <f t="shared" si="28"/>
        <v>45.1</v>
      </c>
      <c r="CT291" s="1578">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3336</v>
      </c>
      <c r="CK292" s="2" t="s">
        <v>446</v>
      </c>
      <c r="CL292" s="2" t="s">
        <v>3544</v>
      </c>
      <c r="CM292" s="39">
        <v>4</v>
      </c>
      <c r="CN292" s="2" t="str">
        <f t="shared" si="27"/>
        <v>TADigital NA Consulting - Sr. Project Manager</v>
      </c>
      <c r="CO292" s="2" t="str">
        <f t="shared" si="25"/>
        <v>TADigital India Consulting | Cloud &amp; Engineering - L2 / B1-B3 | Associate Engineer</v>
      </c>
      <c r="CP292" s="1578">
        <v>235</v>
      </c>
      <c r="CQ292" s="1578">
        <v>130</v>
      </c>
      <c r="CR292" s="1578">
        <v>80</v>
      </c>
      <c r="CS292" s="1578">
        <f t="shared" si="28"/>
        <v>38.950000000000003</v>
      </c>
      <c r="CT292" s="1578">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3336</v>
      </c>
      <c r="CK293" s="2" t="s">
        <v>3351</v>
      </c>
      <c r="CL293" s="2" t="s">
        <v>3547</v>
      </c>
      <c r="CM293" s="39">
        <v>6</v>
      </c>
      <c r="CN293" s="2" t="str">
        <f t="shared" si="27"/>
        <v>TADigital NA | Management - Practice VP / Delivery VP</v>
      </c>
      <c r="CO293" s="2" t="str">
        <f t="shared" si="25"/>
        <v>TADigital India Consulting | Cloud &amp; Engineering - L2 / B1-B3 | Associate Engineer</v>
      </c>
      <c r="CP293" s="1578">
        <v>370</v>
      </c>
      <c r="CQ293" s="1578">
        <v>172.5</v>
      </c>
      <c r="CR293" s="1578">
        <v>135</v>
      </c>
      <c r="CS293" s="1578">
        <f t="shared" si="28"/>
        <v>51.250000000000007</v>
      </c>
      <c r="CT293" s="1578">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3336</v>
      </c>
      <c r="CK294" s="2" t="s">
        <v>534</v>
      </c>
      <c r="CL294" s="2" t="s">
        <v>3548</v>
      </c>
      <c r="CM294" s="39">
        <v>2</v>
      </c>
      <c r="CN294" s="2" t="str">
        <f t="shared" si="27"/>
        <v>TADigital NA Consulting | Content &amp; SEO - Content Strategist</v>
      </c>
      <c r="CO294" s="2" t="str">
        <f t="shared" si="25"/>
        <v>TADigital India Consulting | Cloud &amp; Engineering - L2 / B1-B3 | Associate Engineer</v>
      </c>
      <c r="CP294" s="1578">
        <v>170</v>
      </c>
      <c r="CQ294" s="1578">
        <v>82.5</v>
      </c>
      <c r="CR294" s="1578">
        <v>65</v>
      </c>
      <c r="CS294" s="1578">
        <f t="shared" si="28"/>
        <v>18.450000000000003</v>
      </c>
      <c r="CT294" s="1578">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3336</v>
      </c>
      <c r="CK295" s="2" t="s">
        <v>3352</v>
      </c>
      <c r="CL295" s="2" t="s">
        <v>3547</v>
      </c>
      <c r="CM295" s="39">
        <v>5</v>
      </c>
      <c r="CN295" s="2" t="str">
        <f t="shared" si="27"/>
        <v>TADigital NA | Management - Sr. Practice Director / Sr. Delivery Director</v>
      </c>
      <c r="CO295" s="2" t="str">
        <f t="shared" si="25"/>
        <v>TADigital India Consulting | Cloud &amp; Engineering - L2 / B1-B3 | Associate Engineer</v>
      </c>
      <c r="CP295" s="1578">
        <v>340</v>
      </c>
      <c r="CQ295" s="1578">
        <v>170</v>
      </c>
      <c r="CR295" s="1578">
        <v>125</v>
      </c>
      <c r="CS295" s="1578">
        <f t="shared" si="28"/>
        <v>49.2</v>
      </c>
      <c r="CT295" s="1578">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3336</v>
      </c>
      <c r="CK296" s="2" t="s">
        <v>448</v>
      </c>
      <c r="CL296" s="2" t="s">
        <v>3544</v>
      </c>
      <c r="CM296" s="39">
        <v>5</v>
      </c>
      <c r="CN296" s="2" t="str">
        <f t="shared" si="27"/>
        <v>TADigital NA Consulting - Delivery Manager</v>
      </c>
      <c r="CO296" s="2" t="str">
        <f t="shared" si="25"/>
        <v>TADigital India Consulting | Cloud &amp; Engineering - L2 / B1-B3 | Associate Engineer</v>
      </c>
      <c r="CP296" s="1578">
        <v>265</v>
      </c>
      <c r="CQ296" s="1578">
        <v>137.5</v>
      </c>
      <c r="CR296" s="1578">
        <v>90</v>
      </c>
      <c r="CS296" s="1578">
        <f t="shared" si="28"/>
        <v>38.950000000000003</v>
      </c>
      <c r="CT296" s="1578">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3336</v>
      </c>
      <c r="CK297" s="2" t="s">
        <v>540</v>
      </c>
      <c r="CL297" s="2" t="s">
        <v>538</v>
      </c>
      <c r="CM297" s="39">
        <v>5</v>
      </c>
      <c r="CN297" s="2" t="str">
        <f t="shared" si="27"/>
        <v>TADigital NA Digital - Sr. Technical Architect</v>
      </c>
      <c r="CO297" s="2" t="str">
        <f t="shared" si="25"/>
        <v>TADigital India Consulting | Cloud &amp; Engineering - L2 / B1-B3 | Associate Engineer</v>
      </c>
      <c r="CP297" s="1578">
        <v>275</v>
      </c>
      <c r="CQ297" s="1578">
        <v>155</v>
      </c>
      <c r="CR297" s="1578">
        <v>105</v>
      </c>
      <c r="CS297" s="1578">
        <f t="shared" si="28"/>
        <v>36.900000000000006</v>
      </c>
      <c r="CT297" s="1578">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3336</v>
      </c>
      <c r="CK298" s="2" t="s">
        <v>538</v>
      </c>
      <c r="CL298" s="2" t="s">
        <v>538</v>
      </c>
      <c r="CM298" s="39">
        <v>4</v>
      </c>
      <c r="CN298" s="2" t="str">
        <f t="shared" si="27"/>
        <v>TADigital NA Consulting - Sr. Project Manager</v>
      </c>
      <c r="CO298" s="2" t="str">
        <f t="shared" si="25"/>
        <v>TADigital India Consulting | Cloud &amp; Engineering - L2 / B1-B3 | Associate Engineer</v>
      </c>
      <c r="CP298" s="1578">
        <v>235</v>
      </c>
      <c r="CQ298" s="1578">
        <v>132.5</v>
      </c>
      <c r="CR298" s="1578">
        <v>95</v>
      </c>
      <c r="CS298" s="1578">
        <f t="shared" si="28"/>
        <v>32.800000000000004</v>
      </c>
      <c r="CT298" s="1578">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3336</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8">
        <v>185</v>
      </c>
      <c r="CQ299" s="1578">
        <v>90</v>
      </c>
      <c r="CR299" s="1578">
        <v>85</v>
      </c>
      <c r="CS299" s="1578">
        <f t="shared" si="28"/>
        <v>24.6</v>
      </c>
      <c r="CT299" s="1578">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2535</v>
      </c>
      <c r="CJ300" s="2" t="s">
        <v>1790</v>
      </c>
      <c r="CK300" s="2" t="s">
        <v>3353</v>
      </c>
      <c r="CL300" s="2" t="s">
        <v>3545</v>
      </c>
      <c r="CM300" s="39">
        <v>2</v>
      </c>
      <c r="CN300" s="2" t="str">
        <f t="shared" si="27"/>
        <v>TADigital NA Consulting | Content &amp; SEO - Associate Web Content Analyst</v>
      </c>
      <c r="CO300" s="2" t="str">
        <f t="shared" si="30"/>
        <v>TADigital India Consulting | Cloud &amp; Engineering - L2 / B1-B3 | Associate Engineer</v>
      </c>
      <c r="CP300" s="1578">
        <v>0</v>
      </c>
      <c r="CQ300" s="1578">
        <v>0</v>
      </c>
      <c r="CR300" s="1578">
        <v>35</v>
      </c>
      <c r="CS300" s="1578">
        <f t="shared" si="28"/>
        <v>10.66</v>
      </c>
      <c r="CT300" s="1578">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2535</v>
      </c>
      <c r="CJ301" s="2" t="s">
        <v>1790</v>
      </c>
      <c r="CK301" s="2" t="s">
        <v>3354</v>
      </c>
      <c r="CL301" s="2" t="s">
        <v>3543</v>
      </c>
      <c r="CM301" s="39">
        <v>2</v>
      </c>
      <c r="CN301" s="2" t="str">
        <f t="shared" si="27"/>
        <v>TADigital NA Consulting | Content &amp; SEO - Associate Web Content Analyst</v>
      </c>
      <c r="CO301" s="2" t="str">
        <f t="shared" si="30"/>
        <v>TADigital India Consulting | Cloud &amp; Engineering - L2 / B1-B3 | Associate Engineer</v>
      </c>
      <c r="CP301" s="1578">
        <v>0</v>
      </c>
      <c r="CQ301" s="1578">
        <v>0</v>
      </c>
      <c r="CR301" s="1578">
        <v>35</v>
      </c>
      <c r="CS301" s="1578">
        <f t="shared" si="28"/>
        <v>10.66</v>
      </c>
      <c r="CT301" s="1578">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2535</v>
      </c>
      <c r="CJ302" s="2" t="s">
        <v>1790</v>
      </c>
      <c r="CK302" s="2" t="s">
        <v>720</v>
      </c>
      <c r="CL302" s="2" t="s">
        <v>3544</v>
      </c>
      <c r="CM302" s="39">
        <v>5</v>
      </c>
      <c r="CN302" s="2" t="str">
        <f t="shared" si="27"/>
        <v>TADigital NA | Management - Associate Practice Director</v>
      </c>
      <c r="CO302" s="2" t="str">
        <f t="shared" si="30"/>
        <v>TADigital India Consulting | Cloud &amp; Engineering - L2 / B1-B3 | Associate Engineer</v>
      </c>
      <c r="CP302" s="1578">
        <v>290</v>
      </c>
      <c r="CQ302" s="1578">
        <v>140</v>
      </c>
      <c r="CR302" s="1578">
        <v>105</v>
      </c>
      <c r="CS302" s="1578">
        <f t="shared" si="28"/>
        <v>45.1</v>
      </c>
      <c r="CT302" s="1578">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2535</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8">
        <v>160</v>
      </c>
      <c r="CQ303" s="1578">
        <v>85</v>
      </c>
      <c r="CR303" s="1578">
        <v>55</v>
      </c>
      <c r="CS303" s="1578">
        <f t="shared" si="28"/>
        <v>14.760000000000002</v>
      </c>
      <c r="CT303" s="1578">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2535</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8">
        <v>235</v>
      </c>
      <c r="CQ304" s="1578">
        <v>115.5</v>
      </c>
      <c r="CR304" s="1578">
        <v>95</v>
      </c>
      <c r="CS304" s="1578">
        <f t="shared" si="28"/>
        <v>30.750000000000004</v>
      </c>
      <c r="CT304" s="1578">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2535</v>
      </c>
      <c r="CJ305" s="2" t="s">
        <v>1790</v>
      </c>
      <c r="CK305" s="2" t="s">
        <v>315</v>
      </c>
      <c r="CL305" s="2" t="s">
        <v>3548</v>
      </c>
      <c r="CM305" s="39">
        <v>2</v>
      </c>
      <c r="CN305" s="2" t="str">
        <f t="shared" si="27"/>
        <v>TADigital NA Consulting | Content &amp; SEO - Associate Content Strategist</v>
      </c>
      <c r="CO305" s="2" t="str">
        <f t="shared" si="30"/>
        <v>TADigital India Consulting | Cloud &amp; Engineering - L2 / B1-B3 | Associate Engineer</v>
      </c>
      <c r="CP305" s="1578">
        <v>160</v>
      </c>
      <c r="CQ305" s="1578">
        <v>85</v>
      </c>
      <c r="CR305" s="1578">
        <v>55</v>
      </c>
      <c r="CS305" s="1578">
        <f t="shared" si="28"/>
        <v>14.760000000000002</v>
      </c>
      <c r="CT305" s="1578">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2535</v>
      </c>
      <c r="CJ306" s="2" t="s">
        <v>1790</v>
      </c>
      <c r="CK306" s="2" t="s">
        <v>3355</v>
      </c>
      <c r="CL306" s="2" t="s">
        <v>536</v>
      </c>
      <c r="CM306" s="39">
        <v>3</v>
      </c>
      <c r="CN306" s="2" t="str">
        <f t="shared" si="27"/>
        <v>TADigital NA Consulting | Content &amp; SEO - Associate Manager</v>
      </c>
      <c r="CO306" s="2" t="str">
        <f t="shared" si="30"/>
        <v>TADigital India Consulting | Cloud &amp; Engineering - L2 / B1-B3 | Associate Engineer</v>
      </c>
      <c r="CP306" s="1578">
        <v>210</v>
      </c>
      <c r="CQ306" s="1578">
        <v>107.5</v>
      </c>
      <c r="CR306" s="1578">
        <v>85</v>
      </c>
      <c r="CS306" s="1578">
        <f t="shared" si="28"/>
        <v>28.700000000000003</v>
      </c>
      <c r="CT306" s="1578">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2535</v>
      </c>
      <c r="CJ307" s="2" t="s">
        <v>1790</v>
      </c>
      <c r="CK307" s="2" t="s">
        <v>370</v>
      </c>
      <c r="CL307" s="2" t="s">
        <v>3546</v>
      </c>
      <c r="CM307" s="39">
        <v>4</v>
      </c>
      <c r="CN307" s="2" t="str">
        <f t="shared" si="27"/>
        <v>TADigital NA Consulting - Sr. Project Manager</v>
      </c>
      <c r="CO307" s="2" t="str">
        <f t="shared" si="30"/>
        <v>TADigital India Consulting | Cloud &amp; Engineering - L2 / B1-B3 | Associate Engineer</v>
      </c>
      <c r="CP307" s="1578">
        <v>235</v>
      </c>
      <c r="CQ307" s="1578">
        <v>116</v>
      </c>
      <c r="CR307" s="1578">
        <v>95</v>
      </c>
      <c r="CS307" s="1578">
        <f t="shared" si="28"/>
        <v>31.160000000000004</v>
      </c>
      <c r="CT307" s="1578">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2535</v>
      </c>
      <c r="CJ308" s="2" t="s">
        <v>1790</v>
      </c>
      <c r="CK308" s="2" t="s">
        <v>3356</v>
      </c>
      <c r="CL308" s="2" t="s">
        <v>538</v>
      </c>
      <c r="CM308" s="39">
        <v>3</v>
      </c>
      <c r="CN308" s="2" t="str">
        <f t="shared" si="27"/>
        <v>TADigital NA Consulting | Content &amp; SEO - Associate Manager</v>
      </c>
      <c r="CO308" s="2" t="str">
        <f t="shared" si="30"/>
        <v>TADigital India Consulting | Cloud &amp; Engineering - L2 / B1-B3 | Associate Engineer</v>
      </c>
      <c r="CP308" s="1578">
        <v>210</v>
      </c>
      <c r="CQ308" s="1578">
        <v>108</v>
      </c>
      <c r="CR308" s="1578">
        <v>85</v>
      </c>
      <c r="CS308" s="1578">
        <f t="shared" si="28"/>
        <v>28.700000000000003</v>
      </c>
      <c r="CT308" s="1578">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2535</v>
      </c>
      <c r="CJ309" s="2" t="s">
        <v>1790</v>
      </c>
      <c r="CK309" s="2" t="s">
        <v>3350</v>
      </c>
      <c r="CL309" s="2" t="s">
        <v>3547</v>
      </c>
      <c r="CM309" s="39">
        <v>5</v>
      </c>
      <c r="CN309" s="2" t="str">
        <f t="shared" si="27"/>
        <v>TADigital NA | Management - Practice Director / Delivery Director</v>
      </c>
      <c r="CO309" s="2" t="str">
        <f t="shared" si="30"/>
        <v>TADigital India Consulting | Cloud &amp; Engineering - L2 / B1-B3 | Associate Engineer</v>
      </c>
      <c r="CP309" s="1578">
        <v>315</v>
      </c>
      <c r="CQ309" s="1578">
        <v>165</v>
      </c>
      <c r="CR309" s="1578">
        <v>115</v>
      </c>
      <c r="CS309" s="1578">
        <f t="shared" si="28"/>
        <v>45.1</v>
      </c>
      <c r="CT309" s="1578">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2535</v>
      </c>
      <c r="CJ310" s="2" t="s">
        <v>1790</v>
      </c>
      <c r="CK310" s="2" t="s">
        <v>3351</v>
      </c>
      <c r="CL310" s="2" t="s">
        <v>3547</v>
      </c>
      <c r="CM310" s="39">
        <v>6</v>
      </c>
      <c r="CN310" s="2" t="str">
        <f t="shared" si="27"/>
        <v>TADigital NA | Management - Practice VP / Delivery VP</v>
      </c>
      <c r="CO310" s="2" t="str">
        <f t="shared" si="30"/>
        <v>TADigital India Consulting | Cloud &amp; Engineering - L2 / B1-B3 | Associate Engineer</v>
      </c>
      <c r="CP310" s="1578">
        <v>370</v>
      </c>
      <c r="CQ310" s="1578">
        <v>172.5</v>
      </c>
      <c r="CR310" s="1578">
        <v>135</v>
      </c>
      <c r="CS310" s="1578">
        <f t="shared" si="28"/>
        <v>51.250000000000007</v>
      </c>
      <c r="CT310" s="1578">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2535</v>
      </c>
      <c r="CJ311" s="2" t="s">
        <v>1790</v>
      </c>
      <c r="CK311" s="2" t="s">
        <v>3357</v>
      </c>
      <c r="CL311" s="2" t="s">
        <v>3548</v>
      </c>
      <c r="CM311" s="39">
        <v>2</v>
      </c>
      <c r="CN311" s="2" t="str">
        <f t="shared" si="27"/>
        <v>TADigital NA Consulting - Project Manager / Product Manager</v>
      </c>
      <c r="CO311" s="2" t="str">
        <f t="shared" si="30"/>
        <v>TADigital India Consulting | Cloud &amp; Engineering - L2 / B1-B3 | Associate Engineer</v>
      </c>
      <c r="CP311" s="1578">
        <v>190</v>
      </c>
      <c r="CQ311" s="1578">
        <v>105</v>
      </c>
      <c r="CR311" s="1578">
        <v>65</v>
      </c>
      <c r="CS311" s="1578">
        <f t="shared" si="28"/>
        <v>22.96</v>
      </c>
      <c r="CT311" s="1578">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2535</v>
      </c>
      <c r="CJ312" s="2" t="s">
        <v>1790</v>
      </c>
      <c r="CK312" s="2" t="s">
        <v>3358</v>
      </c>
      <c r="CL312" s="2" t="s">
        <v>3544</v>
      </c>
      <c r="CM312" s="39">
        <v>5</v>
      </c>
      <c r="CN312" s="2" t="str">
        <f t="shared" si="27"/>
        <v>TADigital NA Digital - Sr. Technical Architect</v>
      </c>
      <c r="CO312" s="2" t="str">
        <f t="shared" si="30"/>
        <v>TADigital India Consulting | Cloud &amp; Engineering - L2 / B1-B3 | Associate Engineer</v>
      </c>
      <c r="CP312" s="1578">
        <v>275</v>
      </c>
      <c r="CQ312" s="1578">
        <v>162.5</v>
      </c>
      <c r="CR312" s="1578">
        <v>105</v>
      </c>
      <c r="CS312" s="1578">
        <f t="shared" si="28"/>
        <v>41</v>
      </c>
      <c r="CT312" s="1578">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2535</v>
      </c>
      <c r="CJ313" s="2" t="s">
        <v>1790</v>
      </c>
      <c r="CK313" s="2" t="s">
        <v>3359</v>
      </c>
      <c r="CL313" s="2" t="s">
        <v>3545</v>
      </c>
      <c r="CM313" s="39">
        <v>2</v>
      </c>
      <c r="CN313" s="2" t="str">
        <f t="shared" si="27"/>
        <v>TADigital NA Consulting - Project Manager / Product Manager</v>
      </c>
      <c r="CO313" s="2" t="str">
        <f t="shared" si="30"/>
        <v>TADigital India Consulting | Cloud &amp; Engineering - L2 / B1-B3 | Associate Engineer</v>
      </c>
      <c r="CP313" s="1578">
        <v>190</v>
      </c>
      <c r="CQ313" s="1578">
        <v>105</v>
      </c>
      <c r="CR313" s="1578">
        <v>65</v>
      </c>
      <c r="CS313" s="1578">
        <f t="shared" si="28"/>
        <v>22.55</v>
      </c>
      <c r="CT313" s="1578">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2535</v>
      </c>
      <c r="CJ314" s="2" t="s">
        <v>1790</v>
      </c>
      <c r="CK314" s="2" t="s">
        <v>3360</v>
      </c>
      <c r="CL314" s="2" t="s">
        <v>3544</v>
      </c>
      <c r="CM314" s="39">
        <v>5</v>
      </c>
      <c r="CN314" s="2" t="str">
        <f t="shared" si="27"/>
        <v>TADigital NA Digital - Sr. Technical Architect</v>
      </c>
      <c r="CO314" s="2" t="str">
        <f t="shared" si="30"/>
        <v>TADigital India Consulting | Cloud &amp; Engineering - L2 / B1-B3 | Associate Engineer</v>
      </c>
      <c r="CP314" s="1578">
        <v>275</v>
      </c>
      <c r="CQ314" s="1578">
        <v>162.5</v>
      </c>
      <c r="CR314" s="1578">
        <v>105</v>
      </c>
      <c r="CS314" s="1578">
        <f t="shared" si="28"/>
        <v>41</v>
      </c>
      <c r="CT314" s="1578">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2535</v>
      </c>
      <c r="CJ315" s="2" t="s">
        <v>1790</v>
      </c>
      <c r="CK315" s="2" t="s">
        <v>3352</v>
      </c>
      <c r="CL315" s="2" t="s">
        <v>3547</v>
      </c>
      <c r="CM315" s="39">
        <v>5</v>
      </c>
      <c r="CN315" s="2" t="str">
        <f t="shared" si="27"/>
        <v>TADigital NA | Management - Sr. Practice Director / Sr. Delivery Director</v>
      </c>
      <c r="CO315" s="2" t="str">
        <f t="shared" si="30"/>
        <v>TADigital India Consulting | Cloud &amp; Engineering - L2 / B1-B3 | Associate Engineer</v>
      </c>
      <c r="CP315" s="1578">
        <v>340</v>
      </c>
      <c r="CQ315" s="1578">
        <v>170</v>
      </c>
      <c r="CR315" s="1578">
        <v>125</v>
      </c>
      <c r="CS315" s="1578">
        <f t="shared" si="28"/>
        <v>49.2</v>
      </c>
      <c r="CT315" s="1578">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3353</v>
      </c>
      <c r="CL316" s="2" t="s">
        <v>3545</v>
      </c>
      <c r="CM316" s="39">
        <v>2</v>
      </c>
      <c r="CN316" s="2" t="str">
        <f t="shared" si="27"/>
        <v>TADigital NA Consulting | Content &amp; SEO - Associate Web Content Analyst</v>
      </c>
      <c r="CO316" s="2" t="str">
        <f t="shared" si="30"/>
        <v>TADigital India Consulting | Cloud &amp; Engineering - L2 / B1-B3 | Associate Engineer</v>
      </c>
      <c r="CP316" s="1578">
        <v>0</v>
      </c>
      <c r="CQ316" s="1578">
        <v>0</v>
      </c>
      <c r="CR316" s="1578">
        <v>35</v>
      </c>
      <c r="CS316" s="1578">
        <f t="shared" si="28"/>
        <v>10.66</v>
      </c>
      <c r="CT316" s="1578">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3354</v>
      </c>
      <c r="CL317" s="2" t="s">
        <v>3543</v>
      </c>
      <c r="CM317" s="39">
        <v>2</v>
      </c>
      <c r="CN317" s="2" t="str">
        <f t="shared" si="27"/>
        <v>TADigital NA Consulting | Content &amp; SEO - Associate Web Content Analyst</v>
      </c>
      <c r="CO317" s="2" t="str">
        <f t="shared" si="30"/>
        <v>TADigital India Consulting | Cloud &amp; Engineering - L2 / B1-B3 | Associate Engineer</v>
      </c>
      <c r="CP317" s="1578">
        <v>0</v>
      </c>
      <c r="CQ317" s="1578">
        <v>0</v>
      </c>
      <c r="CR317" s="1578">
        <v>35</v>
      </c>
      <c r="CS317" s="1578">
        <f t="shared" si="28"/>
        <v>10.66</v>
      </c>
      <c r="CT317" s="1578">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3349</v>
      </c>
      <c r="CL318" s="2" t="s">
        <v>3543</v>
      </c>
      <c r="CM318" s="39">
        <v>2</v>
      </c>
      <c r="CN318" s="2" t="str">
        <f t="shared" si="27"/>
        <v>TADigital NA Consulting | Content &amp; SEO - Associate Web Content Analyst</v>
      </c>
      <c r="CO318" s="2" t="str">
        <f t="shared" si="30"/>
        <v>TADigital India Consulting | Cloud &amp; Engineering - L2 / B1-B3 | Associate Engineer</v>
      </c>
      <c r="CP318" s="1578">
        <v>0</v>
      </c>
      <c r="CQ318" s="1578">
        <v>0</v>
      </c>
      <c r="CR318" s="1578">
        <v>35</v>
      </c>
      <c r="CS318" s="1578">
        <f t="shared" si="28"/>
        <v>10.66</v>
      </c>
      <c r="CT318" s="1578">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3544</v>
      </c>
      <c r="CM319" s="39">
        <v>5</v>
      </c>
      <c r="CN319" s="2" t="str">
        <f t="shared" si="27"/>
        <v>TADigital NA | Management - Associate Practice Director</v>
      </c>
      <c r="CO319" s="2" t="str">
        <f t="shared" si="30"/>
        <v>TADigital India Consulting | Cloud &amp; Engineering - L2 / B1-B3 | Associate Engineer</v>
      </c>
      <c r="CP319" s="1578">
        <v>290</v>
      </c>
      <c r="CQ319" s="1578">
        <v>140</v>
      </c>
      <c r="CR319" s="1578">
        <v>105</v>
      </c>
      <c r="CS319" s="1578">
        <f t="shared" si="28"/>
        <v>45.1</v>
      </c>
      <c r="CT319" s="1578">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8">
        <v>160</v>
      </c>
      <c r="CQ320" s="1578">
        <v>85</v>
      </c>
      <c r="CR320" s="1578">
        <v>55</v>
      </c>
      <c r="CS320" s="1578">
        <f t="shared" si="28"/>
        <v>14.760000000000002</v>
      </c>
      <c r="CT320" s="1578">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8">
        <v>235</v>
      </c>
      <c r="CQ321" s="1578">
        <v>115.5</v>
      </c>
      <c r="CR321" s="1578">
        <v>95</v>
      </c>
      <c r="CS321" s="1578">
        <f t="shared" si="28"/>
        <v>30.750000000000004</v>
      </c>
      <c r="CT321" s="1578">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3548</v>
      </c>
      <c r="CM322" s="39">
        <v>2</v>
      </c>
      <c r="CN322" s="2" t="str">
        <f t="shared" si="27"/>
        <v>TADigital NA Consulting | Content &amp; SEO - Associate Content Strategist</v>
      </c>
      <c r="CO322" s="2" t="str">
        <f t="shared" si="30"/>
        <v>TADigital India Consulting | Cloud &amp; Engineering - L2 / B1-B3 | Associate Engineer</v>
      </c>
      <c r="CP322" s="1578">
        <v>160</v>
      </c>
      <c r="CQ322" s="1578">
        <v>85</v>
      </c>
      <c r="CR322" s="1578">
        <v>55</v>
      </c>
      <c r="CS322" s="1578">
        <f t="shared" si="28"/>
        <v>14.760000000000002</v>
      </c>
      <c r="CT322" s="1578">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3355</v>
      </c>
      <c r="CL323" s="2" t="s">
        <v>536</v>
      </c>
      <c r="CM323" s="39">
        <v>3</v>
      </c>
      <c r="CN323" s="2" t="str">
        <f t="shared" si="27"/>
        <v>TADigital NA Consulting | Content &amp; SEO - Associate Manager</v>
      </c>
      <c r="CO323" s="2" t="str">
        <f t="shared" si="30"/>
        <v>TADigital India Consulting | Cloud &amp; Engineering - L2 / B1-B3 | Associate Engineer</v>
      </c>
      <c r="CP323" s="1578">
        <v>210</v>
      </c>
      <c r="CQ323" s="1578">
        <v>107.5</v>
      </c>
      <c r="CR323" s="1578">
        <v>85</v>
      </c>
      <c r="CS323" s="1578">
        <f t="shared" si="28"/>
        <v>28.700000000000003</v>
      </c>
      <c r="CT323" s="1578">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3546</v>
      </c>
      <c r="CM324" s="39">
        <v>4</v>
      </c>
      <c r="CN324" s="2" t="str">
        <f t="shared" si="27"/>
        <v>TADigital NA Consulting - Sr. Project Manager</v>
      </c>
      <c r="CO324" s="2" t="str">
        <f t="shared" si="30"/>
        <v>TADigital India Consulting | Cloud &amp; Engineering - L2 / B1-B3 | Associate Engineer</v>
      </c>
      <c r="CP324" s="1578">
        <v>235</v>
      </c>
      <c r="CQ324" s="1578">
        <v>116</v>
      </c>
      <c r="CR324" s="1578">
        <v>95</v>
      </c>
      <c r="CS324" s="1578">
        <f t="shared" si="28"/>
        <v>31.160000000000004</v>
      </c>
      <c r="CT324" s="1578">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3545</v>
      </c>
      <c r="CM325" s="39">
        <v>2</v>
      </c>
      <c r="CN325" s="2" t="str">
        <f t="shared" si="27"/>
        <v>TADigital NA Consulting | Content &amp; SEO - Associate Content Strategist</v>
      </c>
      <c r="CO325" s="2" t="str">
        <f t="shared" si="30"/>
        <v>TADigital India Consulting | Cloud &amp; Engineering - L2 / B1-B3 | Associate Engineer</v>
      </c>
      <c r="CP325" s="1578">
        <v>160</v>
      </c>
      <c r="CQ325" s="1578">
        <v>80</v>
      </c>
      <c r="CR325" s="1578">
        <v>55</v>
      </c>
      <c r="CS325" s="1578">
        <f t="shared" si="28"/>
        <v>14.760000000000002</v>
      </c>
      <c r="CT325" s="1578">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3356</v>
      </c>
      <c r="CL326" s="2" t="s">
        <v>538</v>
      </c>
      <c r="CM326" s="39">
        <v>3</v>
      </c>
      <c r="CN326" s="2" t="str">
        <f t="shared" si="27"/>
        <v>TADigital NA Consulting | Content &amp; SEO - Associate Manager</v>
      </c>
      <c r="CO326" s="2" t="str">
        <f t="shared" si="30"/>
        <v>TADigital India Consulting | Cloud &amp; Engineering - L2 / B1-B3 | Associate Engineer</v>
      </c>
      <c r="CP326" s="1578">
        <v>210</v>
      </c>
      <c r="CQ326" s="1578">
        <v>108</v>
      </c>
      <c r="CR326" s="1578">
        <v>85</v>
      </c>
      <c r="CS326" s="1578">
        <f t="shared" si="28"/>
        <v>28.700000000000003</v>
      </c>
      <c r="CT326" s="1578">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3546</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8">
        <v>290</v>
      </c>
      <c r="CQ327" s="1578">
        <v>167.5</v>
      </c>
      <c r="CR327" s="1578">
        <v>125</v>
      </c>
      <c r="CS327" s="1578">
        <f t="shared" ref="CS327:CS390" si="33">CT327*(1-0.18)</f>
        <v>51.250000000000007</v>
      </c>
      <c r="CT327" s="1578">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3350</v>
      </c>
      <c r="CL328" s="2" t="s">
        <v>3547</v>
      </c>
      <c r="CM328" s="39">
        <v>5</v>
      </c>
      <c r="CN328" s="2" t="str">
        <f t="shared" si="32"/>
        <v>TADigital NA | Management - Practice Director / Delivery Director</v>
      </c>
      <c r="CO328" s="2" t="str">
        <f t="shared" si="30"/>
        <v>TADigital India Consulting | Cloud &amp; Engineering - L2 / B1-B3 | Associate Engineer</v>
      </c>
      <c r="CP328" s="1578">
        <v>315</v>
      </c>
      <c r="CQ328" s="1578">
        <v>165</v>
      </c>
      <c r="CR328" s="1578">
        <v>115</v>
      </c>
      <c r="CS328" s="1578">
        <f t="shared" si="33"/>
        <v>45.1</v>
      </c>
      <c r="CT328" s="1578">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3544</v>
      </c>
      <c r="CM329" s="39">
        <v>4</v>
      </c>
      <c r="CN329" s="2" t="str">
        <f t="shared" si="32"/>
        <v>TADigital NA Consulting - Sr. Project Manager</v>
      </c>
      <c r="CO329" s="2" t="str">
        <f t="shared" si="30"/>
        <v>TADigital India Consulting | Cloud &amp; Engineering - L2 / B1-B3 | Associate Engineer</v>
      </c>
      <c r="CP329" s="1578">
        <v>235</v>
      </c>
      <c r="CQ329" s="1578">
        <v>130</v>
      </c>
      <c r="CR329" s="1578">
        <v>80</v>
      </c>
      <c r="CS329" s="1578">
        <f t="shared" si="33"/>
        <v>38.950000000000003</v>
      </c>
      <c r="CT329" s="1578">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3351</v>
      </c>
      <c r="CL330" s="2" t="s">
        <v>3547</v>
      </c>
      <c r="CM330" s="39">
        <v>6</v>
      </c>
      <c r="CN330" s="2" t="str">
        <f t="shared" si="32"/>
        <v>TADigital NA | Management - Practice VP / Delivery VP</v>
      </c>
      <c r="CO330" s="2" t="str">
        <f t="shared" si="30"/>
        <v>TADigital India Consulting | Cloud &amp; Engineering - L2 / B1-B3 | Associate Engineer</v>
      </c>
      <c r="CP330" s="1578">
        <v>370</v>
      </c>
      <c r="CQ330" s="1578">
        <v>172.5</v>
      </c>
      <c r="CR330" s="1578">
        <v>135</v>
      </c>
      <c r="CS330" s="1578">
        <f t="shared" si="33"/>
        <v>51.250000000000007</v>
      </c>
      <c r="CT330" s="1578">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3357</v>
      </c>
      <c r="CL331" s="2" t="s">
        <v>3548</v>
      </c>
      <c r="CM331" s="39">
        <v>2</v>
      </c>
      <c r="CN331" s="2" t="str">
        <f t="shared" si="32"/>
        <v>TADigital NA Consulting - Project Manager / Product Manager</v>
      </c>
      <c r="CO331" s="2" t="str">
        <f t="shared" si="30"/>
        <v>TADigital India Consulting | Cloud &amp; Engineering - L2 / B1-B3 | Associate Engineer</v>
      </c>
      <c r="CP331" s="1578">
        <v>190</v>
      </c>
      <c r="CQ331" s="1578">
        <v>105</v>
      </c>
      <c r="CR331" s="1578">
        <v>65</v>
      </c>
      <c r="CS331" s="1578">
        <f t="shared" si="33"/>
        <v>22.96</v>
      </c>
      <c r="CT331" s="1578">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3358</v>
      </c>
      <c r="CL332" s="2" t="s">
        <v>3544</v>
      </c>
      <c r="CM332" s="39">
        <v>5</v>
      </c>
      <c r="CN332" s="2" t="str">
        <f t="shared" si="32"/>
        <v>TADigital NA Digital - Sr. Technical Architect</v>
      </c>
      <c r="CO332" s="2" t="str">
        <f t="shared" si="30"/>
        <v>TADigital India Consulting | Cloud &amp; Engineering - L2 / B1-B3 | Associate Engineer</v>
      </c>
      <c r="CP332" s="1578">
        <v>275</v>
      </c>
      <c r="CQ332" s="1578">
        <v>162.5</v>
      </c>
      <c r="CR332" s="1578">
        <v>105</v>
      </c>
      <c r="CS332" s="1578">
        <f t="shared" si="33"/>
        <v>41</v>
      </c>
      <c r="CT332" s="1578">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3359</v>
      </c>
      <c r="CL333" s="2" t="s">
        <v>3545</v>
      </c>
      <c r="CM333" s="39">
        <v>2</v>
      </c>
      <c r="CN333" s="2" t="str">
        <f t="shared" si="32"/>
        <v>TADigital NA Consulting - Project Manager / Product Manager</v>
      </c>
      <c r="CO333" s="2" t="str">
        <f t="shared" si="30"/>
        <v>TADigital India Consulting | Cloud &amp; Engineering - L2 / B1-B3 | Associate Engineer</v>
      </c>
      <c r="CP333" s="1578">
        <v>190</v>
      </c>
      <c r="CQ333" s="1578">
        <v>105</v>
      </c>
      <c r="CR333" s="1578">
        <v>65</v>
      </c>
      <c r="CS333" s="1578">
        <f t="shared" si="33"/>
        <v>22.55</v>
      </c>
      <c r="CT333" s="1578">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3360</v>
      </c>
      <c r="CL334" s="2" t="s">
        <v>3544</v>
      </c>
      <c r="CM334" s="39">
        <v>5</v>
      </c>
      <c r="CN334" s="2" t="str">
        <f t="shared" si="32"/>
        <v>TADigital NA Digital - Sr. Technical Architect</v>
      </c>
      <c r="CO334" s="2" t="str">
        <f t="shared" si="30"/>
        <v>TADigital India Consulting | Cloud &amp; Engineering - L2 / B1-B3 | Associate Engineer</v>
      </c>
      <c r="CP334" s="1578">
        <v>275</v>
      </c>
      <c r="CQ334" s="1578">
        <v>162.5</v>
      </c>
      <c r="CR334" s="1578">
        <v>105</v>
      </c>
      <c r="CS334" s="1578">
        <f t="shared" si="33"/>
        <v>41</v>
      </c>
      <c r="CT334" s="1578">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3548</v>
      </c>
      <c r="CM335" s="39">
        <v>2</v>
      </c>
      <c r="CN335" s="2" t="str">
        <f t="shared" si="32"/>
        <v>TADigital NA Consulting | Content &amp; SEO - Content Strategist</v>
      </c>
      <c r="CO335" s="2" t="str">
        <f t="shared" si="30"/>
        <v>TADigital India Consulting | Cloud &amp; Engineering - L2 / B1-B3 | Associate Engineer</v>
      </c>
      <c r="CP335" s="1578">
        <v>170</v>
      </c>
      <c r="CQ335" s="1578">
        <v>82.5</v>
      </c>
      <c r="CR335" s="1578">
        <v>65</v>
      </c>
      <c r="CS335" s="1578">
        <f t="shared" si="33"/>
        <v>18.450000000000003</v>
      </c>
      <c r="CT335" s="1578">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3352</v>
      </c>
      <c r="CL336" s="2" t="s">
        <v>3547</v>
      </c>
      <c r="CM336" s="39">
        <v>5</v>
      </c>
      <c r="CN336" s="2" t="str">
        <f t="shared" si="32"/>
        <v>TADigital NA | Management - Sr. Practice Director / Sr. Delivery Director</v>
      </c>
      <c r="CO336" s="2" t="str">
        <f t="shared" si="30"/>
        <v>TADigital India Consulting | Cloud &amp; Engineering - L2 / B1-B3 | Associate Engineer</v>
      </c>
      <c r="CP336" s="1578">
        <v>340</v>
      </c>
      <c r="CQ336" s="1578">
        <v>170</v>
      </c>
      <c r="CR336" s="1578">
        <v>125</v>
      </c>
      <c r="CS336" s="1578">
        <f t="shared" si="33"/>
        <v>49.2</v>
      </c>
      <c r="CT336" s="1578">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3544</v>
      </c>
      <c r="CM337" s="39">
        <v>5</v>
      </c>
      <c r="CN337" s="2" t="str">
        <f t="shared" si="32"/>
        <v>TADigital NA Consulting - Delivery Manager</v>
      </c>
      <c r="CO337" s="2" t="str">
        <f t="shared" si="30"/>
        <v>TADigital India Consulting | Cloud &amp; Engineering - L2 / B1-B3 | Associate Engineer</v>
      </c>
      <c r="CP337" s="1578">
        <v>265</v>
      </c>
      <c r="CQ337" s="1578">
        <v>137.5</v>
      </c>
      <c r="CR337" s="1578">
        <v>90</v>
      </c>
      <c r="CS337" s="1578">
        <f t="shared" si="33"/>
        <v>38.950000000000003</v>
      </c>
      <c r="CT337" s="1578">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8">
        <v>275</v>
      </c>
      <c r="CQ338" s="1578">
        <v>155</v>
      </c>
      <c r="CR338" s="1578">
        <v>105</v>
      </c>
      <c r="CS338" s="1578">
        <f t="shared" si="33"/>
        <v>36.900000000000006</v>
      </c>
      <c r="CT338" s="1578">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8">
        <v>235</v>
      </c>
      <c r="CQ339" s="1578">
        <v>132.5</v>
      </c>
      <c r="CR339" s="1578">
        <v>95</v>
      </c>
      <c r="CS339" s="1578">
        <f t="shared" si="33"/>
        <v>32.800000000000004</v>
      </c>
      <c r="CT339" s="1578">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8">
        <v>185</v>
      </c>
      <c r="CQ340" s="1578">
        <v>90</v>
      </c>
      <c r="CR340" s="1578">
        <v>85</v>
      </c>
      <c r="CS340" s="1578">
        <f t="shared" si="33"/>
        <v>24.6</v>
      </c>
      <c r="CT340" s="1578">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3349</v>
      </c>
      <c r="CL341" s="2" t="s">
        <v>3543</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8">
        <v>0</v>
      </c>
      <c r="CQ341" s="1578">
        <v>0</v>
      </c>
      <c r="CR341" s="1578">
        <v>35</v>
      </c>
      <c r="CS341" s="1578">
        <f t="shared" si="33"/>
        <v>10.66</v>
      </c>
      <c r="CT341" s="1578">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3363</v>
      </c>
      <c r="CL342" s="2" t="s">
        <v>3559</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8">
        <v>0</v>
      </c>
      <c r="CQ342" s="1578">
        <v>0</v>
      </c>
      <c r="CR342" s="1578">
        <v>35</v>
      </c>
      <c r="CS342" s="1578">
        <f t="shared" si="33"/>
        <v>10.66</v>
      </c>
      <c r="CT342" s="1578">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3544</v>
      </c>
      <c r="CM343" s="39">
        <v>5</v>
      </c>
      <c r="CN343" s="2" t="str">
        <f t="shared" si="32"/>
        <v>TADigital NA | Management - Associate Practice Director</v>
      </c>
      <c r="CO343" s="2" t="str">
        <f>_xlfn.XLOOKUP(CW343,$C$373:$C$430,$F$373:$F$430,"X",1)</f>
        <v>TADigital India Consulting | Cloud &amp; Engineering - L2 / B1-B3 | Associate Engineer</v>
      </c>
      <c r="CP343" s="1578">
        <v>290</v>
      </c>
      <c r="CQ343" s="1578">
        <v>140</v>
      </c>
      <c r="CR343" s="1578">
        <v>105</v>
      </c>
      <c r="CS343" s="1578">
        <f t="shared" si="33"/>
        <v>45.1</v>
      </c>
      <c r="CT343" s="1578">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3364</v>
      </c>
      <c r="CL344" s="2" t="s">
        <v>3562</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8">
        <v>200</v>
      </c>
      <c r="CQ344" s="1578">
        <v>85</v>
      </c>
      <c r="CR344" s="1578">
        <v>55</v>
      </c>
      <c r="CS344" s="1578">
        <f t="shared" si="33"/>
        <v>14.760000000000002</v>
      </c>
      <c r="CT344" s="1578">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3545</v>
      </c>
      <c r="CM345" s="39">
        <v>2</v>
      </c>
      <c r="CN345" s="2" t="str">
        <f t="shared" si="32"/>
        <v>TADigital NA Consulting | Content &amp; SEO - Associate Content Strategist</v>
      </c>
      <c r="CO345" s="2" t="str">
        <f t="shared" si="36"/>
        <v>TADigital India Consulting | Cloud &amp; Engineering - L2 / B1-B3 | Associate Engineer</v>
      </c>
      <c r="CP345" s="1578">
        <v>160</v>
      </c>
      <c r="CQ345" s="1578">
        <v>80</v>
      </c>
      <c r="CR345" s="1578">
        <v>55</v>
      </c>
      <c r="CS345" s="1578">
        <f t="shared" si="33"/>
        <v>14.760000000000002</v>
      </c>
      <c r="CT345" s="1578">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3559</v>
      </c>
      <c r="CM346" s="39">
        <v>2</v>
      </c>
      <c r="CN346" s="2" t="str">
        <f t="shared" si="32"/>
        <v>TADigital NA Consulting | Content &amp; SEO - Sr. Web Content Analyst</v>
      </c>
      <c r="CO346" s="2" t="str">
        <f t="shared" si="36"/>
        <v>TADigital India Consulting | Cloud &amp; Engineering - L2 / B1-B3 | Associate Engineer</v>
      </c>
      <c r="CP346" s="1578">
        <v>135</v>
      </c>
      <c r="CQ346" s="1578">
        <v>80</v>
      </c>
      <c r="CR346" s="1578">
        <v>50</v>
      </c>
      <c r="CS346" s="1578">
        <f t="shared" si="33"/>
        <v>10.66</v>
      </c>
      <c r="CT346" s="1578">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3547</v>
      </c>
      <c r="CM347" s="39">
        <v>4</v>
      </c>
      <c r="CN347" s="2" t="str">
        <f t="shared" si="32"/>
        <v>TADigital NA Consulting | Content &amp; SEO - Associate Manager</v>
      </c>
      <c r="CO347" s="2" t="str">
        <f t="shared" si="36"/>
        <v>TADigital India Consulting | Cloud &amp; Engineering - L2 / B1-B3 | Associate Engineer</v>
      </c>
      <c r="CP347" s="1578">
        <v>210</v>
      </c>
      <c r="CQ347" s="1578">
        <v>120</v>
      </c>
      <c r="CR347" s="1578">
        <v>85</v>
      </c>
      <c r="CS347" s="1578">
        <f t="shared" si="33"/>
        <v>24.6</v>
      </c>
      <c r="CT347" s="1578">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3561</v>
      </c>
      <c r="CM348" s="39">
        <v>3</v>
      </c>
      <c r="CN348" s="2" t="str">
        <f t="shared" si="32"/>
        <v>TADigital NA Digital - Technical Lead</v>
      </c>
      <c r="CO348" s="2" t="str">
        <f t="shared" si="36"/>
        <v>TADigital India Consulting | Cloud &amp; Engineering - L2 / B1-B3 | Associate Engineer</v>
      </c>
      <c r="CP348" s="1578">
        <v>185</v>
      </c>
      <c r="CQ348" s="1578">
        <v>105</v>
      </c>
      <c r="CR348" s="1578">
        <v>75</v>
      </c>
      <c r="CS348" s="1578">
        <f t="shared" si="33"/>
        <v>24.6</v>
      </c>
      <c r="CT348" s="1578">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3546</v>
      </c>
      <c r="CM349" s="39">
        <v>5</v>
      </c>
      <c r="CN349" s="2" t="str">
        <f t="shared" si="32"/>
        <v>TADigital NA | Management - Associate Practice Director</v>
      </c>
      <c r="CO349" s="2" t="str">
        <f t="shared" si="36"/>
        <v>TADigital India Consulting | Cloud &amp; Engineering - L2 / B1-B3 | Associate Engineer</v>
      </c>
      <c r="CP349" s="1578">
        <v>290</v>
      </c>
      <c r="CQ349" s="1578">
        <v>167.5</v>
      </c>
      <c r="CR349" s="1578">
        <v>125</v>
      </c>
      <c r="CS349" s="1578">
        <f t="shared" si="33"/>
        <v>51.250000000000007</v>
      </c>
      <c r="CT349" s="1578">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3350</v>
      </c>
      <c r="CL350" s="2" t="s">
        <v>3547</v>
      </c>
      <c r="CM350" s="39">
        <v>5</v>
      </c>
      <c r="CN350" s="2" t="str">
        <f t="shared" si="32"/>
        <v>TADigital NA | Management - Practice Director / Delivery Director</v>
      </c>
      <c r="CO350" s="2" t="str">
        <f t="shared" si="36"/>
        <v>TADigital India Consulting | Cloud &amp; Engineering - L2 / B1-B3 | Associate Engineer</v>
      </c>
      <c r="CP350" s="1578">
        <v>315</v>
      </c>
      <c r="CQ350" s="1578">
        <v>165</v>
      </c>
      <c r="CR350" s="1578">
        <v>115</v>
      </c>
      <c r="CS350" s="1578">
        <f t="shared" si="33"/>
        <v>45.1</v>
      </c>
      <c r="CT350" s="1578">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3544</v>
      </c>
      <c r="CM351" s="39">
        <v>4</v>
      </c>
      <c r="CN351" s="2" t="str">
        <f t="shared" si="32"/>
        <v>TADigital NA Consulting - Sr. Project Manager</v>
      </c>
      <c r="CO351" s="2" t="str">
        <f t="shared" si="36"/>
        <v>TADigital India Consulting | Cloud &amp; Engineering - L2 / B1-B3 | Associate Engineer</v>
      </c>
      <c r="CP351" s="1578">
        <v>235</v>
      </c>
      <c r="CQ351" s="1578">
        <v>130</v>
      </c>
      <c r="CR351" s="1578">
        <v>80</v>
      </c>
      <c r="CS351" s="1578">
        <f t="shared" si="33"/>
        <v>38.950000000000003</v>
      </c>
      <c r="CT351" s="1578">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3351</v>
      </c>
      <c r="CL352" s="2" t="s">
        <v>3547</v>
      </c>
      <c r="CM352" s="39">
        <v>6</v>
      </c>
      <c r="CN352" s="2" t="str">
        <f t="shared" si="32"/>
        <v>TADigital NA | Management - Practice VP / Delivery VP</v>
      </c>
      <c r="CO352" s="2" t="str">
        <f t="shared" si="36"/>
        <v>TADigital India Consulting | Cloud &amp; Engineering - L2 / B1-B3 | Associate Engineer</v>
      </c>
      <c r="CP352" s="1578">
        <v>370</v>
      </c>
      <c r="CQ352" s="1578">
        <v>172.5</v>
      </c>
      <c r="CR352" s="1578">
        <v>135</v>
      </c>
      <c r="CS352" s="1578">
        <f t="shared" si="33"/>
        <v>51.250000000000007</v>
      </c>
      <c r="CT352" s="1578">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3548</v>
      </c>
      <c r="CM353" s="39">
        <v>2</v>
      </c>
      <c r="CN353" s="2" t="str">
        <f t="shared" si="32"/>
        <v>TADigital NA Consulting | Content &amp; SEO - Content Strategist</v>
      </c>
      <c r="CO353" s="2" t="str">
        <f t="shared" si="36"/>
        <v>TADigital India Consulting | Cloud &amp; Engineering - L2 / B1-B3 | Associate Engineer</v>
      </c>
      <c r="CP353" s="1578">
        <v>170</v>
      </c>
      <c r="CQ353" s="1578">
        <v>82.5</v>
      </c>
      <c r="CR353" s="1578">
        <v>65</v>
      </c>
      <c r="CS353" s="1578">
        <f t="shared" si="33"/>
        <v>18.450000000000003</v>
      </c>
      <c r="CT353" s="1578">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3560</v>
      </c>
      <c r="CM354" s="39">
        <v>2</v>
      </c>
      <c r="CN354" s="2" t="str">
        <f t="shared" si="32"/>
        <v>TADigital NA Consulting | Content &amp; SEO - Associate Content Strategist</v>
      </c>
      <c r="CO354" s="2" t="str">
        <f t="shared" si="36"/>
        <v>TADigital India Consulting | Cloud &amp; Engineering - L2 / B1-B3 | Associate Engineer</v>
      </c>
      <c r="CP354" s="1578">
        <v>160</v>
      </c>
      <c r="CQ354" s="1578">
        <v>90</v>
      </c>
      <c r="CR354" s="1578">
        <v>60</v>
      </c>
      <c r="CS354" s="1578">
        <f t="shared" si="33"/>
        <v>20.5</v>
      </c>
      <c r="CT354" s="1578">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3352</v>
      </c>
      <c r="CL355" s="2" t="s">
        <v>3547</v>
      </c>
      <c r="CM355" s="39">
        <v>5</v>
      </c>
      <c r="CN355" s="2" t="str">
        <f t="shared" si="32"/>
        <v>TADigital NA | Management - Sr. Practice Director / Sr. Delivery Director</v>
      </c>
      <c r="CO355" s="2" t="str">
        <f t="shared" si="36"/>
        <v>TADigital India Consulting | Cloud &amp; Engineering - L2 / B1-B3 | Associate Engineer</v>
      </c>
      <c r="CP355" s="1578">
        <v>340</v>
      </c>
      <c r="CQ355" s="1578">
        <v>170</v>
      </c>
      <c r="CR355" s="1578">
        <v>125</v>
      </c>
      <c r="CS355" s="1578">
        <f t="shared" si="33"/>
        <v>49.2</v>
      </c>
      <c r="CT355" s="1578">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3544</v>
      </c>
      <c r="CM356" s="39">
        <v>5</v>
      </c>
      <c r="CN356" s="2" t="str">
        <f t="shared" si="32"/>
        <v>TADigital NA Consulting - Delivery Manager</v>
      </c>
      <c r="CO356" s="2" t="str">
        <f t="shared" si="36"/>
        <v>TADigital India Consulting | Cloud &amp; Engineering - L2 / B1-B3 | Associate Engineer</v>
      </c>
      <c r="CP356" s="1578">
        <v>265</v>
      </c>
      <c r="CQ356" s="1578">
        <v>137.5</v>
      </c>
      <c r="CR356" s="1578">
        <v>90</v>
      </c>
      <c r="CS356" s="1578">
        <f t="shared" si="33"/>
        <v>38.950000000000003</v>
      </c>
      <c r="CT356" s="1578">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3365</v>
      </c>
      <c r="CL357" s="2" t="s">
        <v>3563</v>
      </c>
      <c r="CM357" s="39">
        <v>3</v>
      </c>
      <c r="CN357" s="2" t="str">
        <f t="shared" si="32"/>
        <v>TADigital NA Consulting | Content &amp; SEO - Associate Manager</v>
      </c>
      <c r="CO357" s="2" t="str">
        <f t="shared" si="36"/>
        <v>TADigital India Consulting | Cloud &amp; Engineering - L2 / B1-B3 | Associate Engineer</v>
      </c>
      <c r="CP357" s="1578">
        <v>210</v>
      </c>
      <c r="CQ357" s="1578">
        <v>105</v>
      </c>
      <c r="CR357" s="1578">
        <v>65</v>
      </c>
      <c r="CS357" s="1578">
        <f t="shared" si="33"/>
        <v>18.450000000000003</v>
      </c>
      <c r="CT357" s="1578">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8">
        <v>275</v>
      </c>
      <c r="CQ358" s="1578">
        <v>155</v>
      </c>
      <c r="CR358" s="1578">
        <v>105</v>
      </c>
      <c r="CS358" s="1578">
        <f t="shared" si="33"/>
        <v>36.900000000000006</v>
      </c>
      <c r="CT358" s="1578">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3366</v>
      </c>
      <c r="CL359" s="2" t="s">
        <v>3562</v>
      </c>
      <c r="CM359" s="39">
        <v>2</v>
      </c>
      <c r="CN359" s="2" t="str">
        <f t="shared" si="32"/>
        <v>TADigital NA Consulting | Strategy - Digital Strategist</v>
      </c>
      <c r="CO359" s="2" t="str">
        <f t="shared" si="36"/>
        <v>TADigital India Consulting | Cloud &amp; Engineering - L2 / B1-B3 | Associate Engineer</v>
      </c>
      <c r="CP359" s="1578">
        <v>205</v>
      </c>
      <c r="CQ359" s="1578">
        <v>105</v>
      </c>
      <c r="CR359" s="1578">
        <v>60</v>
      </c>
      <c r="CS359" s="1578">
        <f t="shared" si="33"/>
        <v>1.6400000000000001</v>
      </c>
      <c r="CT359" s="1578">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8">
        <v>235</v>
      </c>
      <c r="CQ360" s="1578">
        <v>132.5</v>
      </c>
      <c r="CR360" s="1578">
        <v>95</v>
      </c>
      <c r="CS360" s="1578">
        <f t="shared" si="33"/>
        <v>32.800000000000004</v>
      </c>
      <c r="CT360" s="1578">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8">
        <v>185</v>
      </c>
      <c r="CQ361" s="1578">
        <v>90</v>
      </c>
      <c r="CR361" s="1578">
        <v>85</v>
      </c>
      <c r="CS361" s="1578">
        <f t="shared" si="33"/>
        <v>24.6</v>
      </c>
      <c r="CT361" s="1578">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3349</v>
      </c>
      <c r="CL362" s="2" t="s">
        <v>3543</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8">
        <v>0</v>
      </c>
      <c r="CQ362" s="1578">
        <v>0</v>
      </c>
      <c r="CR362" s="1578">
        <v>35</v>
      </c>
      <c r="CS362" s="1578">
        <f t="shared" si="33"/>
        <v>10.66</v>
      </c>
      <c r="CT362" s="1578">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3544</v>
      </c>
      <c r="CM363" s="39">
        <v>5</v>
      </c>
      <c r="CN363" s="2" t="str">
        <f t="shared" si="32"/>
        <v>TADigital NA | Management - Associate Practice Director</v>
      </c>
      <c r="CO363" s="2" t="str">
        <f>_xlfn.XLOOKUP(CW363,$C$373:$C$430,$F$373:$F$430,"X",1)</f>
        <v>TADigital India Consulting | Cloud &amp; Engineering - L2 / B1-B3 | Associate Engineer</v>
      </c>
      <c r="CP363" s="1578">
        <v>290</v>
      </c>
      <c r="CQ363" s="1578">
        <v>140</v>
      </c>
      <c r="CR363" s="1578">
        <v>105</v>
      </c>
      <c r="CS363" s="1578">
        <f t="shared" si="33"/>
        <v>45.1</v>
      </c>
      <c r="CT363" s="1578">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3545</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8">
        <v>160</v>
      </c>
      <c r="CQ364" s="1578">
        <v>80</v>
      </c>
      <c r="CR364" s="1578">
        <v>55</v>
      </c>
      <c r="CS364" s="1578">
        <f t="shared" si="33"/>
        <v>14.760000000000002</v>
      </c>
      <c r="CT364" s="1578">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3546</v>
      </c>
      <c r="CM365" s="39">
        <v>5</v>
      </c>
      <c r="CN365" s="2" t="str">
        <f t="shared" si="32"/>
        <v>TADigital NA | Management - Associate Practice Director</v>
      </c>
      <c r="CO365" s="2" t="str">
        <f t="shared" si="37"/>
        <v>TADigital India Consulting | Cloud &amp; Engineering - L2 / B1-B3 | Associate Engineer</v>
      </c>
      <c r="CP365" s="1578">
        <v>290</v>
      </c>
      <c r="CQ365" s="1578">
        <v>167.5</v>
      </c>
      <c r="CR365" s="1578">
        <v>125</v>
      </c>
      <c r="CS365" s="1578">
        <f t="shared" si="33"/>
        <v>51.250000000000007</v>
      </c>
      <c r="CT365" s="1578">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3350</v>
      </c>
      <c r="CL366" s="2" t="s">
        <v>3547</v>
      </c>
      <c r="CM366" s="39">
        <v>5</v>
      </c>
      <c r="CN366" s="2" t="str">
        <f t="shared" si="32"/>
        <v>TADigital NA | Management - Practice Director / Delivery Director</v>
      </c>
      <c r="CO366" s="2" t="str">
        <f t="shared" si="37"/>
        <v>TADigital India Consulting | Cloud &amp; Engineering - L2 / B1-B3 | Associate Engineer</v>
      </c>
      <c r="CP366" s="1578">
        <v>315</v>
      </c>
      <c r="CQ366" s="1578">
        <v>165</v>
      </c>
      <c r="CR366" s="1578">
        <v>115</v>
      </c>
      <c r="CS366" s="1578">
        <f t="shared" si="33"/>
        <v>45.1</v>
      </c>
      <c r="CT366" s="1578">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3544</v>
      </c>
      <c r="CM367" s="39">
        <v>4</v>
      </c>
      <c r="CN367" s="2" t="str">
        <f t="shared" si="32"/>
        <v>TADigital NA Consulting - Sr. Project Manager</v>
      </c>
      <c r="CO367" s="2" t="str">
        <f t="shared" si="37"/>
        <v>TADigital India Consulting | Cloud &amp; Engineering - L2 / B1-B3 | Associate Engineer</v>
      </c>
      <c r="CP367" s="1578">
        <v>235</v>
      </c>
      <c r="CQ367" s="1578">
        <v>130</v>
      </c>
      <c r="CR367" s="1578">
        <v>80</v>
      </c>
      <c r="CS367" s="1578">
        <f t="shared" si="33"/>
        <v>38.950000000000003</v>
      </c>
      <c r="CT367" s="1578">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3351</v>
      </c>
      <c r="CL368" s="2" t="s">
        <v>3547</v>
      </c>
      <c r="CM368" s="39">
        <v>6</v>
      </c>
      <c r="CN368" s="2" t="str">
        <f t="shared" si="32"/>
        <v>TADigital NA | Management - Practice VP / Delivery VP</v>
      </c>
      <c r="CO368" s="2" t="str">
        <f t="shared" si="37"/>
        <v>TADigital India Consulting | Cloud &amp; Engineering - L2 / B1-B3 | Associate Engineer</v>
      </c>
      <c r="CP368" s="1578">
        <v>370</v>
      </c>
      <c r="CQ368" s="1578">
        <v>172.5</v>
      </c>
      <c r="CR368" s="1578">
        <v>135</v>
      </c>
      <c r="CS368" s="1578">
        <f t="shared" si="33"/>
        <v>51.250000000000007</v>
      </c>
      <c r="CT368" s="1578">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3548</v>
      </c>
      <c r="CM369" s="39">
        <v>2</v>
      </c>
      <c r="CN369" s="2" t="str">
        <f t="shared" si="32"/>
        <v>TADigital NA Consulting | Content &amp; SEO - Content Strategist</v>
      </c>
      <c r="CO369" s="2" t="str">
        <f t="shared" si="37"/>
        <v>TADigital India Consulting | Cloud &amp; Engineering - L2 / B1-B3 | Associate Engineer</v>
      </c>
      <c r="CP369" s="1578">
        <v>170</v>
      </c>
      <c r="CQ369" s="1578">
        <v>82.5</v>
      </c>
      <c r="CR369" s="1578">
        <v>65</v>
      </c>
      <c r="CS369" s="1578">
        <f t="shared" si="33"/>
        <v>18.450000000000003</v>
      </c>
      <c r="CT369" s="1578">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3352</v>
      </c>
      <c r="CL370" s="2" t="s">
        <v>3547</v>
      </c>
      <c r="CM370" s="39">
        <v>5</v>
      </c>
      <c r="CN370" s="2" t="str">
        <f t="shared" si="32"/>
        <v>TADigital NA | Management - Sr. Practice Director / Sr. Delivery Director</v>
      </c>
      <c r="CO370" s="2" t="str">
        <f t="shared" si="37"/>
        <v>TADigital India Consulting | Cloud &amp; Engineering - L2 / B1-B3 | Associate Engineer</v>
      </c>
      <c r="CP370" s="1578">
        <v>340</v>
      </c>
      <c r="CQ370" s="1578">
        <v>170</v>
      </c>
      <c r="CR370" s="1578">
        <v>125</v>
      </c>
      <c r="CS370" s="1578">
        <f t="shared" si="33"/>
        <v>49.2</v>
      </c>
      <c r="CT370" s="1578">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3544</v>
      </c>
      <c r="CM371" s="39">
        <v>5</v>
      </c>
      <c r="CN371" s="2" t="str">
        <f t="shared" si="32"/>
        <v>TADigital NA Consulting - Delivery Manager</v>
      </c>
      <c r="CO371" s="2" t="str">
        <f t="shared" si="37"/>
        <v>TADigital India Consulting | Cloud &amp; Engineering - L2 / B1-B3 | Associate Engineer</v>
      </c>
      <c r="CP371" s="1578">
        <v>265</v>
      </c>
      <c r="CQ371" s="1578">
        <v>137.5</v>
      </c>
      <c r="CR371" s="1578">
        <v>90</v>
      </c>
      <c r="CS371" s="1578">
        <f t="shared" si="33"/>
        <v>38.950000000000003</v>
      </c>
      <c r="CT371" s="1578">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8">
        <v>275</v>
      </c>
      <c r="CQ372" s="1578">
        <v>155</v>
      </c>
      <c r="CR372" s="1578">
        <v>105</v>
      </c>
      <c r="CS372" s="1578">
        <f t="shared" si="33"/>
        <v>36.900000000000006</v>
      </c>
      <c r="CT372" s="1578">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8">
        <v>235</v>
      </c>
      <c r="CQ373" s="1578">
        <v>132.5</v>
      </c>
      <c r="CR373" s="1578">
        <v>95</v>
      </c>
      <c r="CS373" s="1578">
        <f t="shared" si="33"/>
        <v>32.800000000000004</v>
      </c>
      <c r="CT373" s="1578">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8">
        <v>185</v>
      </c>
      <c r="CQ374" s="1578">
        <v>90</v>
      </c>
      <c r="CR374" s="1578">
        <v>85</v>
      </c>
      <c r="CS374" s="1578">
        <f t="shared" si="33"/>
        <v>24.6</v>
      </c>
      <c r="CT374" s="1578">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3414</v>
      </c>
      <c r="CK375" s="2" t="s">
        <v>3367</v>
      </c>
      <c r="CL375" s="2" t="s">
        <v>444</v>
      </c>
      <c r="CM375" s="39">
        <v>7</v>
      </c>
      <c r="CN375" s="2" t="str">
        <f t="shared" si="32"/>
        <v>TADigital NA | Management - L7 / S2-EX3 | CXO / CDO</v>
      </c>
      <c r="CO375" s="2" t="str">
        <f t="shared" si="37"/>
        <v>TADigital India Consulting | Cloud &amp; Engineering - L2 / B1-B3 | Associate Engineer</v>
      </c>
      <c r="CP375" s="1578">
        <v>500</v>
      </c>
      <c r="CQ375" s="1578">
        <v>285</v>
      </c>
      <c r="CR375" s="1578">
        <v>0</v>
      </c>
      <c r="CS375" s="1578">
        <f t="shared" si="33"/>
        <v>0</v>
      </c>
      <c r="CT375" s="1578">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3414</v>
      </c>
      <c r="CK376" s="2" t="s">
        <v>3368</v>
      </c>
      <c r="CL376" s="2" t="s">
        <v>1396</v>
      </c>
      <c r="CM376" s="39">
        <v>5</v>
      </c>
      <c r="CN376" s="2" t="str">
        <f t="shared" si="32"/>
        <v>TADigital NA | Management - Practice Director / Delivery Director</v>
      </c>
      <c r="CO376" s="2" t="str">
        <f t="shared" si="37"/>
        <v>TADigital India Consulting | Cloud &amp; Engineering - L2 / B1-B3 | Associate Engineer</v>
      </c>
      <c r="CP376" s="1578">
        <v>315</v>
      </c>
      <c r="CQ376" s="1578">
        <v>165</v>
      </c>
      <c r="CR376" s="1578">
        <v>115</v>
      </c>
      <c r="CS376" s="1578">
        <f t="shared" si="33"/>
        <v>45.1</v>
      </c>
      <c r="CT376" s="1578">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3414</v>
      </c>
      <c r="CK377" s="2" t="s">
        <v>444</v>
      </c>
      <c r="CL377" s="2" t="s">
        <v>444</v>
      </c>
      <c r="CM377" s="39">
        <v>5</v>
      </c>
      <c r="CN377" s="2" t="str">
        <f t="shared" si="32"/>
        <v>TADigital NA Consulting - Delivery Manager</v>
      </c>
      <c r="CO377" s="2" t="str">
        <f t="shared" si="37"/>
        <v>TADigital India Consulting | Cloud &amp; Engineering - L2 / B1-B3 | Associate Engineer</v>
      </c>
      <c r="CP377" s="1578">
        <v>265</v>
      </c>
      <c r="CQ377" s="1578">
        <v>135</v>
      </c>
      <c r="CR377" s="1578">
        <v>90</v>
      </c>
      <c r="CS377" s="1578">
        <f t="shared" si="33"/>
        <v>32.800000000000004</v>
      </c>
      <c r="CT377" s="1578">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3414</v>
      </c>
      <c r="CK378" s="2" t="s">
        <v>3369</v>
      </c>
      <c r="CL378" s="2" t="s">
        <v>444</v>
      </c>
      <c r="CM378" s="39">
        <v>6</v>
      </c>
      <c r="CN378" s="2" t="str">
        <f t="shared" si="32"/>
        <v>TADigital NA | Management - Practice VP / Delivery VP</v>
      </c>
      <c r="CO378" s="2" t="str">
        <f t="shared" si="37"/>
        <v>TADigital India Consulting | Cloud &amp; Engineering - L2 / B1-B3 | Associate Engineer</v>
      </c>
      <c r="CP378" s="1578">
        <v>370</v>
      </c>
      <c r="CQ378" s="1578">
        <v>172.5</v>
      </c>
      <c r="CR378" s="1578">
        <v>135</v>
      </c>
      <c r="CS378" s="1578">
        <f t="shared" si="33"/>
        <v>51.250000000000007</v>
      </c>
      <c r="CT378" s="1578">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3414</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8">
        <v>190</v>
      </c>
      <c r="CQ379" s="1578">
        <v>112.5</v>
      </c>
      <c r="CR379" s="1578">
        <v>70</v>
      </c>
      <c r="CS379" s="1578">
        <f t="shared" si="33"/>
        <v>22.55</v>
      </c>
      <c r="CT379" s="1578">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3414</v>
      </c>
      <c r="CK380" s="2" t="s">
        <v>3370</v>
      </c>
      <c r="CL380" s="2" t="s">
        <v>2552</v>
      </c>
      <c r="CM380" s="39">
        <v>5</v>
      </c>
      <c r="CN380" s="2" t="str">
        <f t="shared" si="32"/>
        <v>TADigital NA | Management - Sr. Practice Director / Sr. Delivery Director</v>
      </c>
      <c r="CO380" s="2" t="str">
        <f t="shared" si="37"/>
        <v>TADigital India Consulting | Cloud &amp; Engineering - L2 / B1-B3 | Associate Engineer</v>
      </c>
      <c r="CP380" s="1578">
        <v>340</v>
      </c>
      <c r="CQ380" s="1578">
        <v>170</v>
      </c>
      <c r="CR380" s="1578">
        <v>125</v>
      </c>
      <c r="CS380" s="1578">
        <f t="shared" si="33"/>
        <v>49.2</v>
      </c>
      <c r="CT380" s="1578">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3414</v>
      </c>
      <c r="CK381" s="2" t="s">
        <v>442</v>
      </c>
      <c r="CL381" s="2" t="s">
        <v>2552</v>
      </c>
      <c r="CM381" s="39">
        <v>5</v>
      </c>
      <c r="CN381" s="2" t="str">
        <f t="shared" si="32"/>
        <v>TADigital NA Consulting - Sr. Project Manager</v>
      </c>
      <c r="CO381" s="2" t="str">
        <f t="shared" si="37"/>
        <v>TADigital India Consulting | Cloud &amp; Engineering - L2 / B1-B3 | Associate Engineer</v>
      </c>
      <c r="CP381" s="1578">
        <v>235</v>
      </c>
      <c r="CQ381" s="1578">
        <v>135</v>
      </c>
      <c r="CR381" s="1578">
        <v>80</v>
      </c>
      <c r="CS381" s="1578">
        <f t="shared" si="33"/>
        <v>32.800000000000004</v>
      </c>
      <c r="CT381" s="1578">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3331</v>
      </c>
      <c r="CI382" s="2" t="s">
        <v>3327</v>
      </c>
      <c r="CJ382" s="2" t="s">
        <v>3327</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8">
        <v>125</v>
      </c>
      <c r="CQ382" s="1578">
        <v>65</v>
      </c>
      <c r="CR382" s="1578">
        <v>35</v>
      </c>
      <c r="CS382" s="1578">
        <f t="shared" si="33"/>
        <v>10.66</v>
      </c>
      <c r="CT382" s="1578">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3331</v>
      </c>
      <c r="CI383" s="2" t="s">
        <v>3327</v>
      </c>
      <c r="CJ383" s="2" t="s">
        <v>3327</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8">
        <v>160</v>
      </c>
      <c r="CQ383" s="1578">
        <v>72.5</v>
      </c>
      <c r="CR383" s="1578">
        <v>45</v>
      </c>
      <c r="CS383" s="1578">
        <f t="shared" si="33"/>
        <v>14.760000000000002</v>
      </c>
      <c r="CT383" s="1578">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3331</v>
      </c>
      <c r="CI384" s="2" t="s">
        <v>3327</v>
      </c>
      <c r="CJ384" s="2" t="s">
        <v>3327</v>
      </c>
      <c r="CK384" s="2" t="s">
        <v>394</v>
      </c>
      <c r="CL384" s="2" t="s">
        <v>3564</v>
      </c>
      <c r="CM384" s="39">
        <v>2</v>
      </c>
      <c r="CN384" s="2" t="str">
        <f t="shared" si="32"/>
        <v>TADigital NA Consulting | Content &amp; SEO - Content Strategist</v>
      </c>
      <c r="CO384" s="2" t="str">
        <f t="shared" si="37"/>
        <v>TADigital India Consulting | Cloud &amp; Engineering - L2 / B1-B3 | Associate Engineer</v>
      </c>
      <c r="CP384" s="1578">
        <v>170</v>
      </c>
      <c r="CQ384" s="1578">
        <v>80</v>
      </c>
      <c r="CR384" s="1578">
        <v>60</v>
      </c>
      <c r="CS384" s="1578">
        <f t="shared" si="33"/>
        <v>1.6400000000000001</v>
      </c>
      <c r="CT384" s="1578">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3331</v>
      </c>
      <c r="CI385" s="2" t="s">
        <v>3327</v>
      </c>
      <c r="CJ385" s="2" t="s">
        <v>3327</v>
      </c>
      <c r="CK385" s="2" t="s">
        <v>728</v>
      </c>
      <c r="CL385" s="2" t="s">
        <v>3564</v>
      </c>
      <c r="CM385" s="39">
        <v>3</v>
      </c>
      <c r="CN385" s="2" t="str">
        <f t="shared" si="32"/>
        <v>TADigital NA Consulting | Content &amp; SEO - Sr. Content Strategist</v>
      </c>
      <c r="CO385" s="2" t="str">
        <f t="shared" si="37"/>
        <v>TADigital India Consulting | Cloud &amp; Engineering - L2 / B1-B3 | Associate Engineer</v>
      </c>
      <c r="CP385" s="1578">
        <v>180</v>
      </c>
      <c r="CQ385" s="1578">
        <v>90</v>
      </c>
      <c r="CR385" s="1578">
        <v>65</v>
      </c>
      <c r="CS385" s="1578">
        <f t="shared" si="33"/>
        <v>16.400000000000002</v>
      </c>
      <c r="CT385" s="1578">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3331</v>
      </c>
      <c r="CI386" s="2" t="s">
        <v>3327</v>
      </c>
      <c r="CJ386" s="2" t="s">
        <v>3327</v>
      </c>
      <c r="CK386" s="2" t="s">
        <v>729</v>
      </c>
      <c r="CL386" s="2" t="s">
        <v>3564</v>
      </c>
      <c r="CM386" s="39">
        <v>3</v>
      </c>
      <c r="CN386" s="2" t="str">
        <f t="shared" si="32"/>
        <v>TADigital NA Consulting - Project Manager / Product Manager</v>
      </c>
      <c r="CO386" s="2" t="str">
        <f t="shared" si="37"/>
        <v>TADigital India Consulting | Cloud &amp; Engineering - L2 / B1-B3 | Associate Engineer</v>
      </c>
      <c r="CP386" s="1578">
        <v>190</v>
      </c>
      <c r="CQ386" s="1578">
        <v>105</v>
      </c>
      <c r="CR386" s="1578">
        <v>70</v>
      </c>
      <c r="CS386" s="1578">
        <f t="shared" si="33"/>
        <v>20.5</v>
      </c>
      <c r="CT386" s="1578">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3331</v>
      </c>
      <c r="CI387" s="2" t="s">
        <v>3327</v>
      </c>
      <c r="CJ387" s="2" t="s">
        <v>3327</v>
      </c>
      <c r="CK387" s="2" t="s">
        <v>730</v>
      </c>
      <c r="CL387" s="2" t="s">
        <v>3558</v>
      </c>
      <c r="CM387" s="39">
        <v>3</v>
      </c>
      <c r="CN387" s="2" t="str">
        <f t="shared" si="32"/>
        <v>TADigital NA Consulting | Content &amp; SEO - Associate Manager</v>
      </c>
      <c r="CO387" s="2" t="str">
        <f t="shared" si="37"/>
        <v>TADigital India Consulting | Cloud &amp; Engineering - L2 / B1-B3 | Associate Engineer</v>
      </c>
      <c r="CP387" s="1578">
        <v>210</v>
      </c>
      <c r="CQ387" s="1578">
        <v>122.5</v>
      </c>
      <c r="CR387" s="1578">
        <v>75</v>
      </c>
      <c r="CS387" s="1578">
        <f t="shared" si="33"/>
        <v>20.5</v>
      </c>
      <c r="CT387" s="1578">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3331</v>
      </c>
      <c r="CI388" s="2" t="s">
        <v>3327</v>
      </c>
      <c r="CJ388" s="2" t="s">
        <v>3327</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8">
        <v>125</v>
      </c>
      <c r="CQ388" s="1578">
        <v>65</v>
      </c>
      <c r="CR388" s="1578">
        <v>40</v>
      </c>
      <c r="CS388" s="1578">
        <f t="shared" si="33"/>
        <v>10.66</v>
      </c>
      <c r="CT388" s="1578">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3331</v>
      </c>
      <c r="CI389" s="2" t="s">
        <v>3327</v>
      </c>
      <c r="CJ389" s="2" t="s">
        <v>3327</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8">
        <v>140</v>
      </c>
      <c r="CQ389" s="1578">
        <v>75</v>
      </c>
      <c r="CR389" s="1578">
        <v>45</v>
      </c>
      <c r="CS389" s="1578">
        <f t="shared" si="33"/>
        <v>14.760000000000002</v>
      </c>
      <c r="CT389" s="1578">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3331</v>
      </c>
      <c r="CI390" s="2" t="s">
        <v>3327</v>
      </c>
      <c r="CJ390" s="2" t="s">
        <v>3327</v>
      </c>
      <c r="CK390" s="2" t="s">
        <v>733</v>
      </c>
      <c r="CL390" s="2" t="s">
        <v>3564</v>
      </c>
      <c r="CM390" s="39">
        <v>2</v>
      </c>
      <c r="CN390" s="2" t="str">
        <f t="shared" si="32"/>
        <v>TADigital NA Consulting | Content &amp; SEO - Associate Content Strategist</v>
      </c>
      <c r="CO390" s="2" t="str">
        <f t="shared" si="37"/>
        <v>TADigital India Consulting | Cloud &amp; Engineering - L2 / B1-B3 | Associate Engineer</v>
      </c>
      <c r="CP390" s="1578">
        <v>160</v>
      </c>
      <c r="CQ390" s="1578">
        <v>80</v>
      </c>
      <c r="CR390" s="1578">
        <v>55</v>
      </c>
      <c r="CS390" s="1578">
        <f t="shared" si="33"/>
        <v>1.6400000000000001</v>
      </c>
      <c r="CT390" s="1578">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3331</v>
      </c>
      <c r="CI391" s="2" t="s">
        <v>3327</v>
      </c>
      <c r="CJ391" s="2" t="s">
        <v>3327</v>
      </c>
      <c r="CK391" s="2" t="s">
        <v>734</v>
      </c>
      <c r="CL391" s="2" t="s">
        <v>3564</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8">
        <v>170</v>
      </c>
      <c r="CQ391" s="1578">
        <v>90</v>
      </c>
      <c r="CR391" s="1578">
        <v>55</v>
      </c>
      <c r="CS391" s="1578">
        <f t="shared" ref="CS391:CS454" si="40">CT391*(1-0.18)</f>
        <v>18.450000000000003</v>
      </c>
      <c r="CT391" s="1578">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3331</v>
      </c>
      <c r="CI392" s="2" t="s">
        <v>3327</v>
      </c>
      <c r="CJ392" s="2" t="s">
        <v>3327</v>
      </c>
      <c r="CK392" s="2" t="s">
        <v>735</v>
      </c>
      <c r="CL392" s="2" t="s">
        <v>3564</v>
      </c>
      <c r="CM392" s="39">
        <v>3</v>
      </c>
      <c r="CN392" s="2" t="str">
        <f t="shared" si="39"/>
        <v>TADigital NA Consulting | Content &amp; SEO - Sr. Content Strategist</v>
      </c>
      <c r="CO392" s="2" t="str">
        <f t="shared" si="37"/>
        <v>TADigital India Consulting | Cloud &amp; Engineering - L2 / B1-B3 | Associate Engineer</v>
      </c>
      <c r="CP392" s="1578">
        <v>180</v>
      </c>
      <c r="CQ392" s="1578">
        <v>105</v>
      </c>
      <c r="CR392" s="1578">
        <v>60</v>
      </c>
      <c r="CS392" s="1578">
        <f t="shared" si="40"/>
        <v>22.55</v>
      </c>
      <c r="CT392" s="1578">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3331</v>
      </c>
      <c r="CI393" s="2" t="s">
        <v>3327</v>
      </c>
      <c r="CJ393" s="2" t="s">
        <v>3327</v>
      </c>
      <c r="CK393" s="2" t="s">
        <v>446</v>
      </c>
      <c r="CL393" s="2" t="s">
        <v>3544</v>
      </c>
      <c r="CM393" s="39">
        <v>4</v>
      </c>
      <c r="CN393" s="2" t="str">
        <f t="shared" si="39"/>
        <v>TADigital NA Consulting - Sr. Project Manager</v>
      </c>
      <c r="CO393" s="2" t="str">
        <f t="shared" si="37"/>
        <v>TADigital India Consulting | Cloud &amp; Engineering - L2 / B1-B3 | Associate Engineer</v>
      </c>
      <c r="CP393" s="1578">
        <v>235</v>
      </c>
      <c r="CQ393" s="1578">
        <v>130</v>
      </c>
      <c r="CR393" s="1578">
        <v>80</v>
      </c>
      <c r="CS393" s="1578">
        <f t="shared" si="40"/>
        <v>38.950000000000003</v>
      </c>
      <c r="CT393" s="1578">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3331</v>
      </c>
      <c r="CI394" s="2" t="s">
        <v>3327</v>
      </c>
      <c r="CJ394" s="2" t="s">
        <v>3327</v>
      </c>
      <c r="CK394" s="2" t="s">
        <v>448</v>
      </c>
      <c r="CL394" s="2" t="s">
        <v>3544</v>
      </c>
      <c r="CM394" s="39">
        <v>5</v>
      </c>
      <c r="CN394" s="2" t="str">
        <f t="shared" si="39"/>
        <v>TADigital NA Consulting - Delivery Manager</v>
      </c>
      <c r="CO394" s="2" t="str">
        <f t="shared" si="37"/>
        <v>TADigital India Consulting | Cloud &amp; Engineering - L2 / B1-B3 | Associate Engineer</v>
      </c>
      <c r="CP394" s="1578">
        <v>265</v>
      </c>
      <c r="CQ394" s="1578">
        <v>137.5</v>
      </c>
      <c r="CR394" s="1578">
        <v>90</v>
      </c>
      <c r="CS394" s="1578">
        <f t="shared" si="40"/>
        <v>38.950000000000003</v>
      </c>
      <c r="CT394" s="1578">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3331</v>
      </c>
      <c r="CI395" s="2" t="s">
        <v>3327</v>
      </c>
      <c r="CJ395" s="2" t="s">
        <v>3327</v>
      </c>
      <c r="CK395" s="2" t="s">
        <v>720</v>
      </c>
      <c r="CL395" s="2" t="s">
        <v>3544</v>
      </c>
      <c r="CM395" s="39">
        <v>5</v>
      </c>
      <c r="CN395" s="2" t="str">
        <f t="shared" si="39"/>
        <v>TADigital NA | Management - Associate Practice Director</v>
      </c>
      <c r="CO395" s="2" t="str">
        <f t="shared" si="37"/>
        <v>TADigital India Consulting | Cloud &amp; Engineering - L2 / B1-B3 | Associate Engineer</v>
      </c>
      <c r="CP395" s="1578">
        <v>290</v>
      </c>
      <c r="CQ395" s="1578">
        <v>140</v>
      </c>
      <c r="CR395" s="1578">
        <v>105</v>
      </c>
      <c r="CS395" s="1578">
        <f t="shared" si="40"/>
        <v>45.1</v>
      </c>
      <c r="CT395" s="1578">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3331</v>
      </c>
      <c r="CI396" s="2" t="s">
        <v>3327</v>
      </c>
      <c r="CJ396" s="2" t="s">
        <v>3327</v>
      </c>
      <c r="CK396" s="2" t="s">
        <v>3350</v>
      </c>
      <c r="CL396" s="2" t="s">
        <v>3547</v>
      </c>
      <c r="CM396" s="39">
        <v>5</v>
      </c>
      <c r="CN396" s="2" t="str">
        <f t="shared" si="39"/>
        <v>TADigital NA | Management - Practice Director / Delivery Director</v>
      </c>
      <c r="CO396" s="2" t="str">
        <f t="shared" si="37"/>
        <v>TADigital India Consulting | Cloud &amp; Engineering - L2 / B1-B3 | Associate Engineer</v>
      </c>
      <c r="CP396" s="1578">
        <v>315</v>
      </c>
      <c r="CQ396" s="1578">
        <v>165</v>
      </c>
      <c r="CR396" s="1578">
        <v>115</v>
      </c>
      <c r="CS396" s="1578">
        <f t="shared" si="40"/>
        <v>45.1</v>
      </c>
      <c r="CT396" s="1578">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3331</v>
      </c>
      <c r="CI397" s="2" t="s">
        <v>3327</v>
      </c>
      <c r="CJ397" s="2" t="s">
        <v>3327</v>
      </c>
      <c r="CK397" s="2" t="s">
        <v>3352</v>
      </c>
      <c r="CL397" s="2" t="s">
        <v>3547</v>
      </c>
      <c r="CM397" s="39">
        <v>5</v>
      </c>
      <c r="CN397" s="2" t="str">
        <f t="shared" si="39"/>
        <v>TADigital NA | Management - Sr. Practice Director / Sr. Delivery Director</v>
      </c>
      <c r="CO397" s="2" t="str">
        <f t="shared" si="37"/>
        <v>TADigital India Consulting | Cloud &amp; Engineering - L2 / B1-B3 | Associate Engineer</v>
      </c>
      <c r="CP397" s="1578">
        <v>340</v>
      </c>
      <c r="CQ397" s="1578">
        <v>170</v>
      </c>
      <c r="CR397" s="1578">
        <v>125</v>
      </c>
      <c r="CS397" s="1578">
        <f t="shared" si="40"/>
        <v>49.2</v>
      </c>
      <c r="CT397" s="1578">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3331</v>
      </c>
      <c r="CI398" s="2" t="s">
        <v>3327</v>
      </c>
      <c r="CJ398" s="2" t="s">
        <v>3327</v>
      </c>
      <c r="CK398" s="2" t="s">
        <v>3351</v>
      </c>
      <c r="CL398" s="2" t="s">
        <v>3547</v>
      </c>
      <c r="CM398" s="39">
        <v>6</v>
      </c>
      <c r="CN398" s="2" t="str">
        <f t="shared" si="39"/>
        <v>TADigital NA | Management - Practice VP / Delivery VP</v>
      </c>
      <c r="CO398" s="2" t="str">
        <f t="shared" si="37"/>
        <v>TADigital India Consulting | Cloud &amp; Engineering - L2 / B1-B3 | Associate Engineer</v>
      </c>
      <c r="CP398" s="1578">
        <v>370</v>
      </c>
      <c r="CQ398" s="1578">
        <v>172.5</v>
      </c>
      <c r="CR398" s="1578">
        <v>135</v>
      </c>
      <c r="CS398" s="1578">
        <f t="shared" si="40"/>
        <v>51.250000000000007</v>
      </c>
      <c r="CT398" s="1578">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3331</v>
      </c>
      <c r="CI399" s="2" t="s">
        <v>3327</v>
      </c>
      <c r="CJ399" s="2" t="s">
        <v>3327</v>
      </c>
      <c r="CK399" s="2" t="s">
        <v>3371</v>
      </c>
      <c r="CL399" s="2">
        <v>0</v>
      </c>
      <c r="CM399" s="39">
        <v>7</v>
      </c>
      <c r="CN399" s="2" t="str">
        <f t="shared" si="39"/>
        <v>TADigital NA | Management - L7 / S2-EX3 | CXO / CDO</v>
      </c>
      <c r="CO399" s="2" t="str">
        <f t="shared" si="37"/>
        <v>TADigital India Consulting | Cloud &amp; Engineering - L2 / B1-B3 | Associate Engineer</v>
      </c>
      <c r="CP399" s="1578">
        <v>500</v>
      </c>
      <c r="CQ399" s="1578">
        <v>285</v>
      </c>
      <c r="CR399" s="1578">
        <v>0</v>
      </c>
      <c r="CS399" s="1578">
        <f t="shared" si="40"/>
        <v>0</v>
      </c>
      <c r="CT399" s="1578">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3331</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8">
        <v>190</v>
      </c>
      <c r="CQ400" s="1578">
        <v>103</v>
      </c>
      <c r="CR400" s="1578">
        <v>70</v>
      </c>
      <c r="CS400" s="1578">
        <f t="shared" si="40"/>
        <v>22.55</v>
      </c>
      <c r="CT400" s="1578">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3331</v>
      </c>
      <c r="CI401" s="2" t="s">
        <v>1174</v>
      </c>
      <c r="CJ401" s="2" t="s">
        <v>1174</v>
      </c>
      <c r="CK401" s="2" t="s">
        <v>720</v>
      </c>
      <c r="CL401" s="2" t="s">
        <v>3544</v>
      </c>
      <c r="CM401" s="39">
        <v>5</v>
      </c>
      <c r="CN401" s="2" t="str">
        <f t="shared" si="39"/>
        <v>TADigital NA | Management - Associate Practice Director</v>
      </c>
      <c r="CO401" s="2" t="str">
        <f t="shared" si="37"/>
        <v>TADigital India Consulting | Cloud &amp; Engineering - L2 / B1-B3 | Associate Engineer</v>
      </c>
      <c r="CP401" s="1578">
        <v>290</v>
      </c>
      <c r="CQ401" s="1578">
        <v>140</v>
      </c>
      <c r="CR401" s="1578">
        <v>105</v>
      </c>
      <c r="CS401" s="1578">
        <f t="shared" si="40"/>
        <v>45.1</v>
      </c>
      <c r="CT401" s="1578">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3331</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8">
        <v>125</v>
      </c>
      <c r="CQ402" s="1578">
        <v>65</v>
      </c>
      <c r="CR402" s="1578">
        <v>40</v>
      </c>
      <c r="CS402" s="1578">
        <f t="shared" si="40"/>
        <v>10.66</v>
      </c>
      <c r="CT402" s="1578">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3331</v>
      </c>
      <c r="CI403" s="2" t="s">
        <v>1174</v>
      </c>
      <c r="CJ403" s="2" t="s">
        <v>1174</v>
      </c>
      <c r="CK403" s="2" t="s">
        <v>3372</v>
      </c>
      <c r="CL403" s="2">
        <v>0</v>
      </c>
      <c r="CM403" s="39">
        <v>3</v>
      </c>
      <c r="CN403" s="2" t="str">
        <f t="shared" si="39"/>
        <v>TADigital NA Consulting | Content &amp; SEO - Associate Manager</v>
      </c>
      <c r="CO403" s="2" t="str">
        <f t="shared" si="37"/>
        <v>TADigital India Consulting | Cloud &amp; Engineering - L2 / B1-B3 | Associate Engineer</v>
      </c>
      <c r="CP403" s="1578">
        <v>210</v>
      </c>
      <c r="CQ403" s="1578">
        <v>107.5</v>
      </c>
      <c r="CR403" s="1578">
        <v>75</v>
      </c>
      <c r="CS403" s="1578">
        <f t="shared" si="40"/>
        <v>30.750000000000004</v>
      </c>
      <c r="CT403" s="1578">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3331</v>
      </c>
      <c r="CI404" s="2" t="s">
        <v>1174</v>
      </c>
      <c r="CJ404" s="2" t="s">
        <v>1174</v>
      </c>
      <c r="CK404" s="2" t="s">
        <v>3373</v>
      </c>
      <c r="CL404" s="2">
        <v>0</v>
      </c>
      <c r="CM404" s="39">
        <v>3</v>
      </c>
      <c r="CN404" s="2" t="str">
        <f t="shared" si="39"/>
        <v>TADigital NA Consulting | Content &amp; SEO - Associate Manager</v>
      </c>
      <c r="CO404" s="2" t="str">
        <f t="shared" si="37"/>
        <v>TADigital India Consulting | Cloud &amp; Engineering - L2 / B1-B3 | Associate Engineer</v>
      </c>
      <c r="CP404" s="1578">
        <v>210</v>
      </c>
      <c r="CQ404" s="1578">
        <v>108</v>
      </c>
      <c r="CR404" s="1578">
        <v>75</v>
      </c>
      <c r="CS404" s="1578">
        <f t="shared" si="40"/>
        <v>31.160000000000004</v>
      </c>
      <c r="CT404" s="1578">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3331</v>
      </c>
      <c r="CI405" s="2" t="s">
        <v>1174</v>
      </c>
      <c r="CJ405" s="2" t="s">
        <v>1174</v>
      </c>
      <c r="CK405" s="2" t="s">
        <v>3374</v>
      </c>
      <c r="CL405" s="2" t="s">
        <v>3565</v>
      </c>
      <c r="CM405" s="39">
        <v>1</v>
      </c>
      <c r="CN405" s="2" t="str">
        <f t="shared" si="39"/>
        <v>TADigital NA Consulting | Content &amp; SEO - Principal Web Content Analyst</v>
      </c>
      <c r="CO405" s="2" t="str">
        <f t="shared" si="37"/>
        <v>TADigital India Consulting | Cloud &amp; Engineering - L2 / B1-B3 | Associate Engineer</v>
      </c>
      <c r="CP405" s="1578">
        <v>145</v>
      </c>
      <c r="CQ405" s="1578">
        <v>77.5</v>
      </c>
      <c r="CR405" s="1578">
        <v>45</v>
      </c>
      <c r="CS405" s="1578">
        <f t="shared" si="40"/>
        <v>14.760000000000002</v>
      </c>
      <c r="CT405" s="1578">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3331</v>
      </c>
      <c r="CI406" s="2" t="s">
        <v>1174</v>
      </c>
      <c r="CJ406" s="2" t="s">
        <v>1174</v>
      </c>
      <c r="CK406" s="2" t="s">
        <v>3371</v>
      </c>
      <c r="CL406" s="2">
        <v>0</v>
      </c>
      <c r="CM406" s="39">
        <v>7</v>
      </c>
      <c r="CN406" s="2" t="str">
        <f t="shared" si="39"/>
        <v>TADigital NA | Management - L7 / S2-EX3 | CXO / CDO</v>
      </c>
      <c r="CO406" s="2" t="str">
        <f t="shared" si="37"/>
        <v>TADigital India Consulting | Cloud &amp; Engineering - L2 / B1-B3 | Associate Engineer</v>
      </c>
      <c r="CP406" s="1578">
        <v>500</v>
      </c>
      <c r="CQ406" s="1578">
        <v>285</v>
      </c>
      <c r="CR406" s="1578">
        <v>0</v>
      </c>
      <c r="CS406" s="1578">
        <f t="shared" si="40"/>
        <v>0</v>
      </c>
      <c r="CT406" s="1578">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3331</v>
      </c>
      <c r="CI407" s="2" t="s">
        <v>1174</v>
      </c>
      <c r="CJ407" s="2" t="s">
        <v>1174</v>
      </c>
      <c r="CK407" s="2" t="s">
        <v>758</v>
      </c>
      <c r="CL407" s="2" t="s">
        <v>3566</v>
      </c>
      <c r="CM407" s="39">
        <v>4</v>
      </c>
      <c r="CN407" s="2" t="str">
        <f t="shared" si="39"/>
        <v>TADigital NA Consulting - Sr. Project Manager</v>
      </c>
      <c r="CO407" s="2" t="str">
        <f t="shared" si="37"/>
        <v>TADigital India Consulting | Cloud &amp; Engineering - L2 / B1-B3 | Associate Engineer</v>
      </c>
      <c r="CP407" s="1578">
        <v>235</v>
      </c>
      <c r="CQ407" s="1578">
        <v>140</v>
      </c>
      <c r="CR407" s="1578">
        <v>95</v>
      </c>
      <c r="CS407" s="1578">
        <f t="shared" si="40"/>
        <v>24.6</v>
      </c>
      <c r="CT407" s="1578">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3331</v>
      </c>
      <c r="CI408" s="2" t="s">
        <v>1174</v>
      </c>
      <c r="CJ408" s="2" t="s">
        <v>1174</v>
      </c>
      <c r="CK408" s="2" t="s">
        <v>3350</v>
      </c>
      <c r="CL408" s="2" t="s">
        <v>3547</v>
      </c>
      <c r="CM408" s="39">
        <v>5</v>
      </c>
      <c r="CN408" s="2" t="str">
        <f t="shared" si="39"/>
        <v>TADigital NA | Management - Practice Director / Delivery Director</v>
      </c>
      <c r="CO408" s="2" t="str">
        <f t="shared" si="37"/>
        <v>TADigital India Consulting | Cloud &amp; Engineering - L2 / B1-B3 | Associate Engineer</v>
      </c>
      <c r="CP408" s="1578">
        <v>315</v>
      </c>
      <c r="CQ408" s="1578">
        <v>165</v>
      </c>
      <c r="CR408" s="1578">
        <v>115</v>
      </c>
      <c r="CS408" s="1578">
        <f t="shared" si="40"/>
        <v>45.1</v>
      </c>
      <c r="CT408" s="1578">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3331</v>
      </c>
      <c r="CI409" s="2" t="s">
        <v>1174</v>
      </c>
      <c r="CJ409" s="2" t="s">
        <v>1174</v>
      </c>
      <c r="CK409" s="2" t="s">
        <v>3351</v>
      </c>
      <c r="CL409" s="2" t="s">
        <v>3547</v>
      </c>
      <c r="CM409" s="39">
        <v>6</v>
      </c>
      <c r="CN409" s="2" t="str">
        <f t="shared" si="39"/>
        <v>TADigital NA | Management - Practice VP / Delivery VP</v>
      </c>
      <c r="CO409" s="2" t="str">
        <f t="shared" si="37"/>
        <v>TADigital India Consulting | Cloud &amp; Engineering - L2 / B1-B3 | Associate Engineer</v>
      </c>
      <c r="CP409" s="1578">
        <v>370</v>
      </c>
      <c r="CQ409" s="1578">
        <v>172.5</v>
      </c>
      <c r="CR409" s="1578">
        <v>135</v>
      </c>
      <c r="CS409" s="1578">
        <f t="shared" si="40"/>
        <v>51.250000000000007</v>
      </c>
      <c r="CT409" s="1578">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3331</v>
      </c>
      <c r="CI410" s="2" t="s">
        <v>1174</v>
      </c>
      <c r="CJ410" s="2" t="s">
        <v>1174</v>
      </c>
      <c r="CK410" s="2" t="s">
        <v>390</v>
      </c>
      <c r="CL410" s="2" t="s">
        <v>3374</v>
      </c>
      <c r="CM410" s="39">
        <v>2</v>
      </c>
      <c r="CN410" s="2" t="str">
        <f t="shared" si="39"/>
        <v>TADigital NA Consulting | Content &amp; SEO - Associate Web Content Analyst</v>
      </c>
      <c r="CO410" s="2" t="str">
        <f t="shared" si="37"/>
        <v>TADigital India Consulting | Cloud &amp; Engineering - L2 / B1-B3 | Associate Engineer</v>
      </c>
      <c r="CP410" s="1578">
        <v>0</v>
      </c>
      <c r="CQ410" s="1578">
        <v>0</v>
      </c>
      <c r="CR410" s="1578">
        <v>40</v>
      </c>
      <c r="CS410" s="1578">
        <f t="shared" si="40"/>
        <v>10.66</v>
      </c>
      <c r="CT410" s="1578">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3331</v>
      </c>
      <c r="CI411" s="2" t="s">
        <v>1174</v>
      </c>
      <c r="CJ411" s="2" t="s">
        <v>1174</v>
      </c>
      <c r="CK411" s="2" t="s">
        <v>757</v>
      </c>
      <c r="CL411" s="2" t="s">
        <v>3565</v>
      </c>
      <c r="CM411" s="39">
        <v>3</v>
      </c>
      <c r="CN411" s="2" t="str">
        <f t="shared" si="39"/>
        <v>TADigital NA Consulting | Content &amp; SEO - Associate Manager</v>
      </c>
      <c r="CO411" s="2" t="str">
        <f t="shared" si="37"/>
        <v>TADigital India Consulting | Cloud &amp; Engineering - L2 / B1-B3 | Associate Engineer</v>
      </c>
      <c r="CP411" s="1578">
        <v>210</v>
      </c>
      <c r="CQ411" s="1578">
        <v>107.5</v>
      </c>
      <c r="CR411" s="1578">
        <v>75</v>
      </c>
      <c r="CS411" s="1578">
        <f t="shared" si="40"/>
        <v>22.55</v>
      </c>
      <c r="CT411" s="1578">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3331</v>
      </c>
      <c r="CI412" s="2" t="s">
        <v>1174</v>
      </c>
      <c r="CJ412" s="2" t="s">
        <v>1174</v>
      </c>
      <c r="CK412" s="2" t="s">
        <v>3352</v>
      </c>
      <c r="CL412" s="2" t="s">
        <v>3547</v>
      </c>
      <c r="CM412" s="39">
        <v>5</v>
      </c>
      <c r="CN412" s="2" t="str">
        <f t="shared" si="39"/>
        <v>TADigital NA | Management - Sr. Practice Director / Sr. Delivery Director</v>
      </c>
      <c r="CO412" s="2" t="str">
        <f t="shared" si="37"/>
        <v>TADigital India Consulting | Cloud &amp; Engineering - L2 / B1-B3 | Associate Engineer</v>
      </c>
      <c r="CP412" s="1578">
        <v>340</v>
      </c>
      <c r="CQ412" s="1578">
        <v>170</v>
      </c>
      <c r="CR412" s="1578">
        <v>125</v>
      </c>
      <c r="CS412" s="1578">
        <f t="shared" si="40"/>
        <v>49.2</v>
      </c>
      <c r="CT412" s="1578">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7"/>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3331</v>
      </c>
      <c r="CI413" s="2" t="s">
        <v>1174</v>
      </c>
      <c r="CJ413" s="2" t="s">
        <v>1174</v>
      </c>
      <c r="CK413" s="2" t="s">
        <v>750</v>
      </c>
      <c r="CL413" s="2" t="s">
        <v>3566</v>
      </c>
      <c r="CM413" s="39">
        <v>3</v>
      </c>
      <c r="CN413" s="2" t="str">
        <f t="shared" si="39"/>
        <v>TADigital NA Consulting - Project Manager / Product Manager</v>
      </c>
      <c r="CO413" s="2" t="str">
        <f t="shared" si="37"/>
        <v>TADigital India Consulting | Cloud &amp; Engineering - L2 / B1-B3 | Associate Engineer</v>
      </c>
      <c r="CP413" s="1578">
        <v>190</v>
      </c>
      <c r="CQ413" s="1578">
        <v>110</v>
      </c>
      <c r="CR413" s="1578">
        <v>65</v>
      </c>
      <c r="CS413" s="1578">
        <f t="shared" si="40"/>
        <v>18.450000000000003</v>
      </c>
      <c r="CT413" s="1578">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3331</v>
      </c>
      <c r="CI414" s="2" t="s">
        <v>1174</v>
      </c>
      <c r="CJ414" s="2" t="s">
        <v>1174</v>
      </c>
      <c r="CK414" s="2" t="s">
        <v>3375</v>
      </c>
      <c r="CL414" s="2" t="s">
        <v>3566</v>
      </c>
      <c r="CM414" s="39">
        <v>5</v>
      </c>
      <c r="CN414" s="2" t="str">
        <f t="shared" si="39"/>
        <v>TADigital NA Consulting - Delivery Manager</v>
      </c>
      <c r="CO414" s="2" t="str">
        <f t="shared" si="37"/>
        <v>TADigital India Consulting | Cloud &amp; Engineering - L2 / B1-B3 | Associate Engineer</v>
      </c>
      <c r="CP414" s="1578">
        <v>265</v>
      </c>
      <c r="CQ414" s="1578">
        <v>140</v>
      </c>
      <c r="CR414" s="1578">
        <v>105</v>
      </c>
      <c r="CS414" s="1578">
        <f t="shared" si="40"/>
        <v>41</v>
      </c>
      <c r="CT414" s="1578">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3331</v>
      </c>
      <c r="CI415" s="2" t="s">
        <v>1174</v>
      </c>
      <c r="CJ415" s="2" t="s">
        <v>1174</v>
      </c>
      <c r="CK415" s="2" t="s">
        <v>3376</v>
      </c>
      <c r="CL415" s="2" t="s">
        <v>3566</v>
      </c>
      <c r="CM415" s="39">
        <v>5</v>
      </c>
      <c r="CN415" s="2" t="str">
        <f t="shared" si="39"/>
        <v>TADigital NA Consulting - Delivery Manager</v>
      </c>
      <c r="CO415" s="2" t="str">
        <f t="shared" si="37"/>
        <v>TADigital India Consulting | Cloud &amp; Engineering - L2 / B1-B3 | Associate Engineer</v>
      </c>
      <c r="CP415" s="1578">
        <v>265</v>
      </c>
      <c r="CQ415" s="1578">
        <v>140</v>
      </c>
      <c r="CR415" s="1578">
        <v>105</v>
      </c>
      <c r="CS415" s="1578">
        <f t="shared" si="40"/>
        <v>41</v>
      </c>
      <c r="CT415" s="1578">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3331</v>
      </c>
      <c r="CI416" s="2" t="s">
        <v>1174</v>
      </c>
      <c r="CJ416" s="2" t="s">
        <v>1174</v>
      </c>
      <c r="CK416" s="2" t="s">
        <v>3377</v>
      </c>
      <c r="CL416" s="2" t="s">
        <v>3567</v>
      </c>
      <c r="CM416" s="39">
        <v>3</v>
      </c>
      <c r="CN416" s="2" t="str">
        <f t="shared" si="39"/>
        <v>TADigital NA Consulting | Content &amp; SEO - Content Strategist</v>
      </c>
      <c r="CO416" s="2" t="str">
        <f t="shared" si="37"/>
        <v>TADigital India Consulting | Cloud &amp; Engineering - L2 / B1-B3 | Associate Engineer</v>
      </c>
      <c r="CP416" s="1578">
        <v>170</v>
      </c>
      <c r="CQ416" s="1578">
        <v>95</v>
      </c>
      <c r="CR416" s="1578">
        <v>60</v>
      </c>
      <c r="CS416" s="1578">
        <f t="shared" si="40"/>
        <v>18.450000000000003</v>
      </c>
      <c r="CT416" s="1578">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3331</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8">
        <v>170</v>
      </c>
      <c r="CQ417" s="1578">
        <v>70</v>
      </c>
      <c r="CR417" s="1578">
        <v>55</v>
      </c>
      <c r="CS417" s="1578">
        <f t="shared" si="40"/>
        <v>14.760000000000002</v>
      </c>
      <c r="CT417" s="1578">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3331</v>
      </c>
      <c r="CI418" s="2" t="s">
        <v>1174</v>
      </c>
      <c r="CJ418" s="2" t="s">
        <v>1174</v>
      </c>
      <c r="CK418" s="2" t="s">
        <v>3378</v>
      </c>
      <c r="CL418" s="2" t="s">
        <v>749</v>
      </c>
      <c r="CM418" s="39">
        <v>4</v>
      </c>
      <c r="CN418" s="2" t="str">
        <f t="shared" si="39"/>
        <v>TADigital NA Consulting - Sr. Project Manager</v>
      </c>
      <c r="CO418" s="2" t="str">
        <f t="shared" si="37"/>
        <v>TADigital India Consulting | Cloud &amp; Engineering - L2 / B1-B3 | Associate Engineer</v>
      </c>
      <c r="CP418" s="1578">
        <v>235</v>
      </c>
      <c r="CQ418" s="1578">
        <v>120</v>
      </c>
      <c r="CR418" s="1578">
        <v>80</v>
      </c>
      <c r="CS418" s="1578">
        <f t="shared" si="40"/>
        <v>34.85</v>
      </c>
      <c r="CT418" s="1578">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3331</v>
      </c>
      <c r="CI419" s="2" t="s">
        <v>1174</v>
      </c>
      <c r="CJ419" s="2" t="s">
        <v>1174</v>
      </c>
      <c r="CK419" s="2" t="s">
        <v>3379</v>
      </c>
      <c r="CL419" s="2" t="s">
        <v>749</v>
      </c>
      <c r="CM419" s="39">
        <v>4</v>
      </c>
      <c r="CN419" s="2" t="str">
        <f t="shared" si="39"/>
        <v>TADigital NA Consulting - Sr. Project Manager</v>
      </c>
      <c r="CO419" s="2" t="str">
        <f t="shared" si="37"/>
        <v>TADigital India Consulting | Cloud &amp; Engineering - L2 / B1-B3 | Associate Engineer</v>
      </c>
      <c r="CP419" s="1578">
        <v>235</v>
      </c>
      <c r="CQ419" s="1578">
        <v>120</v>
      </c>
      <c r="CR419" s="1578">
        <v>80</v>
      </c>
      <c r="CS419" s="1578">
        <f t="shared" si="40"/>
        <v>34.85</v>
      </c>
      <c r="CT419" s="1578">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3331</v>
      </c>
      <c r="CI420" s="2" t="s">
        <v>1174</v>
      </c>
      <c r="CJ420" s="2" t="s">
        <v>1174</v>
      </c>
      <c r="CK420" s="2" t="s">
        <v>3380</v>
      </c>
      <c r="CL420" s="2" t="s">
        <v>3566</v>
      </c>
      <c r="CM420" s="39">
        <v>2</v>
      </c>
      <c r="CN420" s="2" t="str">
        <f t="shared" si="39"/>
        <v>TADigital NA Consulting | Content &amp; SEO - Associate Content Strategist</v>
      </c>
      <c r="CO420" s="2" t="str">
        <f t="shared" si="37"/>
        <v>TADigital India Consulting | Cloud &amp; Engineering - L2 / B1-B3 | Associate Engineer</v>
      </c>
      <c r="CP420" s="1578">
        <v>160</v>
      </c>
      <c r="CQ420" s="1578">
        <v>90</v>
      </c>
      <c r="CR420" s="1578">
        <v>55</v>
      </c>
      <c r="CS420" s="1578">
        <f t="shared" si="40"/>
        <v>14.760000000000002</v>
      </c>
      <c r="CT420" s="1578">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3331</v>
      </c>
      <c r="CI421" s="2" t="s">
        <v>1223</v>
      </c>
      <c r="CJ421" s="2" t="s">
        <v>3337</v>
      </c>
      <c r="CK421" s="2" t="s">
        <v>3349</v>
      </c>
      <c r="CL421" s="2" t="s">
        <v>3543</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8">
        <v>0</v>
      </c>
      <c r="CQ421" s="1578">
        <v>0</v>
      </c>
      <c r="CR421" s="1578">
        <v>35</v>
      </c>
      <c r="CS421" s="1578">
        <f t="shared" si="40"/>
        <v>10.66</v>
      </c>
      <c r="CT421" s="1578">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3331</v>
      </c>
      <c r="CI422" s="2" t="s">
        <v>1223</v>
      </c>
      <c r="CJ422" s="2" t="s">
        <v>3337</v>
      </c>
      <c r="CK422" s="2" t="s">
        <v>720</v>
      </c>
      <c r="CL422" s="2" t="s">
        <v>3544</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8">
        <v>290</v>
      </c>
      <c r="CQ422" s="1578">
        <v>140</v>
      </c>
      <c r="CR422" s="1578">
        <v>105</v>
      </c>
      <c r="CS422" s="1578">
        <f t="shared" si="40"/>
        <v>45.1</v>
      </c>
      <c r="CT422" s="1578">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3331</v>
      </c>
      <c r="CI423" s="2" t="s">
        <v>1223</v>
      </c>
      <c r="CJ423" s="2" t="s">
        <v>3337</v>
      </c>
      <c r="CK423" s="2" t="s">
        <v>532</v>
      </c>
      <c r="CL423" s="2" t="s">
        <v>3545</v>
      </c>
      <c r="CM423" s="39">
        <v>2</v>
      </c>
      <c r="CN423" s="2" t="str">
        <f t="shared" si="39"/>
        <v>TADigital NA Consulting | Content &amp; SEO - Associate Content Strategist</v>
      </c>
      <c r="CO423" s="2" t="str">
        <f t="shared" si="42"/>
        <v>TADigital India Consulting | Cloud &amp; Engineering - L2 / B1-B3 | Associate Engineer</v>
      </c>
      <c r="CP423" s="1578">
        <v>160</v>
      </c>
      <c r="CQ423" s="1578">
        <v>80</v>
      </c>
      <c r="CR423" s="1578">
        <v>55</v>
      </c>
      <c r="CS423" s="1578">
        <f t="shared" si="40"/>
        <v>14.760000000000002</v>
      </c>
      <c r="CT423" s="1578">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3331</v>
      </c>
      <c r="CI424" s="2" t="s">
        <v>1223</v>
      </c>
      <c r="CJ424" s="2" t="s">
        <v>3337</v>
      </c>
      <c r="CK424" s="2" t="s">
        <v>542</v>
      </c>
      <c r="CL424" s="2" t="s">
        <v>3546</v>
      </c>
      <c r="CM424" s="39">
        <v>5</v>
      </c>
      <c r="CN424" s="2" t="str">
        <f t="shared" si="39"/>
        <v>TADigital NA | Management - Associate Practice Director</v>
      </c>
      <c r="CO424" s="2" t="str">
        <f t="shared" si="42"/>
        <v>TADigital India Consulting | Cloud &amp; Engineering - L2 / B1-B3 | Associate Engineer</v>
      </c>
      <c r="CP424" s="1578">
        <v>290</v>
      </c>
      <c r="CQ424" s="1578">
        <v>167.5</v>
      </c>
      <c r="CR424" s="1578">
        <v>125</v>
      </c>
      <c r="CS424" s="1578">
        <f t="shared" si="40"/>
        <v>51.250000000000007</v>
      </c>
      <c r="CT424" s="1578">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3331</v>
      </c>
      <c r="CI425" s="2" t="s">
        <v>1223</v>
      </c>
      <c r="CJ425" s="2" t="s">
        <v>3337</v>
      </c>
      <c r="CK425" s="2" t="s">
        <v>3350</v>
      </c>
      <c r="CL425" s="2" t="s">
        <v>3547</v>
      </c>
      <c r="CM425" s="39">
        <v>5</v>
      </c>
      <c r="CN425" s="2" t="str">
        <f t="shared" si="39"/>
        <v>TADigital NA | Management - Practice Director / Delivery Director</v>
      </c>
      <c r="CO425" s="2" t="str">
        <f t="shared" si="42"/>
        <v>TADigital India Consulting | Cloud &amp; Engineering - L2 / B1-B3 | Associate Engineer</v>
      </c>
      <c r="CP425" s="1578">
        <v>315</v>
      </c>
      <c r="CQ425" s="1578">
        <v>165</v>
      </c>
      <c r="CR425" s="1578">
        <v>115</v>
      </c>
      <c r="CS425" s="1578">
        <f t="shared" si="40"/>
        <v>45.1</v>
      </c>
      <c r="CT425" s="1578">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3331</v>
      </c>
      <c r="CI426" s="2" t="s">
        <v>1223</v>
      </c>
      <c r="CJ426" s="2" t="s">
        <v>3337</v>
      </c>
      <c r="CK426" s="2" t="s">
        <v>446</v>
      </c>
      <c r="CL426" s="2" t="s">
        <v>3544</v>
      </c>
      <c r="CM426" s="39">
        <v>4</v>
      </c>
      <c r="CN426" s="2" t="str">
        <f t="shared" si="39"/>
        <v>TADigital NA Consulting - Sr. Project Manager</v>
      </c>
      <c r="CO426" s="2" t="str">
        <f t="shared" si="42"/>
        <v>TADigital India Consulting | Cloud &amp; Engineering - L2 / B1-B3 | Associate Engineer</v>
      </c>
      <c r="CP426" s="1578">
        <v>235</v>
      </c>
      <c r="CQ426" s="1578">
        <v>130</v>
      </c>
      <c r="CR426" s="1578">
        <v>80</v>
      </c>
      <c r="CS426" s="1578">
        <f t="shared" si="40"/>
        <v>38.950000000000003</v>
      </c>
      <c r="CT426" s="1578">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3331</v>
      </c>
      <c r="CI427" s="2" t="s">
        <v>1223</v>
      </c>
      <c r="CJ427" s="2" t="s">
        <v>3337</v>
      </c>
      <c r="CK427" s="2" t="s">
        <v>3351</v>
      </c>
      <c r="CL427" s="2" t="s">
        <v>3547</v>
      </c>
      <c r="CM427" s="39">
        <v>6</v>
      </c>
      <c r="CN427" s="2" t="str">
        <f t="shared" si="39"/>
        <v>TADigital NA | Management - Practice VP / Delivery VP</v>
      </c>
      <c r="CO427" s="2" t="str">
        <f t="shared" si="42"/>
        <v>TADigital India Consulting | Cloud &amp; Engineering - L2 / B1-B3 | Associate Engineer</v>
      </c>
      <c r="CP427" s="1578">
        <v>370</v>
      </c>
      <c r="CQ427" s="1578">
        <v>172.5</v>
      </c>
      <c r="CR427" s="1578">
        <v>135</v>
      </c>
      <c r="CS427" s="1578">
        <f t="shared" si="40"/>
        <v>51.250000000000007</v>
      </c>
      <c r="CT427" s="1578">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3331</v>
      </c>
      <c r="CI428" s="2" t="s">
        <v>1223</v>
      </c>
      <c r="CJ428" s="2" t="s">
        <v>3337</v>
      </c>
      <c r="CK428" s="2" t="s">
        <v>534</v>
      </c>
      <c r="CL428" s="2" t="s">
        <v>3548</v>
      </c>
      <c r="CM428" s="39">
        <v>2</v>
      </c>
      <c r="CN428" s="2" t="str">
        <f t="shared" si="39"/>
        <v>TADigital NA Consulting | Content &amp; SEO - Content Strategist</v>
      </c>
      <c r="CO428" s="2" t="str">
        <f t="shared" si="42"/>
        <v>TADigital India Consulting | Cloud &amp; Engineering - L2 / B1-B3 | Associate Engineer</v>
      </c>
      <c r="CP428" s="1578">
        <v>170</v>
      </c>
      <c r="CQ428" s="1578">
        <v>82.5</v>
      </c>
      <c r="CR428" s="1578">
        <v>65</v>
      </c>
      <c r="CS428" s="1578">
        <f t="shared" si="40"/>
        <v>18.450000000000003</v>
      </c>
      <c r="CT428" s="1578">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3331</v>
      </c>
      <c r="CI429" s="2" t="s">
        <v>1223</v>
      </c>
      <c r="CJ429" s="2" t="s">
        <v>3337</v>
      </c>
      <c r="CK429" s="2" t="s">
        <v>3352</v>
      </c>
      <c r="CL429" s="2" t="s">
        <v>3547</v>
      </c>
      <c r="CM429" s="39">
        <v>5</v>
      </c>
      <c r="CN429" s="2" t="str">
        <f t="shared" si="39"/>
        <v>TADigital NA | Management - Sr. Practice Director / Sr. Delivery Director</v>
      </c>
      <c r="CO429" s="2" t="str">
        <f t="shared" si="42"/>
        <v>TADigital India Consulting | Cloud &amp; Engineering - L2 / B1-B3 | Associate Engineer</v>
      </c>
      <c r="CP429" s="1578">
        <v>340</v>
      </c>
      <c r="CQ429" s="1578">
        <v>170</v>
      </c>
      <c r="CR429" s="1578">
        <v>125</v>
      </c>
      <c r="CS429" s="1578">
        <f t="shared" si="40"/>
        <v>49.2</v>
      </c>
      <c r="CT429" s="1578">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3331</v>
      </c>
      <c r="CI430" s="2" t="s">
        <v>1223</v>
      </c>
      <c r="CJ430" s="2" t="s">
        <v>3337</v>
      </c>
      <c r="CK430" s="2" t="s">
        <v>448</v>
      </c>
      <c r="CL430" s="2" t="s">
        <v>3544</v>
      </c>
      <c r="CM430" s="39">
        <v>5</v>
      </c>
      <c r="CN430" s="2" t="str">
        <f t="shared" si="39"/>
        <v>TADigital NA Consulting - Delivery Manager</v>
      </c>
      <c r="CO430" s="2" t="str">
        <f t="shared" si="42"/>
        <v>TADigital India Consulting | Cloud &amp; Engineering - L2 / B1-B3 | Associate Engineer</v>
      </c>
      <c r="CP430" s="1578">
        <v>265</v>
      </c>
      <c r="CQ430" s="1578">
        <v>137.5</v>
      </c>
      <c r="CR430" s="1578">
        <v>90</v>
      </c>
      <c r="CS430" s="1578">
        <f t="shared" si="40"/>
        <v>38.950000000000003</v>
      </c>
      <c r="CT430" s="1578">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3331</v>
      </c>
      <c r="CI431" s="2" t="s">
        <v>1223</v>
      </c>
      <c r="CJ431" s="2" t="s">
        <v>3337</v>
      </c>
      <c r="CK431" s="2" t="s">
        <v>540</v>
      </c>
      <c r="CL431" s="2" t="s">
        <v>538</v>
      </c>
      <c r="CM431" s="39">
        <v>5</v>
      </c>
      <c r="CN431" s="2" t="str">
        <f t="shared" si="39"/>
        <v>TADigital NA Digital - Sr. Technical Architect</v>
      </c>
      <c r="CO431" s="2" t="str">
        <f t="shared" si="42"/>
        <v>TADigital India Consulting | Cloud &amp; Engineering - L2 / B1-B3 | Associate Engineer</v>
      </c>
      <c r="CP431" s="1578">
        <v>275</v>
      </c>
      <c r="CQ431" s="1578">
        <v>155</v>
      </c>
      <c r="CR431" s="1578">
        <v>105</v>
      </c>
      <c r="CS431" s="1578">
        <f t="shared" si="40"/>
        <v>36.900000000000006</v>
      </c>
      <c r="CT431" s="1578">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3331</v>
      </c>
      <c r="CI432" s="2" t="s">
        <v>1223</v>
      </c>
      <c r="CJ432" s="2" t="s">
        <v>3337</v>
      </c>
      <c r="CK432" s="2" t="s">
        <v>538</v>
      </c>
      <c r="CL432" s="2" t="s">
        <v>538</v>
      </c>
      <c r="CM432" s="39">
        <v>4</v>
      </c>
      <c r="CN432" s="2" t="str">
        <f t="shared" si="39"/>
        <v>TADigital NA Consulting - Sr. Project Manager</v>
      </c>
      <c r="CO432" s="2" t="str">
        <f t="shared" si="42"/>
        <v>TADigital India Consulting | Cloud &amp; Engineering - L2 / B1-B3 | Associate Engineer</v>
      </c>
      <c r="CP432" s="1578">
        <v>235</v>
      </c>
      <c r="CQ432" s="1578">
        <v>132.5</v>
      </c>
      <c r="CR432" s="1578">
        <v>95</v>
      </c>
      <c r="CS432" s="1578">
        <f t="shared" si="40"/>
        <v>32.800000000000004</v>
      </c>
      <c r="CT432" s="1578">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3331</v>
      </c>
      <c r="CI433" s="2" t="s">
        <v>1223</v>
      </c>
      <c r="CJ433" s="2" t="s">
        <v>3337</v>
      </c>
      <c r="CK433" s="2" t="s">
        <v>536</v>
      </c>
      <c r="CL433" s="2" t="s">
        <v>536</v>
      </c>
      <c r="CM433" s="39">
        <v>3</v>
      </c>
      <c r="CN433" s="2" t="str">
        <f t="shared" si="39"/>
        <v>TADigital NA Digital - Technical Lead</v>
      </c>
      <c r="CO433" s="2" t="str">
        <f t="shared" si="42"/>
        <v>TADigital India Consulting | Cloud &amp; Engineering - L2 / B1-B3 | Associate Engineer</v>
      </c>
      <c r="CP433" s="1578">
        <v>185</v>
      </c>
      <c r="CQ433" s="1578">
        <v>90</v>
      </c>
      <c r="CR433" s="1578">
        <v>85</v>
      </c>
      <c r="CS433" s="1578">
        <f t="shared" si="40"/>
        <v>24.6</v>
      </c>
      <c r="CT433" s="1578">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3331</v>
      </c>
      <c r="CI434" s="2" t="s">
        <v>3328</v>
      </c>
      <c r="CJ434" s="2" t="s">
        <v>3338</v>
      </c>
      <c r="CK434" s="2" t="s">
        <v>252</v>
      </c>
      <c r="CL434" s="2" t="s">
        <v>3562</v>
      </c>
      <c r="CM434" s="39">
        <v>2</v>
      </c>
      <c r="CN434" s="2" t="str">
        <f t="shared" si="39"/>
        <v>TADigital NA Consulting | Content &amp; SEO - Content Strategist</v>
      </c>
      <c r="CO434" s="2" t="str">
        <f t="shared" si="42"/>
        <v>TADigital India Consulting | Cloud &amp; Engineering - L2 / B1-B3 | Associate Engineer</v>
      </c>
      <c r="CP434" s="1578">
        <v>170</v>
      </c>
      <c r="CQ434" s="1578">
        <v>85</v>
      </c>
      <c r="CR434" s="1578">
        <v>45</v>
      </c>
      <c r="CS434" s="1578">
        <f t="shared" si="40"/>
        <v>14.760000000000002</v>
      </c>
      <c r="CT434" s="1578">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3331</v>
      </c>
      <c r="CI435" s="2" t="s">
        <v>3328</v>
      </c>
      <c r="CJ435" s="2" t="s">
        <v>3338</v>
      </c>
      <c r="CK435" s="2" t="s">
        <v>760</v>
      </c>
      <c r="CL435" s="2" t="s">
        <v>3562</v>
      </c>
      <c r="CM435" s="39">
        <v>2</v>
      </c>
      <c r="CN435" s="2" t="str">
        <f t="shared" si="39"/>
        <v>TADigital NA Consulting | Content &amp; SEO - Sr. Web Content Analyst</v>
      </c>
      <c r="CO435" s="2" t="str">
        <f t="shared" si="42"/>
        <v>TADigital India Consulting | Cloud &amp; Engineering - L2 / B1-B3 | Associate Engineer</v>
      </c>
      <c r="CP435" s="1578">
        <v>135</v>
      </c>
      <c r="CQ435" s="1578">
        <v>75</v>
      </c>
      <c r="CR435" s="1578">
        <v>35</v>
      </c>
      <c r="CS435" s="1578">
        <f t="shared" si="40"/>
        <v>10.66</v>
      </c>
      <c r="CT435" s="1578">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3331</v>
      </c>
      <c r="CI436" s="2" t="s">
        <v>3328</v>
      </c>
      <c r="CJ436" s="2" t="s">
        <v>3338</v>
      </c>
      <c r="CK436" s="2" t="s">
        <v>762</v>
      </c>
      <c r="CL436" s="2" t="s">
        <v>3563</v>
      </c>
      <c r="CM436" s="39">
        <v>2</v>
      </c>
      <c r="CN436" s="2" t="str">
        <f t="shared" si="39"/>
        <v>TADigital NA Consulting | Strategy - Associate Digital Strategist</v>
      </c>
      <c r="CO436" s="2" t="str">
        <f t="shared" si="42"/>
        <v>TADigital India Consulting | Cloud &amp; Engineering - L2 / B1-B3 | Associate Engineer</v>
      </c>
      <c r="CP436" s="1578">
        <v>200</v>
      </c>
      <c r="CQ436" s="1578">
        <v>85</v>
      </c>
      <c r="CR436" s="1578">
        <v>60</v>
      </c>
      <c r="CS436" s="1578">
        <f t="shared" si="40"/>
        <v>1.6400000000000001</v>
      </c>
      <c r="CT436" s="1578">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3331</v>
      </c>
      <c r="CI437" s="2" t="s">
        <v>3328</v>
      </c>
      <c r="CJ437" s="2" t="s">
        <v>3338</v>
      </c>
      <c r="CK437" s="2" t="s">
        <v>730</v>
      </c>
      <c r="CL437" s="2" t="s">
        <v>3558</v>
      </c>
      <c r="CM437" s="39">
        <v>3</v>
      </c>
      <c r="CN437" s="2" t="str">
        <f t="shared" si="39"/>
        <v>TADigital NA Consulting | Content &amp; SEO - Associate Manager</v>
      </c>
      <c r="CO437" s="2" t="str">
        <f t="shared" si="42"/>
        <v>TADigital India Consulting | Cloud &amp; Engineering - L2 / B1-B3 | Associate Engineer</v>
      </c>
      <c r="CP437" s="1578">
        <v>210</v>
      </c>
      <c r="CQ437" s="1578">
        <v>122.5</v>
      </c>
      <c r="CR437" s="1578">
        <v>75</v>
      </c>
      <c r="CS437" s="1578">
        <f t="shared" si="40"/>
        <v>20.5</v>
      </c>
      <c r="CT437" s="1578">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3331</v>
      </c>
      <c r="CI438" s="2" t="s">
        <v>3328</v>
      </c>
      <c r="CJ438" s="2" t="s">
        <v>3338</v>
      </c>
      <c r="CK438" s="2" t="s">
        <v>720</v>
      </c>
      <c r="CL438" s="2" t="s">
        <v>3544</v>
      </c>
      <c r="CM438" s="39">
        <v>5</v>
      </c>
      <c r="CN438" s="2" t="str">
        <f t="shared" si="39"/>
        <v>TADigital NA | Management - Associate Practice Director</v>
      </c>
      <c r="CO438" s="2" t="str">
        <f t="shared" si="42"/>
        <v>TADigital India Consulting | Cloud &amp; Engineering - L2 / B1-B3 | Associate Engineer</v>
      </c>
      <c r="CP438" s="1578">
        <v>290</v>
      </c>
      <c r="CQ438" s="1578">
        <v>140</v>
      </c>
      <c r="CR438" s="1578">
        <v>105</v>
      </c>
      <c r="CS438" s="1578">
        <f t="shared" si="40"/>
        <v>45.1</v>
      </c>
      <c r="CT438" s="1578">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3331</v>
      </c>
      <c r="CI439" s="2" t="s">
        <v>3328</v>
      </c>
      <c r="CJ439" s="2" t="s">
        <v>3338</v>
      </c>
      <c r="CK439" s="2" t="s">
        <v>3371</v>
      </c>
      <c r="CL439" s="2">
        <v>0</v>
      </c>
      <c r="CM439" s="39">
        <v>7</v>
      </c>
      <c r="CN439" s="2" t="str">
        <f t="shared" si="39"/>
        <v>TADigital NA | Management - L7 / S2-EX3 | CXO / CDO</v>
      </c>
      <c r="CO439" s="2" t="str">
        <f t="shared" si="42"/>
        <v>TADigital India Consulting | Cloud &amp; Engineering - L2 / B1-B3 | Associate Engineer</v>
      </c>
      <c r="CP439" s="1578">
        <v>500</v>
      </c>
      <c r="CQ439" s="1578">
        <v>285</v>
      </c>
      <c r="CR439" s="1578">
        <v>0</v>
      </c>
      <c r="CS439" s="1578">
        <f t="shared" si="40"/>
        <v>0</v>
      </c>
      <c r="CT439" s="1578">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3331</v>
      </c>
      <c r="CI440" s="2" t="s">
        <v>3328</v>
      </c>
      <c r="CJ440" s="2" t="s">
        <v>3338</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8">
        <v>205</v>
      </c>
      <c r="CQ440" s="1578">
        <v>105</v>
      </c>
      <c r="CR440" s="1578">
        <v>65</v>
      </c>
      <c r="CS440" s="1578">
        <f t="shared" si="40"/>
        <v>16.400000000000002</v>
      </c>
      <c r="CT440" s="1578">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3331</v>
      </c>
      <c r="CI441" s="2" t="s">
        <v>3328</v>
      </c>
      <c r="CJ441" s="2" t="s">
        <v>3338</v>
      </c>
      <c r="CK441" s="2" t="s">
        <v>3350</v>
      </c>
      <c r="CL441" s="2" t="s">
        <v>3547</v>
      </c>
      <c r="CM441" s="39">
        <v>5</v>
      </c>
      <c r="CN441" s="2" t="str">
        <f t="shared" si="39"/>
        <v>TADigital NA | Management - Practice Director / Delivery Director</v>
      </c>
      <c r="CO441" s="2" t="str">
        <f t="shared" si="42"/>
        <v>TADigital India Consulting | Cloud &amp; Engineering - L2 / B1-B3 | Associate Engineer</v>
      </c>
      <c r="CP441" s="1578">
        <v>315</v>
      </c>
      <c r="CQ441" s="1578">
        <v>165</v>
      </c>
      <c r="CR441" s="1578">
        <v>115</v>
      </c>
      <c r="CS441" s="1578">
        <f t="shared" si="40"/>
        <v>45.1</v>
      </c>
      <c r="CT441" s="1578">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3331</v>
      </c>
      <c r="CI442" s="2" t="s">
        <v>3328</v>
      </c>
      <c r="CJ442" s="2" t="s">
        <v>3338</v>
      </c>
      <c r="CK442" s="2" t="s">
        <v>446</v>
      </c>
      <c r="CL442" s="2" t="s">
        <v>3544</v>
      </c>
      <c r="CM442" s="39">
        <v>4</v>
      </c>
      <c r="CN442" s="2" t="str">
        <f t="shared" si="39"/>
        <v>TADigital NA Consulting - Sr. Project Manager</v>
      </c>
      <c r="CO442" s="2" t="str">
        <f t="shared" si="42"/>
        <v>TADigital India Consulting | Cloud &amp; Engineering - L2 / B1-B3 | Associate Engineer</v>
      </c>
      <c r="CP442" s="1578">
        <v>235</v>
      </c>
      <c r="CQ442" s="1578">
        <v>130</v>
      </c>
      <c r="CR442" s="1578">
        <v>80</v>
      </c>
      <c r="CS442" s="1578">
        <f t="shared" si="40"/>
        <v>38.950000000000003</v>
      </c>
      <c r="CT442" s="1578">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3331</v>
      </c>
      <c r="CI443" s="2" t="s">
        <v>3328</v>
      </c>
      <c r="CJ443" s="2" t="s">
        <v>3338</v>
      </c>
      <c r="CK443" s="2" t="s">
        <v>3351</v>
      </c>
      <c r="CL443" s="2" t="s">
        <v>3547</v>
      </c>
      <c r="CM443" s="39">
        <v>6</v>
      </c>
      <c r="CN443" s="2" t="str">
        <f t="shared" si="39"/>
        <v>TADigital NA | Management - Practice VP / Delivery VP</v>
      </c>
      <c r="CO443" s="2" t="str">
        <f t="shared" si="42"/>
        <v>TADigital India Consulting | Cloud &amp; Engineering - L2 / B1-B3 | Associate Engineer</v>
      </c>
      <c r="CP443" s="1578">
        <v>370</v>
      </c>
      <c r="CQ443" s="1578">
        <v>172.5</v>
      </c>
      <c r="CR443" s="1578">
        <v>135</v>
      </c>
      <c r="CS443" s="1578">
        <f t="shared" si="40"/>
        <v>51.250000000000007</v>
      </c>
      <c r="CT443" s="1578">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3331</v>
      </c>
      <c r="CI444" s="2" t="s">
        <v>3328</v>
      </c>
      <c r="CJ444" s="2" t="s">
        <v>3338</v>
      </c>
      <c r="CK444" s="2" t="s">
        <v>761</v>
      </c>
      <c r="CL444" s="2" t="s">
        <v>3562</v>
      </c>
      <c r="CM444" s="39">
        <v>2</v>
      </c>
      <c r="CN444" s="2" t="str">
        <f t="shared" si="39"/>
        <v>TADigital NA Consulting - Project Manager / Product Manager</v>
      </c>
      <c r="CO444" s="2" t="str">
        <f t="shared" si="42"/>
        <v>TADigital India Consulting | Cloud &amp; Engineering - L2 / B1-B3 | Associate Engineer</v>
      </c>
      <c r="CP444" s="1578">
        <v>190</v>
      </c>
      <c r="CQ444" s="1578">
        <v>85</v>
      </c>
      <c r="CR444" s="1578">
        <v>55</v>
      </c>
      <c r="CS444" s="1578">
        <f t="shared" si="40"/>
        <v>18.040000000000003</v>
      </c>
      <c r="CT444" s="1578">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3331</v>
      </c>
      <c r="CI445" s="2" t="s">
        <v>3328</v>
      </c>
      <c r="CJ445" s="2" t="s">
        <v>3338</v>
      </c>
      <c r="CK445" s="2" t="s">
        <v>764</v>
      </c>
      <c r="CL445" s="2" t="s">
        <v>3564</v>
      </c>
      <c r="CM445" s="39">
        <v>3</v>
      </c>
      <c r="CN445" s="2" t="str">
        <f t="shared" si="39"/>
        <v>TADigital NA Consulting | Content &amp; SEO - Associate Manager</v>
      </c>
      <c r="CO445" s="2" t="str">
        <f t="shared" si="42"/>
        <v>TADigital India Consulting | Cloud &amp; Engineering - L2 / B1-B3 | Associate Engineer</v>
      </c>
      <c r="CP445" s="1578">
        <v>210</v>
      </c>
      <c r="CQ445" s="1578">
        <v>105</v>
      </c>
      <c r="CR445" s="1578">
        <v>70</v>
      </c>
      <c r="CS445" s="1578">
        <f t="shared" si="40"/>
        <v>18.450000000000003</v>
      </c>
      <c r="CT445" s="1578">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3331</v>
      </c>
      <c r="CI446" s="2" t="s">
        <v>3328</v>
      </c>
      <c r="CJ446" s="2" t="s">
        <v>3338</v>
      </c>
      <c r="CK446" s="2" t="s">
        <v>3352</v>
      </c>
      <c r="CL446" s="2" t="s">
        <v>3547</v>
      </c>
      <c r="CM446" s="39">
        <v>5</v>
      </c>
      <c r="CN446" s="2" t="str">
        <f t="shared" si="39"/>
        <v>TADigital NA | Management - Sr. Practice Director / Sr. Delivery Director</v>
      </c>
      <c r="CO446" s="2" t="str">
        <f t="shared" si="42"/>
        <v>TADigital India Consulting | Cloud &amp; Engineering - L2 / B1-B3 | Associate Engineer</v>
      </c>
      <c r="CP446" s="1578">
        <v>340</v>
      </c>
      <c r="CQ446" s="1578">
        <v>170</v>
      </c>
      <c r="CR446" s="1578">
        <v>125</v>
      </c>
      <c r="CS446" s="1578">
        <f t="shared" si="40"/>
        <v>49.2</v>
      </c>
      <c r="CT446" s="1578">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3331</v>
      </c>
      <c r="CI447" s="2" t="s">
        <v>3328</v>
      </c>
      <c r="CJ447" s="2" t="s">
        <v>3338</v>
      </c>
      <c r="CK447" s="2" t="s">
        <v>448</v>
      </c>
      <c r="CL447" s="2" t="s">
        <v>3544</v>
      </c>
      <c r="CM447" s="39">
        <v>5</v>
      </c>
      <c r="CN447" s="2" t="str">
        <f t="shared" si="39"/>
        <v>TADigital NA Consulting - Delivery Manager</v>
      </c>
      <c r="CO447" s="2" t="str">
        <f t="shared" si="42"/>
        <v>TADigital India Consulting | Cloud &amp; Engineering - L2 / B1-B3 | Associate Engineer</v>
      </c>
      <c r="CP447" s="1578">
        <v>265</v>
      </c>
      <c r="CQ447" s="1578">
        <v>137.5</v>
      </c>
      <c r="CR447" s="1578">
        <v>90</v>
      </c>
      <c r="CS447" s="1578">
        <f t="shared" si="40"/>
        <v>38.950000000000003</v>
      </c>
      <c r="CT447" s="1578">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3329</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8">
        <v>195</v>
      </c>
      <c r="CQ448" s="1578">
        <v>107.5</v>
      </c>
      <c r="CR448" s="1578">
        <v>85</v>
      </c>
      <c r="CS448" s="1578">
        <f t="shared" si="40"/>
        <v>26.650000000000002</v>
      </c>
      <c r="CT448" s="1578">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3329</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8">
        <v>160</v>
      </c>
      <c r="CQ449" s="1578">
        <v>97.5</v>
      </c>
      <c r="CR449" s="1578">
        <v>55</v>
      </c>
      <c r="CS449" s="1578">
        <f t="shared" si="40"/>
        <v>18.450000000000003</v>
      </c>
      <c r="CT449" s="1578">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3329</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8">
        <v>185</v>
      </c>
      <c r="CQ450" s="1578">
        <v>105</v>
      </c>
      <c r="CR450" s="1578">
        <v>65</v>
      </c>
      <c r="CS450" s="1578">
        <f t="shared" si="40"/>
        <v>24.6</v>
      </c>
      <c r="CT450" s="1578">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3339</v>
      </c>
      <c r="CK451" s="2" t="s">
        <v>3349</v>
      </c>
      <c r="CL451" s="2" t="s">
        <v>3543</v>
      </c>
      <c r="CM451" s="39">
        <v>2</v>
      </c>
      <c r="CN451" s="2" t="str">
        <f t="shared" si="39"/>
        <v>TADigital NA Consulting | Content &amp; SEO - Associate Web Content Analyst</v>
      </c>
      <c r="CO451" s="2" t="str">
        <f t="shared" si="42"/>
        <v>TADigital India Consulting | Cloud &amp; Engineering - L2 / B1-B3 | Associate Engineer</v>
      </c>
      <c r="CP451" s="1578">
        <v>0</v>
      </c>
      <c r="CQ451" s="1578">
        <v>0</v>
      </c>
      <c r="CR451" s="1578">
        <v>35</v>
      </c>
      <c r="CS451" s="1578">
        <f t="shared" si="40"/>
        <v>10.66</v>
      </c>
      <c r="CT451" s="1578">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3339</v>
      </c>
      <c r="CK452" s="2" t="s">
        <v>720</v>
      </c>
      <c r="CL452" s="2" t="s">
        <v>3544</v>
      </c>
      <c r="CM452" s="39">
        <v>5</v>
      </c>
      <c r="CN452" s="2" t="str">
        <f t="shared" si="39"/>
        <v>TADigital NA | Management - Associate Practice Director</v>
      </c>
      <c r="CO452" s="2" t="str">
        <f t="shared" si="42"/>
        <v>TADigital India Consulting | Cloud &amp; Engineering - L2 / B1-B3 | Associate Engineer</v>
      </c>
      <c r="CP452" s="1578">
        <v>290</v>
      </c>
      <c r="CQ452" s="1578">
        <v>140</v>
      </c>
      <c r="CR452" s="1578">
        <v>105</v>
      </c>
      <c r="CS452" s="1578">
        <f t="shared" si="40"/>
        <v>45.1</v>
      </c>
      <c r="CT452" s="1578">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3339</v>
      </c>
      <c r="CK453" s="2" t="s">
        <v>532</v>
      </c>
      <c r="CL453" s="2" t="s">
        <v>3545</v>
      </c>
      <c r="CM453" s="39">
        <v>2</v>
      </c>
      <c r="CN453" s="2" t="str">
        <f t="shared" si="39"/>
        <v>TADigital NA Consulting | Content &amp; SEO - Associate Content Strategist</v>
      </c>
      <c r="CO453" s="2" t="str">
        <f t="shared" si="42"/>
        <v>TADigital India Consulting | Cloud &amp; Engineering - L2 / B1-B3 | Associate Engineer</v>
      </c>
      <c r="CP453" s="1578">
        <v>160</v>
      </c>
      <c r="CQ453" s="1578">
        <v>80</v>
      </c>
      <c r="CR453" s="1578">
        <v>55</v>
      </c>
      <c r="CS453" s="1578">
        <f t="shared" si="40"/>
        <v>14.760000000000002</v>
      </c>
      <c r="CT453" s="1578">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3339</v>
      </c>
      <c r="CK454" s="2" t="s">
        <v>542</v>
      </c>
      <c r="CL454" s="2" t="s">
        <v>3546</v>
      </c>
      <c r="CM454" s="39">
        <v>5</v>
      </c>
      <c r="CN454" s="2" t="str">
        <f t="shared" si="39"/>
        <v>TADigital NA | Management - Associate Practice Director</v>
      </c>
      <c r="CO454" s="2" t="str">
        <f t="shared" si="42"/>
        <v>TADigital India Consulting | Cloud &amp; Engineering - L2 / B1-B3 | Associate Engineer</v>
      </c>
      <c r="CP454" s="1578">
        <v>290</v>
      </c>
      <c r="CQ454" s="1578">
        <v>167.5</v>
      </c>
      <c r="CR454" s="1578">
        <v>125</v>
      </c>
      <c r="CS454" s="1578">
        <f t="shared" si="40"/>
        <v>51.250000000000007</v>
      </c>
      <c r="CT454" s="1578">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3339</v>
      </c>
      <c r="CK455" s="2" t="s">
        <v>3350</v>
      </c>
      <c r="CL455" s="2" t="s">
        <v>3547</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8">
        <v>315</v>
      </c>
      <c r="CQ455" s="1578">
        <v>165</v>
      </c>
      <c r="CR455" s="1578">
        <v>115</v>
      </c>
      <c r="CS455" s="1578">
        <f t="shared" ref="CS455:CS518" si="45">CT455*(1-0.18)</f>
        <v>45.1</v>
      </c>
      <c r="CT455" s="1578">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3339</v>
      </c>
      <c r="CK456" s="2" t="s">
        <v>446</v>
      </c>
      <c r="CL456" s="2" t="s">
        <v>3544</v>
      </c>
      <c r="CM456" s="39">
        <v>4</v>
      </c>
      <c r="CN456" s="2" t="str">
        <f t="shared" si="44"/>
        <v>TADigital NA Consulting - Sr. Project Manager</v>
      </c>
      <c r="CO456" s="2" t="str">
        <f t="shared" si="42"/>
        <v>TADigital India Consulting | Cloud &amp; Engineering - L2 / B1-B3 | Associate Engineer</v>
      </c>
      <c r="CP456" s="1578">
        <v>235</v>
      </c>
      <c r="CQ456" s="1578">
        <v>130</v>
      </c>
      <c r="CR456" s="1578">
        <v>80</v>
      </c>
      <c r="CS456" s="1578">
        <f t="shared" si="45"/>
        <v>38.950000000000003</v>
      </c>
      <c r="CT456" s="1578">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3339</v>
      </c>
      <c r="CK457" s="2" t="s">
        <v>3351</v>
      </c>
      <c r="CL457" s="2" t="s">
        <v>3547</v>
      </c>
      <c r="CM457" s="39">
        <v>6</v>
      </c>
      <c r="CN457" s="2" t="str">
        <f t="shared" si="44"/>
        <v>TADigital NA | Management - Practice VP / Delivery VP</v>
      </c>
      <c r="CO457" s="2" t="str">
        <f t="shared" si="42"/>
        <v>TADigital India Consulting | Cloud &amp; Engineering - L2 / B1-B3 | Associate Engineer</v>
      </c>
      <c r="CP457" s="1578">
        <v>370</v>
      </c>
      <c r="CQ457" s="1578">
        <v>172.5</v>
      </c>
      <c r="CR457" s="1578">
        <v>135</v>
      </c>
      <c r="CS457" s="1578">
        <f t="shared" si="45"/>
        <v>51.250000000000007</v>
      </c>
      <c r="CT457" s="1578">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3339</v>
      </c>
      <c r="CK458" s="2" t="s">
        <v>534</v>
      </c>
      <c r="CL458" s="2" t="s">
        <v>3548</v>
      </c>
      <c r="CM458" s="39">
        <v>2</v>
      </c>
      <c r="CN458" s="2" t="str">
        <f t="shared" si="44"/>
        <v>TADigital NA Consulting | Content &amp; SEO - Content Strategist</v>
      </c>
      <c r="CO458" s="2" t="str">
        <f t="shared" si="42"/>
        <v>TADigital India Consulting | Cloud &amp; Engineering - L2 / B1-B3 | Associate Engineer</v>
      </c>
      <c r="CP458" s="1578">
        <v>170</v>
      </c>
      <c r="CQ458" s="1578">
        <v>82.5</v>
      </c>
      <c r="CR458" s="1578">
        <v>65</v>
      </c>
      <c r="CS458" s="1578">
        <f t="shared" si="45"/>
        <v>18.450000000000003</v>
      </c>
      <c r="CT458" s="1578">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3339</v>
      </c>
      <c r="CK459" s="2" t="s">
        <v>3352</v>
      </c>
      <c r="CL459" s="2" t="s">
        <v>3547</v>
      </c>
      <c r="CM459" s="39">
        <v>5</v>
      </c>
      <c r="CN459" s="2" t="str">
        <f t="shared" si="44"/>
        <v>TADigital NA | Management - Sr. Practice Director / Sr. Delivery Director</v>
      </c>
      <c r="CO459" s="2" t="str">
        <f t="shared" si="42"/>
        <v>TADigital India Consulting | Cloud &amp; Engineering - L2 / B1-B3 | Associate Engineer</v>
      </c>
      <c r="CP459" s="1578">
        <v>340</v>
      </c>
      <c r="CQ459" s="1578">
        <v>170</v>
      </c>
      <c r="CR459" s="1578">
        <v>125</v>
      </c>
      <c r="CS459" s="1578">
        <f t="shared" si="45"/>
        <v>49.2</v>
      </c>
      <c r="CT459" s="1578">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3339</v>
      </c>
      <c r="CK460" s="2" t="s">
        <v>448</v>
      </c>
      <c r="CL460" s="2" t="s">
        <v>3544</v>
      </c>
      <c r="CM460" s="39">
        <v>5</v>
      </c>
      <c r="CN460" s="2" t="str">
        <f t="shared" si="44"/>
        <v>TADigital NA Consulting - Delivery Manager</v>
      </c>
      <c r="CO460" s="2" t="str">
        <f t="shared" si="42"/>
        <v>TADigital India Consulting | Cloud &amp; Engineering - L2 / B1-B3 | Associate Engineer</v>
      </c>
      <c r="CP460" s="1578">
        <v>265</v>
      </c>
      <c r="CQ460" s="1578">
        <v>137.5</v>
      </c>
      <c r="CR460" s="1578">
        <v>90</v>
      </c>
      <c r="CS460" s="1578">
        <f t="shared" si="45"/>
        <v>38.950000000000003</v>
      </c>
      <c r="CT460" s="1578">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3339</v>
      </c>
      <c r="CK461" s="2" t="s">
        <v>540</v>
      </c>
      <c r="CL461" s="2" t="s">
        <v>538</v>
      </c>
      <c r="CM461" s="39">
        <v>5</v>
      </c>
      <c r="CN461" s="2" t="str">
        <f t="shared" si="44"/>
        <v>TADigital NA Digital - Sr. Technical Architect</v>
      </c>
      <c r="CO461" s="2" t="str">
        <f t="shared" si="42"/>
        <v>TADigital India Consulting | Cloud &amp; Engineering - L2 / B1-B3 | Associate Engineer</v>
      </c>
      <c r="CP461" s="1578">
        <v>275</v>
      </c>
      <c r="CQ461" s="1578">
        <v>155</v>
      </c>
      <c r="CR461" s="1578">
        <v>105</v>
      </c>
      <c r="CS461" s="1578">
        <f t="shared" si="45"/>
        <v>36.900000000000006</v>
      </c>
      <c r="CT461" s="1578">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3339</v>
      </c>
      <c r="CK462" s="2" t="s">
        <v>538</v>
      </c>
      <c r="CL462" s="2" t="s">
        <v>538</v>
      </c>
      <c r="CM462" s="39">
        <v>4</v>
      </c>
      <c r="CN462" s="2" t="str">
        <f t="shared" si="44"/>
        <v>TADigital NA Consulting - Sr. Project Manager</v>
      </c>
      <c r="CO462" s="2" t="str">
        <f t="shared" si="42"/>
        <v>TADigital India Consulting | Cloud &amp; Engineering - L2 / B1-B3 | Associate Engineer</v>
      </c>
      <c r="CP462" s="1578">
        <v>235</v>
      </c>
      <c r="CQ462" s="1578">
        <v>132.5</v>
      </c>
      <c r="CR462" s="1578">
        <v>95</v>
      </c>
      <c r="CS462" s="1578">
        <f t="shared" si="45"/>
        <v>32.800000000000004</v>
      </c>
      <c r="CT462" s="1578">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3339</v>
      </c>
      <c r="CK463" s="2" t="s">
        <v>536</v>
      </c>
      <c r="CL463" s="2" t="s">
        <v>536</v>
      </c>
      <c r="CM463" s="39">
        <v>3</v>
      </c>
      <c r="CN463" s="2" t="str">
        <f t="shared" si="44"/>
        <v>TADigital NA Digital - Technical Lead</v>
      </c>
      <c r="CO463" s="2" t="str">
        <f t="shared" si="42"/>
        <v>TADigital India Consulting | Cloud &amp; Engineering - L2 / B1-B3 | Associate Engineer</v>
      </c>
      <c r="CP463" s="1578">
        <v>185</v>
      </c>
      <c r="CQ463" s="1578">
        <v>90</v>
      </c>
      <c r="CR463" s="1578">
        <v>85</v>
      </c>
      <c r="CS463" s="1578">
        <f t="shared" si="45"/>
        <v>24.6</v>
      </c>
      <c r="CT463" s="1578">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3340</v>
      </c>
      <c r="CK464" s="2" t="s">
        <v>3349</v>
      </c>
      <c r="CL464" s="2" t="s">
        <v>3543</v>
      </c>
      <c r="CM464" s="39">
        <v>2</v>
      </c>
      <c r="CN464" s="2" t="str">
        <f t="shared" si="44"/>
        <v>TADigital NA Consulting | Content &amp; SEO - Associate Web Content Analyst</v>
      </c>
      <c r="CO464" s="2" t="str">
        <f t="shared" si="42"/>
        <v>TADigital India Consulting | Cloud &amp; Engineering - L2 / B1-B3 | Associate Engineer</v>
      </c>
      <c r="CP464" s="1578">
        <v>0</v>
      </c>
      <c r="CQ464" s="1578">
        <v>0</v>
      </c>
      <c r="CR464" s="1578">
        <v>35</v>
      </c>
      <c r="CS464" s="1578">
        <f t="shared" si="45"/>
        <v>10.66</v>
      </c>
      <c r="CT464" s="1578">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3340</v>
      </c>
      <c r="CK465" s="2" t="s">
        <v>720</v>
      </c>
      <c r="CL465" s="2" t="s">
        <v>3544</v>
      </c>
      <c r="CM465" s="39">
        <v>5</v>
      </c>
      <c r="CN465" s="2" t="str">
        <f t="shared" si="44"/>
        <v>TADigital NA | Management - Associate Practice Director</v>
      </c>
      <c r="CO465" s="2" t="str">
        <f t="shared" si="42"/>
        <v>TADigital India Consulting | Cloud &amp; Engineering - L2 / B1-B3 | Associate Engineer</v>
      </c>
      <c r="CP465" s="1578">
        <v>290</v>
      </c>
      <c r="CQ465" s="1578">
        <v>140</v>
      </c>
      <c r="CR465" s="1578">
        <v>105</v>
      </c>
      <c r="CS465" s="1578">
        <f t="shared" si="45"/>
        <v>45.1</v>
      </c>
      <c r="CT465" s="1578">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3340</v>
      </c>
      <c r="CK466" s="2" t="s">
        <v>532</v>
      </c>
      <c r="CL466" s="2" t="s">
        <v>3545</v>
      </c>
      <c r="CM466" s="39">
        <v>2</v>
      </c>
      <c r="CN466" s="2" t="str">
        <f t="shared" si="44"/>
        <v>TADigital NA Consulting | Content &amp; SEO - Associate Content Strategist</v>
      </c>
      <c r="CO466" s="2" t="str">
        <f t="shared" si="42"/>
        <v>TADigital India Consulting | Cloud &amp; Engineering - L2 / B1-B3 | Associate Engineer</v>
      </c>
      <c r="CP466" s="1578">
        <v>160</v>
      </c>
      <c r="CQ466" s="1578">
        <v>80</v>
      </c>
      <c r="CR466" s="1578">
        <v>55</v>
      </c>
      <c r="CS466" s="1578">
        <f t="shared" si="45"/>
        <v>14.760000000000002</v>
      </c>
      <c r="CT466" s="1578">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3340</v>
      </c>
      <c r="CK467" s="2" t="s">
        <v>542</v>
      </c>
      <c r="CL467" s="2" t="s">
        <v>3546</v>
      </c>
      <c r="CM467" s="39">
        <v>5</v>
      </c>
      <c r="CN467" s="2" t="str">
        <f t="shared" si="44"/>
        <v>TADigital NA | Management - Associate Practice Director</v>
      </c>
      <c r="CO467" s="2" t="str">
        <f t="shared" si="42"/>
        <v>TADigital India Consulting | Cloud &amp; Engineering - L2 / B1-B3 | Associate Engineer</v>
      </c>
      <c r="CP467" s="1578">
        <v>290</v>
      </c>
      <c r="CQ467" s="1578">
        <v>167.5</v>
      </c>
      <c r="CR467" s="1578">
        <v>125</v>
      </c>
      <c r="CS467" s="1578">
        <f t="shared" si="45"/>
        <v>51.250000000000007</v>
      </c>
      <c r="CT467" s="1578">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3340</v>
      </c>
      <c r="CK468" s="2" t="s">
        <v>3350</v>
      </c>
      <c r="CL468" s="2" t="s">
        <v>3547</v>
      </c>
      <c r="CM468" s="39">
        <v>5</v>
      </c>
      <c r="CN468" s="2" t="str">
        <f t="shared" si="44"/>
        <v>TADigital NA | Management - Practice Director / Delivery Director</v>
      </c>
      <c r="CO468" s="2" t="str">
        <f t="shared" si="42"/>
        <v>TADigital India Consulting | Cloud &amp; Engineering - L2 / B1-B3 | Associate Engineer</v>
      </c>
      <c r="CP468" s="1578">
        <v>315</v>
      </c>
      <c r="CQ468" s="1578">
        <v>165</v>
      </c>
      <c r="CR468" s="1578">
        <v>115</v>
      </c>
      <c r="CS468" s="1578">
        <f t="shared" si="45"/>
        <v>45.1</v>
      </c>
      <c r="CT468" s="1578">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3340</v>
      </c>
      <c r="CK469" s="2" t="s">
        <v>446</v>
      </c>
      <c r="CL469" s="2" t="s">
        <v>3544</v>
      </c>
      <c r="CM469" s="39">
        <v>4</v>
      </c>
      <c r="CN469" s="2" t="str">
        <f t="shared" si="44"/>
        <v>TADigital NA Consulting - Sr. Project Manager</v>
      </c>
      <c r="CO469" s="2" t="str">
        <f t="shared" si="42"/>
        <v>TADigital India Consulting | Cloud &amp; Engineering - L2 / B1-B3 | Associate Engineer</v>
      </c>
      <c r="CP469" s="1578">
        <v>235</v>
      </c>
      <c r="CQ469" s="1578">
        <v>130</v>
      </c>
      <c r="CR469" s="1578">
        <v>80</v>
      </c>
      <c r="CS469" s="1578">
        <f t="shared" si="45"/>
        <v>38.950000000000003</v>
      </c>
      <c r="CT469" s="1578">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3340</v>
      </c>
      <c r="CK470" s="2" t="s">
        <v>3351</v>
      </c>
      <c r="CL470" s="2" t="s">
        <v>3547</v>
      </c>
      <c r="CM470" s="39">
        <v>6</v>
      </c>
      <c r="CN470" s="2" t="str">
        <f t="shared" si="44"/>
        <v>TADigital NA | Management - Practice VP / Delivery VP</v>
      </c>
      <c r="CO470" s="2" t="str">
        <f t="shared" si="42"/>
        <v>TADigital India Consulting | Cloud &amp; Engineering - L2 / B1-B3 | Associate Engineer</v>
      </c>
      <c r="CP470" s="1578">
        <v>370</v>
      </c>
      <c r="CQ470" s="1578">
        <v>172.5</v>
      </c>
      <c r="CR470" s="1578">
        <v>135</v>
      </c>
      <c r="CS470" s="1578">
        <f t="shared" si="45"/>
        <v>51.250000000000007</v>
      </c>
      <c r="CT470" s="1578">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3340</v>
      </c>
      <c r="CK471" s="2" t="s">
        <v>534</v>
      </c>
      <c r="CL471" s="2" t="s">
        <v>3548</v>
      </c>
      <c r="CM471" s="39">
        <v>2</v>
      </c>
      <c r="CN471" s="2" t="str">
        <f t="shared" si="44"/>
        <v>TADigital NA Consulting | Content &amp; SEO - Content Strategist</v>
      </c>
      <c r="CO471" s="2" t="str">
        <f t="shared" si="42"/>
        <v>TADigital India Consulting | Cloud &amp; Engineering - L2 / B1-B3 | Associate Engineer</v>
      </c>
      <c r="CP471" s="1578">
        <v>170</v>
      </c>
      <c r="CQ471" s="1578">
        <v>82.5</v>
      </c>
      <c r="CR471" s="1578">
        <v>65</v>
      </c>
      <c r="CS471" s="1578">
        <f t="shared" si="45"/>
        <v>18.450000000000003</v>
      </c>
      <c r="CT471" s="1578">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3340</v>
      </c>
      <c r="CK472" s="2" t="s">
        <v>3352</v>
      </c>
      <c r="CL472" s="2" t="s">
        <v>3547</v>
      </c>
      <c r="CM472" s="39">
        <v>5</v>
      </c>
      <c r="CN472" s="2" t="str">
        <f t="shared" si="44"/>
        <v>TADigital NA | Management - Sr. Practice Director / Sr. Delivery Director</v>
      </c>
      <c r="CO472" s="2" t="str">
        <f t="shared" si="42"/>
        <v>TADigital India Consulting | Cloud &amp; Engineering - L2 / B1-B3 | Associate Engineer</v>
      </c>
      <c r="CP472" s="1578">
        <v>340</v>
      </c>
      <c r="CQ472" s="1578">
        <v>170</v>
      </c>
      <c r="CR472" s="1578">
        <v>125</v>
      </c>
      <c r="CS472" s="1578">
        <f t="shared" si="45"/>
        <v>49.2</v>
      </c>
      <c r="CT472" s="1578">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3340</v>
      </c>
      <c r="CK473" s="2" t="s">
        <v>448</v>
      </c>
      <c r="CL473" s="2" t="s">
        <v>3544</v>
      </c>
      <c r="CM473" s="39">
        <v>5</v>
      </c>
      <c r="CN473" s="2" t="str">
        <f t="shared" si="44"/>
        <v>TADigital NA Consulting - Delivery Manager</v>
      </c>
      <c r="CO473" s="2" t="str">
        <f t="shared" si="42"/>
        <v>TADigital India Consulting | Cloud &amp; Engineering - L2 / B1-B3 | Associate Engineer</v>
      </c>
      <c r="CP473" s="1578">
        <v>265</v>
      </c>
      <c r="CQ473" s="1578">
        <v>137.5</v>
      </c>
      <c r="CR473" s="1578">
        <v>90</v>
      </c>
      <c r="CS473" s="1578">
        <f t="shared" si="45"/>
        <v>38.950000000000003</v>
      </c>
      <c r="CT473" s="1578">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3340</v>
      </c>
      <c r="CK474" s="2" t="s">
        <v>540</v>
      </c>
      <c r="CL474" s="2" t="s">
        <v>538</v>
      </c>
      <c r="CM474" s="39">
        <v>5</v>
      </c>
      <c r="CN474" s="2" t="str">
        <f t="shared" si="44"/>
        <v>TADigital NA Digital - Sr. Technical Architect</v>
      </c>
      <c r="CO474" s="2" t="str">
        <f t="shared" si="42"/>
        <v>TADigital India Consulting | Cloud &amp; Engineering - L2 / B1-B3 | Associate Engineer</v>
      </c>
      <c r="CP474" s="1578">
        <v>275</v>
      </c>
      <c r="CQ474" s="1578">
        <v>155</v>
      </c>
      <c r="CR474" s="1578">
        <v>105</v>
      </c>
      <c r="CS474" s="1578">
        <f t="shared" si="45"/>
        <v>36.900000000000006</v>
      </c>
      <c r="CT474" s="1578">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3340</v>
      </c>
      <c r="CK475" s="2" t="s">
        <v>538</v>
      </c>
      <c r="CL475" s="2" t="s">
        <v>538</v>
      </c>
      <c r="CM475" s="39">
        <v>4</v>
      </c>
      <c r="CN475" s="2" t="str">
        <f t="shared" si="44"/>
        <v>TADigital NA Consulting - Sr. Project Manager</v>
      </c>
      <c r="CO475" s="2" t="str">
        <f t="shared" si="42"/>
        <v>TADigital India Consulting | Cloud &amp; Engineering - L2 / B1-B3 | Associate Engineer</v>
      </c>
      <c r="CP475" s="1578">
        <v>235</v>
      </c>
      <c r="CQ475" s="1578">
        <v>132.5</v>
      </c>
      <c r="CR475" s="1578">
        <v>95</v>
      </c>
      <c r="CS475" s="1578">
        <f t="shared" si="45"/>
        <v>32.800000000000004</v>
      </c>
      <c r="CT475" s="1578">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3340</v>
      </c>
      <c r="CK476" s="2" t="s">
        <v>536</v>
      </c>
      <c r="CL476" s="2" t="s">
        <v>536</v>
      </c>
      <c r="CM476" s="39">
        <v>3</v>
      </c>
      <c r="CN476" s="2" t="str">
        <f t="shared" si="44"/>
        <v>TADigital NA Digital - Technical Lead</v>
      </c>
      <c r="CO476" s="2" t="str">
        <f t="shared" si="42"/>
        <v>TADigital India Consulting | Cloud &amp; Engineering - L2 / B1-B3 | Associate Engineer</v>
      </c>
      <c r="CP476" s="1578">
        <v>185</v>
      </c>
      <c r="CQ476" s="1578">
        <v>90</v>
      </c>
      <c r="CR476" s="1578">
        <v>85</v>
      </c>
      <c r="CS476" s="1578">
        <f t="shared" si="45"/>
        <v>24.6</v>
      </c>
      <c r="CT476" s="1578">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3341</v>
      </c>
      <c r="CK477" s="2" t="s">
        <v>3361</v>
      </c>
      <c r="CL477" s="2">
        <v>0</v>
      </c>
      <c r="CM477" s="39">
        <v>2</v>
      </c>
      <c r="CN477" s="2" t="str">
        <f t="shared" si="44"/>
        <v>TADigital NA Consulting | Content &amp; SEO - Associate Web Content Analyst</v>
      </c>
      <c r="CO477" s="2" t="str">
        <f t="shared" si="42"/>
        <v>TADigital India Consulting | Cloud &amp; Engineering - L2 / B1-B3 | Associate Engineer</v>
      </c>
      <c r="CP477" s="1578">
        <v>0</v>
      </c>
      <c r="CQ477" s="1578">
        <v>0</v>
      </c>
      <c r="CR477" s="1578">
        <v>35</v>
      </c>
      <c r="CS477" s="1578">
        <f t="shared" si="45"/>
        <v>10.66</v>
      </c>
      <c r="CT477" s="1578">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3341</v>
      </c>
      <c r="CK478" s="2" t="s">
        <v>720</v>
      </c>
      <c r="CL478" s="2" t="s">
        <v>3544</v>
      </c>
      <c r="CM478" s="39">
        <v>5</v>
      </c>
      <c r="CN478" s="2" t="str">
        <f t="shared" si="44"/>
        <v>TADigital NA | Management - Associate Practice Director</v>
      </c>
      <c r="CO478" s="2" t="str">
        <f t="shared" si="42"/>
        <v>TADigital India Consulting | Cloud &amp; Engineering - L2 / B1-B3 | Associate Engineer</v>
      </c>
      <c r="CP478" s="1578">
        <v>290</v>
      </c>
      <c r="CQ478" s="1578">
        <v>140</v>
      </c>
      <c r="CR478" s="1578">
        <v>105</v>
      </c>
      <c r="CS478" s="1578">
        <f t="shared" si="45"/>
        <v>45.1</v>
      </c>
      <c r="CT478" s="1578">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3341</v>
      </c>
      <c r="CK479" s="2" t="s">
        <v>580</v>
      </c>
      <c r="CL479" s="2" t="s">
        <v>3549</v>
      </c>
      <c r="CM479" s="39">
        <v>4</v>
      </c>
      <c r="CN479" s="2" t="str">
        <f t="shared" si="44"/>
        <v>TADigital NA Consulting - Sr. Project Manager</v>
      </c>
      <c r="CO479" s="2" t="str">
        <f t="shared" si="42"/>
        <v>TADigital India Consulting | Cloud &amp; Engineering - L2 / B1-B3 | Associate Engineer</v>
      </c>
      <c r="CP479" s="1578">
        <v>235</v>
      </c>
      <c r="CQ479" s="1578">
        <v>120</v>
      </c>
      <c r="CR479" s="1578">
        <v>90</v>
      </c>
      <c r="CS479" s="1578">
        <f t="shared" si="45"/>
        <v>36.900000000000006</v>
      </c>
      <c r="CT479" s="1578">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3341</v>
      </c>
      <c r="CK480" s="2" t="s">
        <v>329</v>
      </c>
      <c r="CL480" s="2" t="s">
        <v>3550</v>
      </c>
      <c r="CM480" s="39">
        <v>2</v>
      </c>
      <c r="CN480" s="2" t="str">
        <f t="shared" si="44"/>
        <v>TADigital NA Digital - DevOps Engineer</v>
      </c>
      <c r="CO480" s="2" t="str">
        <f t="shared" si="42"/>
        <v>TADigital India Consulting | Cloud &amp; Engineering - L2 / B1-B3 | Associate Engineer</v>
      </c>
      <c r="CP480" s="1578">
        <v>130</v>
      </c>
      <c r="CQ480" s="1578">
        <v>70</v>
      </c>
      <c r="CR480" s="1578">
        <v>55</v>
      </c>
      <c r="CS480" s="1578">
        <f t="shared" si="45"/>
        <v>14.760000000000002</v>
      </c>
      <c r="CT480" s="1578">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3341</v>
      </c>
      <c r="CK481" s="2" t="s">
        <v>578</v>
      </c>
      <c r="CL481" s="2" t="s">
        <v>3551</v>
      </c>
      <c r="CM481" s="39">
        <v>3</v>
      </c>
      <c r="CN481" s="2" t="str">
        <f t="shared" si="44"/>
        <v>TADigital NA Digital - Technical Lead</v>
      </c>
      <c r="CO481" s="2" t="str">
        <f t="shared" si="42"/>
        <v>TADigital India Consulting | Cloud &amp; Engineering - L2 / B1-B3 | Associate Engineer</v>
      </c>
      <c r="CP481" s="1578">
        <v>185</v>
      </c>
      <c r="CQ481" s="1578">
        <v>105</v>
      </c>
      <c r="CR481" s="1578">
        <v>80</v>
      </c>
      <c r="CS481" s="1578">
        <f t="shared" si="45"/>
        <v>22.55</v>
      </c>
      <c r="CT481" s="1578">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3341</v>
      </c>
      <c r="CK482" s="2" t="s">
        <v>582</v>
      </c>
      <c r="CL482" s="2">
        <v>0</v>
      </c>
      <c r="CM482" s="39">
        <v>5</v>
      </c>
      <c r="CN482" s="2" t="str">
        <f t="shared" si="44"/>
        <v>TADigital NA Consulting - Delivery Manager</v>
      </c>
      <c r="CO482" s="2" t="str">
        <f t="shared" si="42"/>
        <v>TADigital India Consulting | Cloud &amp; Engineering - L2 / B1-B3 | Associate Engineer</v>
      </c>
      <c r="CP482" s="1578">
        <v>265</v>
      </c>
      <c r="CQ482" s="1578">
        <v>132.5</v>
      </c>
      <c r="CR482" s="1578">
        <v>105</v>
      </c>
      <c r="CS482" s="1578">
        <f t="shared" si="45"/>
        <v>41</v>
      </c>
      <c r="CT482" s="1578">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3341</v>
      </c>
      <c r="CK483" s="2" t="s">
        <v>3350</v>
      </c>
      <c r="CL483" s="2" t="s">
        <v>3547</v>
      </c>
      <c r="CM483" s="39">
        <v>5</v>
      </c>
      <c r="CN483" s="2" t="str">
        <f t="shared" si="44"/>
        <v>TADigital NA | Management - Practice Director / Delivery Director</v>
      </c>
      <c r="CO483" s="2" t="str">
        <f t="shared" si="42"/>
        <v>TADigital India Consulting | Cloud &amp; Engineering - L2 / B1-B3 | Associate Engineer</v>
      </c>
      <c r="CP483" s="1578">
        <v>315</v>
      </c>
      <c r="CQ483" s="1578">
        <v>165</v>
      </c>
      <c r="CR483" s="1578">
        <v>115</v>
      </c>
      <c r="CS483" s="1578">
        <f t="shared" si="45"/>
        <v>45.1</v>
      </c>
      <c r="CT483" s="1578">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3341</v>
      </c>
      <c r="CK484" s="2" t="s">
        <v>446</v>
      </c>
      <c r="CL484" s="2" t="s">
        <v>3544</v>
      </c>
      <c r="CM484" s="39">
        <v>4</v>
      </c>
      <c r="CN484" s="2" t="str">
        <f t="shared" si="44"/>
        <v>TADigital NA Consulting - Sr. Project Manager</v>
      </c>
      <c r="CO484" s="2" t="str">
        <f t="shared" si="42"/>
        <v>TADigital India Consulting | Cloud &amp; Engineering - L2 / B1-B3 | Associate Engineer</v>
      </c>
      <c r="CP484" s="1578">
        <v>235</v>
      </c>
      <c r="CQ484" s="1578">
        <v>130</v>
      </c>
      <c r="CR484" s="1578">
        <v>80</v>
      </c>
      <c r="CS484" s="1578">
        <f t="shared" si="45"/>
        <v>38.950000000000003</v>
      </c>
      <c r="CT484" s="1578">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3341</v>
      </c>
      <c r="CK485" s="2" t="s">
        <v>3351</v>
      </c>
      <c r="CL485" s="2" t="s">
        <v>3547</v>
      </c>
      <c r="CM485" s="39">
        <v>6</v>
      </c>
      <c r="CN485" s="2" t="str">
        <f t="shared" si="44"/>
        <v>TADigital NA | Management - Practice VP / Delivery VP</v>
      </c>
      <c r="CO485" s="2" t="str">
        <f t="shared" si="42"/>
        <v>TADigital India Consulting | Cloud &amp; Engineering - L2 / B1-B3 | Associate Engineer</v>
      </c>
      <c r="CP485" s="1578">
        <v>370</v>
      </c>
      <c r="CQ485" s="1578">
        <v>172.5</v>
      </c>
      <c r="CR485" s="1578">
        <v>135</v>
      </c>
      <c r="CS485" s="1578">
        <f t="shared" si="45"/>
        <v>51.250000000000007</v>
      </c>
      <c r="CT485" s="1578">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3341</v>
      </c>
      <c r="CK486" s="2" t="s">
        <v>576</v>
      </c>
      <c r="CL486" s="2" t="s">
        <v>3552</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8">
        <v>160</v>
      </c>
      <c r="CQ486" s="1578">
        <v>80</v>
      </c>
      <c r="CR486" s="1578">
        <v>65</v>
      </c>
      <c r="CS486" s="1578">
        <f t="shared" si="45"/>
        <v>16.400000000000002</v>
      </c>
      <c r="CT486" s="1578">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3341</v>
      </c>
      <c r="CK487" s="2" t="s">
        <v>3352</v>
      </c>
      <c r="CL487" s="2" t="s">
        <v>3547</v>
      </c>
      <c r="CM487" s="39">
        <v>5</v>
      </c>
      <c r="CN487" s="2" t="str">
        <f t="shared" si="44"/>
        <v>TADigital NA | Management - Sr. Practice Director / Sr. Delivery Director</v>
      </c>
      <c r="CO487" s="2" t="str">
        <f t="shared" si="47"/>
        <v>TADigital India Consulting | Cloud &amp; Engineering - L2 / B1-B3 | Associate Engineer</v>
      </c>
      <c r="CP487" s="1578">
        <v>340</v>
      </c>
      <c r="CQ487" s="1578">
        <v>170</v>
      </c>
      <c r="CR487" s="1578">
        <v>125</v>
      </c>
      <c r="CS487" s="1578">
        <f t="shared" si="45"/>
        <v>49.2</v>
      </c>
      <c r="CT487" s="1578">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3341</v>
      </c>
      <c r="CK488" s="2" t="s">
        <v>448</v>
      </c>
      <c r="CL488" s="2" t="s">
        <v>3544</v>
      </c>
      <c r="CM488" s="39">
        <v>5</v>
      </c>
      <c r="CN488" s="2" t="str">
        <f t="shared" si="44"/>
        <v>TADigital NA Consulting - Delivery Manager</v>
      </c>
      <c r="CO488" s="2" t="str">
        <f t="shared" si="47"/>
        <v>TADigital India Consulting | Cloud &amp; Engineering - L2 / B1-B3 | Associate Engineer</v>
      </c>
      <c r="CP488" s="1578">
        <v>265</v>
      </c>
      <c r="CQ488" s="1578">
        <v>137.5</v>
      </c>
      <c r="CR488" s="1578">
        <v>90</v>
      </c>
      <c r="CS488" s="1578">
        <f t="shared" si="45"/>
        <v>38.950000000000003</v>
      </c>
      <c r="CT488" s="1578">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3342</v>
      </c>
      <c r="CK489" s="2" t="s">
        <v>720</v>
      </c>
      <c r="CL489" s="2" t="s">
        <v>3544</v>
      </c>
      <c r="CM489" s="39">
        <v>5</v>
      </c>
      <c r="CN489" s="2" t="str">
        <f t="shared" si="44"/>
        <v>TADigital NA | Management - Associate Practice Director</v>
      </c>
      <c r="CO489" s="2" t="str">
        <f t="shared" si="47"/>
        <v>TADigital India Consulting | Cloud &amp; Engineering - L2 / B1-B3 | Associate Engineer</v>
      </c>
      <c r="CP489" s="1578">
        <v>290</v>
      </c>
      <c r="CQ489" s="1578">
        <v>140</v>
      </c>
      <c r="CR489" s="1578">
        <v>105</v>
      </c>
      <c r="CS489" s="1578">
        <f t="shared" si="45"/>
        <v>45.1</v>
      </c>
      <c r="CT489" s="1578">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3342</v>
      </c>
      <c r="CK490" s="2" t="s">
        <v>3362</v>
      </c>
      <c r="CL490" s="2" t="s">
        <v>3543</v>
      </c>
      <c r="CM490" s="39">
        <v>2</v>
      </c>
      <c r="CN490" s="2" t="str">
        <f t="shared" si="44"/>
        <v>TADigital NA Consulting | Content &amp; SEO - Associate Web Content Analyst</v>
      </c>
      <c r="CO490" s="2" t="str">
        <f t="shared" si="47"/>
        <v>TADigital India Consulting | Cloud &amp; Engineering - L2 / B1-B3 | Associate Engineer</v>
      </c>
      <c r="CP490" s="1578">
        <v>0</v>
      </c>
      <c r="CQ490" s="1578">
        <v>0</v>
      </c>
      <c r="CR490" s="1578">
        <v>30</v>
      </c>
      <c r="CS490" s="1578">
        <f t="shared" si="45"/>
        <v>10.66</v>
      </c>
      <c r="CT490" s="1578">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3342</v>
      </c>
      <c r="CK491" s="2" t="s">
        <v>3350</v>
      </c>
      <c r="CL491" s="2" t="s">
        <v>3547</v>
      </c>
      <c r="CM491" s="39">
        <v>5</v>
      </c>
      <c r="CN491" s="2" t="str">
        <f t="shared" si="44"/>
        <v>TADigital NA | Management - Practice Director / Delivery Director</v>
      </c>
      <c r="CO491" s="2" t="str">
        <f t="shared" si="47"/>
        <v>TADigital India Consulting | Cloud &amp; Engineering - L2 / B1-B3 | Associate Engineer</v>
      </c>
      <c r="CP491" s="1578">
        <v>315</v>
      </c>
      <c r="CQ491" s="1578">
        <v>165</v>
      </c>
      <c r="CR491" s="1578">
        <v>115</v>
      </c>
      <c r="CS491" s="1578">
        <f t="shared" si="45"/>
        <v>45.1</v>
      </c>
      <c r="CT491" s="1578">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3342</v>
      </c>
      <c r="CK492" s="2" t="s">
        <v>3351</v>
      </c>
      <c r="CL492" s="2" t="s">
        <v>3547</v>
      </c>
      <c r="CM492" s="39">
        <v>6</v>
      </c>
      <c r="CN492" s="2" t="str">
        <f t="shared" si="44"/>
        <v>TADigital NA | Management - Practice VP / Delivery VP</v>
      </c>
      <c r="CO492" s="2" t="str">
        <f t="shared" si="47"/>
        <v>TADigital India Consulting | Cloud &amp; Engineering - L2 / B1-B3 | Associate Engineer</v>
      </c>
      <c r="CP492" s="1578">
        <v>370</v>
      </c>
      <c r="CQ492" s="1578">
        <v>172.5</v>
      </c>
      <c r="CR492" s="1578">
        <v>135</v>
      </c>
      <c r="CS492" s="1578">
        <f t="shared" si="45"/>
        <v>51.250000000000007</v>
      </c>
      <c r="CT492" s="1578">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3342</v>
      </c>
      <c r="CK493" s="2" t="s">
        <v>567</v>
      </c>
      <c r="CL493" s="2" t="s">
        <v>3553</v>
      </c>
      <c r="CM493" s="39">
        <v>2</v>
      </c>
      <c r="CN493" s="2" t="str">
        <f t="shared" si="44"/>
        <v>TADigital NA Consulting | Content &amp; SEO - Content Analyst</v>
      </c>
      <c r="CO493" s="2" t="str">
        <f t="shared" si="47"/>
        <v>TADigital India Consulting | Cloud &amp; Engineering - L2 / B1-B3 | Associate Engineer</v>
      </c>
      <c r="CP493" s="1578">
        <v>125</v>
      </c>
      <c r="CQ493" s="1578">
        <v>75</v>
      </c>
      <c r="CR493" s="1578">
        <v>40</v>
      </c>
      <c r="CS493" s="1578">
        <f t="shared" si="45"/>
        <v>14.760000000000002</v>
      </c>
      <c r="CT493" s="1578">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3342</v>
      </c>
      <c r="CK494" s="2" t="s">
        <v>571</v>
      </c>
      <c r="CL494" s="2" t="s">
        <v>3554</v>
      </c>
      <c r="CM494" s="39">
        <v>3</v>
      </c>
      <c r="CN494" s="2" t="str">
        <f t="shared" si="44"/>
        <v>TADigital NA Consulting | Content &amp; SEO - Content Strategist</v>
      </c>
      <c r="CO494" s="2" t="str">
        <f t="shared" si="47"/>
        <v>TADigital India Consulting | Cloud &amp; Engineering - L2 / B1-B3 | Associate Engineer</v>
      </c>
      <c r="CP494" s="1578">
        <v>170</v>
      </c>
      <c r="CQ494" s="1578">
        <v>82.5</v>
      </c>
      <c r="CR494" s="1578">
        <v>70</v>
      </c>
      <c r="CS494" s="1578">
        <f t="shared" si="45"/>
        <v>20.5</v>
      </c>
      <c r="CT494" s="1578">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3342</v>
      </c>
      <c r="CK495" s="2" t="s">
        <v>573</v>
      </c>
      <c r="CL495" s="2" t="s">
        <v>3555</v>
      </c>
      <c r="CM495" s="39">
        <v>4</v>
      </c>
      <c r="CN495" s="2" t="str">
        <f t="shared" si="44"/>
        <v>TADigital NA Consulting - Project Manager / Product Manager</v>
      </c>
      <c r="CO495" s="2" t="str">
        <f t="shared" si="47"/>
        <v>TADigital India Consulting | Cloud &amp; Engineering - L2 / B1-B3 | Associate Engineer</v>
      </c>
      <c r="CP495" s="1578">
        <v>190</v>
      </c>
      <c r="CQ495" s="1578">
        <v>85</v>
      </c>
      <c r="CR495" s="1578">
        <v>80</v>
      </c>
      <c r="CS495" s="1578">
        <f t="shared" si="45"/>
        <v>26.650000000000002</v>
      </c>
      <c r="CT495" s="1578">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3342</v>
      </c>
      <c r="CK496" s="2" t="s">
        <v>3352</v>
      </c>
      <c r="CL496" s="2" t="s">
        <v>3547</v>
      </c>
      <c r="CM496" s="39">
        <v>5</v>
      </c>
      <c r="CN496" s="2" t="str">
        <f t="shared" si="44"/>
        <v>TADigital NA | Management - Sr. Practice Director / Sr. Delivery Director</v>
      </c>
      <c r="CO496" s="2" t="str">
        <f t="shared" si="47"/>
        <v>TADigital India Consulting | Cloud &amp; Engineering - L2 / B1-B3 | Associate Engineer</v>
      </c>
      <c r="CP496" s="1578">
        <v>340</v>
      </c>
      <c r="CQ496" s="1578">
        <v>170</v>
      </c>
      <c r="CR496" s="1578">
        <v>125</v>
      </c>
      <c r="CS496" s="1578">
        <f t="shared" si="45"/>
        <v>49.2</v>
      </c>
      <c r="CT496" s="1578">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3342</v>
      </c>
      <c r="CK497" s="2" t="s">
        <v>569</v>
      </c>
      <c r="CL497" s="2" t="s">
        <v>3548</v>
      </c>
      <c r="CM497" s="39">
        <v>2</v>
      </c>
      <c r="CN497" s="2" t="str">
        <f t="shared" si="44"/>
        <v>TADigital NA Consulting | Content &amp; SEO - Content Strategist</v>
      </c>
      <c r="CO497" s="2" t="str">
        <f t="shared" si="47"/>
        <v>TADigital India Consulting | Cloud &amp; Engineering - L2 / B1-B3 | Associate Engineer</v>
      </c>
      <c r="CP497" s="1578">
        <v>165</v>
      </c>
      <c r="CQ497" s="1578">
        <v>80</v>
      </c>
      <c r="CR497" s="1578">
        <v>60</v>
      </c>
      <c r="CS497" s="1578">
        <f t="shared" si="45"/>
        <v>16.400000000000002</v>
      </c>
      <c r="CT497" s="1578">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3343</v>
      </c>
      <c r="CK498" s="2" t="s">
        <v>3349</v>
      </c>
      <c r="CL498" s="2" t="s">
        <v>3543</v>
      </c>
      <c r="CM498" s="39">
        <v>2</v>
      </c>
      <c r="CN498" s="2" t="str">
        <f t="shared" si="44"/>
        <v>TADigital NA Consulting | Content &amp; SEO - Associate Web Content Analyst</v>
      </c>
      <c r="CO498" s="2" t="str">
        <f t="shared" si="47"/>
        <v>TADigital India Consulting | Cloud &amp; Engineering - L2 / B1-B3 | Associate Engineer</v>
      </c>
      <c r="CP498" s="1578">
        <v>0</v>
      </c>
      <c r="CQ498" s="1578">
        <v>0</v>
      </c>
      <c r="CR498" s="1578">
        <v>35</v>
      </c>
      <c r="CS498" s="1578">
        <f t="shared" si="45"/>
        <v>10.66</v>
      </c>
      <c r="CT498" s="1578">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3343</v>
      </c>
      <c r="CK499" s="2" t="s">
        <v>720</v>
      </c>
      <c r="CL499" s="2" t="s">
        <v>3544</v>
      </c>
      <c r="CM499" s="39">
        <v>5</v>
      </c>
      <c r="CN499" s="2" t="str">
        <f t="shared" si="44"/>
        <v>TADigital NA | Management - Associate Practice Director</v>
      </c>
      <c r="CO499" s="2" t="str">
        <f t="shared" si="47"/>
        <v>TADigital India Consulting | Cloud &amp; Engineering - L2 / B1-B3 | Associate Engineer</v>
      </c>
      <c r="CP499" s="1578">
        <v>290</v>
      </c>
      <c r="CQ499" s="1578">
        <v>140</v>
      </c>
      <c r="CR499" s="1578">
        <v>105</v>
      </c>
      <c r="CS499" s="1578">
        <f t="shared" si="45"/>
        <v>45.1</v>
      </c>
      <c r="CT499" s="1578">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3343</v>
      </c>
      <c r="CK500" s="2" t="s">
        <v>532</v>
      </c>
      <c r="CL500" s="2" t="s">
        <v>3545</v>
      </c>
      <c r="CM500" s="39">
        <v>2</v>
      </c>
      <c r="CN500" s="2" t="str">
        <f t="shared" si="44"/>
        <v>TADigital NA Consulting | Content &amp; SEO - Associate Content Strategist</v>
      </c>
      <c r="CO500" s="2" t="str">
        <f t="shared" si="47"/>
        <v>TADigital India Consulting | Cloud &amp; Engineering - L2 / B1-B3 | Associate Engineer</v>
      </c>
      <c r="CP500" s="1578">
        <v>160</v>
      </c>
      <c r="CQ500" s="1578">
        <v>80</v>
      </c>
      <c r="CR500" s="1578">
        <v>55</v>
      </c>
      <c r="CS500" s="1578">
        <f t="shared" si="45"/>
        <v>14.760000000000002</v>
      </c>
      <c r="CT500" s="1578">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3343</v>
      </c>
      <c r="CK501" s="2" t="s">
        <v>542</v>
      </c>
      <c r="CL501" s="2" t="s">
        <v>3546</v>
      </c>
      <c r="CM501" s="39">
        <v>5</v>
      </c>
      <c r="CN501" s="2" t="str">
        <f t="shared" si="44"/>
        <v>TADigital NA | Management - Associate Practice Director</v>
      </c>
      <c r="CO501" s="2" t="str">
        <f t="shared" si="47"/>
        <v>TADigital India Consulting | Cloud &amp; Engineering - L2 / B1-B3 | Associate Engineer</v>
      </c>
      <c r="CP501" s="1578">
        <v>290</v>
      </c>
      <c r="CQ501" s="1578">
        <v>167.5</v>
      </c>
      <c r="CR501" s="1578">
        <v>125</v>
      </c>
      <c r="CS501" s="1578">
        <f t="shared" si="45"/>
        <v>51.250000000000007</v>
      </c>
      <c r="CT501" s="1578">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3343</v>
      </c>
      <c r="CK502" s="2" t="s">
        <v>3350</v>
      </c>
      <c r="CL502" s="2" t="s">
        <v>3547</v>
      </c>
      <c r="CM502" s="39">
        <v>5</v>
      </c>
      <c r="CN502" s="2" t="str">
        <f t="shared" si="44"/>
        <v>TADigital NA | Management - Practice Director / Delivery Director</v>
      </c>
      <c r="CO502" s="2" t="str">
        <f t="shared" si="47"/>
        <v>TADigital India Consulting | Cloud &amp; Engineering - L2 / B1-B3 | Associate Engineer</v>
      </c>
      <c r="CP502" s="1578">
        <v>315</v>
      </c>
      <c r="CQ502" s="1578">
        <v>165</v>
      </c>
      <c r="CR502" s="1578">
        <v>115</v>
      </c>
      <c r="CS502" s="1578">
        <f t="shared" si="45"/>
        <v>45.1</v>
      </c>
      <c r="CT502" s="1578">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3343</v>
      </c>
      <c r="CK503" s="2" t="s">
        <v>446</v>
      </c>
      <c r="CL503" s="2" t="s">
        <v>3544</v>
      </c>
      <c r="CM503" s="39">
        <v>4</v>
      </c>
      <c r="CN503" s="2" t="str">
        <f t="shared" si="44"/>
        <v>TADigital NA Consulting - Sr. Project Manager</v>
      </c>
      <c r="CO503" s="2" t="str">
        <f t="shared" si="47"/>
        <v>TADigital India Consulting | Cloud &amp; Engineering - L2 / B1-B3 | Associate Engineer</v>
      </c>
      <c r="CP503" s="1578">
        <v>235</v>
      </c>
      <c r="CQ503" s="1578">
        <v>130</v>
      </c>
      <c r="CR503" s="1578">
        <v>80</v>
      </c>
      <c r="CS503" s="1578">
        <f t="shared" si="45"/>
        <v>38.950000000000003</v>
      </c>
      <c r="CT503" s="1578">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3343</v>
      </c>
      <c r="CK504" s="2" t="s">
        <v>3351</v>
      </c>
      <c r="CL504" s="2" t="s">
        <v>3547</v>
      </c>
      <c r="CM504" s="39">
        <v>6</v>
      </c>
      <c r="CN504" s="2" t="str">
        <f t="shared" si="44"/>
        <v>TADigital NA | Management - Practice VP / Delivery VP</v>
      </c>
      <c r="CO504" s="2" t="str">
        <f t="shared" si="47"/>
        <v>TADigital India Consulting | Cloud &amp; Engineering - L2 / B1-B3 | Associate Engineer</v>
      </c>
      <c r="CP504" s="1578">
        <v>370</v>
      </c>
      <c r="CQ504" s="1578">
        <v>172.5</v>
      </c>
      <c r="CR504" s="1578">
        <v>135</v>
      </c>
      <c r="CS504" s="1578">
        <f t="shared" si="45"/>
        <v>51.250000000000007</v>
      </c>
      <c r="CT504" s="1578">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3343</v>
      </c>
      <c r="CK505" s="2" t="s">
        <v>534</v>
      </c>
      <c r="CL505" s="2" t="s">
        <v>3548</v>
      </c>
      <c r="CM505" s="39">
        <v>2</v>
      </c>
      <c r="CN505" s="2" t="str">
        <f t="shared" si="44"/>
        <v>TADigital NA Consulting | Content &amp; SEO - Content Strategist</v>
      </c>
      <c r="CO505" s="2" t="str">
        <f t="shared" si="47"/>
        <v>TADigital India Consulting | Cloud &amp; Engineering - L2 / B1-B3 | Associate Engineer</v>
      </c>
      <c r="CP505" s="1578">
        <v>170</v>
      </c>
      <c r="CQ505" s="1578">
        <v>82.5</v>
      </c>
      <c r="CR505" s="1578">
        <v>65</v>
      </c>
      <c r="CS505" s="1578">
        <f t="shared" si="45"/>
        <v>18.450000000000003</v>
      </c>
      <c r="CT505" s="1578">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3343</v>
      </c>
      <c r="CK506" s="2" t="s">
        <v>3352</v>
      </c>
      <c r="CL506" s="2" t="s">
        <v>3547</v>
      </c>
      <c r="CM506" s="39">
        <v>5</v>
      </c>
      <c r="CN506" s="2" t="str">
        <f t="shared" si="44"/>
        <v>TADigital NA | Management - Sr. Practice Director / Sr. Delivery Director</v>
      </c>
      <c r="CO506" s="2" t="str">
        <f t="shared" si="47"/>
        <v>TADigital India Consulting | Cloud &amp; Engineering - L2 / B1-B3 | Associate Engineer</v>
      </c>
      <c r="CP506" s="1578">
        <v>340</v>
      </c>
      <c r="CQ506" s="1578">
        <v>170</v>
      </c>
      <c r="CR506" s="1578">
        <v>125</v>
      </c>
      <c r="CS506" s="1578">
        <f t="shared" si="45"/>
        <v>49.2</v>
      </c>
      <c r="CT506" s="1578">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3343</v>
      </c>
      <c r="CK507" s="2" t="s">
        <v>448</v>
      </c>
      <c r="CL507" s="2" t="s">
        <v>3544</v>
      </c>
      <c r="CM507" s="39">
        <v>5</v>
      </c>
      <c r="CN507" s="2" t="str">
        <f t="shared" si="44"/>
        <v>TADigital NA Consulting - Delivery Manager</v>
      </c>
      <c r="CO507" s="2" t="str">
        <f t="shared" si="47"/>
        <v>TADigital India Consulting | Cloud &amp; Engineering - L2 / B1-B3 | Associate Engineer</v>
      </c>
      <c r="CP507" s="1578">
        <v>265</v>
      </c>
      <c r="CQ507" s="1578">
        <v>137.5</v>
      </c>
      <c r="CR507" s="1578">
        <v>90</v>
      </c>
      <c r="CS507" s="1578">
        <f t="shared" si="45"/>
        <v>38.950000000000003</v>
      </c>
      <c r="CT507" s="1578">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3343</v>
      </c>
      <c r="CK508" s="2" t="s">
        <v>540</v>
      </c>
      <c r="CL508" s="2" t="s">
        <v>538</v>
      </c>
      <c r="CM508" s="39">
        <v>5</v>
      </c>
      <c r="CN508" s="2" t="str">
        <f t="shared" si="44"/>
        <v>TADigital NA Digital - Sr. Technical Architect</v>
      </c>
      <c r="CO508" s="2" t="str">
        <f t="shared" si="47"/>
        <v>TADigital India Consulting | Cloud &amp; Engineering - L2 / B1-B3 | Associate Engineer</v>
      </c>
      <c r="CP508" s="1578">
        <v>275</v>
      </c>
      <c r="CQ508" s="1578">
        <v>155</v>
      </c>
      <c r="CR508" s="1578">
        <v>105</v>
      </c>
      <c r="CS508" s="1578">
        <f t="shared" si="45"/>
        <v>36.900000000000006</v>
      </c>
      <c r="CT508" s="1578">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3343</v>
      </c>
      <c r="CK509" s="2" t="s">
        <v>538</v>
      </c>
      <c r="CL509" s="2" t="s">
        <v>538</v>
      </c>
      <c r="CM509" s="39">
        <v>4</v>
      </c>
      <c r="CN509" s="2" t="str">
        <f t="shared" si="44"/>
        <v>TADigital NA Consulting - Sr. Project Manager</v>
      </c>
      <c r="CO509" s="2" t="str">
        <f t="shared" si="47"/>
        <v>TADigital India Consulting | Cloud &amp; Engineering - L2 / B1-B3 | Associate Engineer</v>
      </c>
      <c r="CP509" s="1578">
        <v>235</v>
      </c>
      <c r="CQ509" s="1578">
        <v>132.5</v>
      </c>
      <c r="CR509" s="1578">
        <v>95</v>
      </c>
      <c r="CS509" s="1578">
        <f t="shared" si="45"/>
        <v>32.800000000000004</v>
      </c>
      <c r="CT509" s="1578">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3343</v>
      </c>
      <c r="CK510" s="2" t="s">
        <v>536</v>
      </c>
      <c r="CL510" s="2" t="s">
        <v>536</v>
      </c>
      <c r="CM510" s="39">
        <v>3</v>
      </c>
      <c r="CN510" s="2" t="str">
        <f t="shared" si="44"/>
        <v>TADigital NA Digital - Technical Lead</v>
      </c>
      <c r="CO510" s="2" t="str">
        <f t="shared" si="47"/>
        <v>TADigital India Consulting | Cloud &amp; Engineering - L2 / B1-B3 | Associate Engineer</v>
      </c>
      <c r="CP510" s="1578">
        <v>185</v>
      </c>
      <c r="CQ510" s="1578">
        <v>90</v>
      </c>
      <c r="CR510" s="1578">
        <v>85</v>
      </c>
      <c r="CS510" s="1578">
        <f t="shared" si="45"/>
        <v>24.6</v>
      </c>
      <c r="CT510" s="1578">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3415</v>
      </c>
      <c r="CK511" s="2" t="s">
        <v>3349</v>
      </c>
      <c r="CL511" s="2" t="s">
        <v>3543</v>
      </c>
      <c r="CM511" s="39">
        <v>2</v>
      </c>
      <c r="CN511" s="2" t="str">
        <f t="shared" si="44"/>
        <v>TADigital NA Consulting | Content &amp; SEO - Associate Web Content Analyst</v>
      </c>
      <c r="CO511" s="2" t="str">
        <f t="shared" si="47"/>
        <v>TADigital India Consulting | Cloud &amp; Engineering - L2 / B1-B3 | Associate Engineer</v>
      </c>
      <c r="CP511" s="1578">
        <v>0</v>
      </c>
      <c r="CQ511" s="1578">
        <v>0</v>
      </c>
      <c r="CR511" s="1578">
        <v>35</v>
      </c>
      <c r="CS511" s="1578">
        <f t="shared" si="45"/>
        <v>10.66</v>
      </c>
      <c r="CT511" s="1578">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3415</v>
      </c>
      <c r="CK512" s="2" t="s">
        <v>3381</v>
      </c>
      <c r="CL512" s="2">
        <v>0</v>
      </c>
      <c r="CM512" s="39">
        <v>6</v>
      </c>
      <c r="CN512" s="2" t="str">
        <f t="shared" si="44"/>
        <v>TADigital NA | Management - Practice VP / Delivery VP</v>
      </c>
      <c r="CO512" s="2" t="str">
        <f t="shared" si="47"/>
        <v>TADigital India Consulting | Cloud &amp; Engineering - L2 / B1-B3 | Associate Engineer</v>
      </c>
      <c r="CP512" s="1578">
        <v>370</v>
      </c>
      <c r="CQ512" s="1578">
        <v>207.5</v>
      </c>
      <c r="CR512" s="1578">
        <v>0</v>
      </c>
      <c r="CS512" s="1578">
        <f t="shared" si="45"/>
        <v>51.250000000000007</v>
      </c>
      <c r="CT512" s="1578">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3415</v>
      </c>
      <c r="CK513" s="2" t="s">
        <v>532</v>
      </c>
      <c r="CL513" s="2" t="s">
        <v>3545</v>
      </c>
      <c r="CM513" s="39">
        <v>2</v>
      </c>
      <c r="CN513" s="2" t="str">
        <f t="shared" si="44"/>
        <v>TADigital NA Consulting | Content &amp; SEO - Associate Content Strategist</v>
      </c>
      <c r="CO513" s="2" t="str">
        <f t="shared" si="47"/>
        <v>TADigital India Consulting | Cloud &amp; Engineering - L2 / B1-B3 | Associate Engineer</v>
      </c>
      <c r="CP513" s="1578">
        <v>160</v>
      </c>
      <c r="CQ513" s="1578">
        <v>80</v>
      </c>
      <c r="CR513" s="1578">
        <v>55</v>
      </c>
      <c r="CS513" s="1578">
        <f t="shared" si="45"/>
        <v>14.760000000000002</v>
      </c>
      <c r="CT513" s="1578">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3415</v>
      </c>
      <c r="CK514" s="2" t="s">
        <v>350</v>
      </c>
      <c r="CL514" s="2">
        <v>0</v>
      </c>
      <c r="CM514" s="39">
        <v>5</v>
      </c>
      <c r="CN514" s="2" t="str">
        <f t="shared" si="44"/>
        <v>TADigital NA Digital - Sr. Technical Architect</v>
      </c>
      <c r="CO514" s="2" t="str">
        <f t="shared" si="47"/>
        <v>TADigital India Consulting | Cloud &amp; Engineering - L2 / B1-B3 | Associate Engineer</v>
      </c>
      <c r="CP514" s="1578">
        <v>275</v>
      </c>
      <c r="CQ514" s="1578">
        <v>162.5</v>
      </c>
      <c r="CR514" s="1578">
        <v>105</v>
      </c>
      <c r="CS514" s="1578">
        <f t="shared" si="45"/>
        <v>41</v>
      </c>
      <c r="CT514" s="1578">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3415</v>
      </c>
      <c r="CK515" s="2" t="s">
        <v>3382</v>
      </c>
      <c r="CL515" s="2">
        <v>0</v>
      </c>
      <c r="CM515" s="39">
        <v>6</v>
      </c>
      <c r="CN515" s="2" t="str">
        <f t="shared" si="44"/>
        <v>TADigital NA | Management - Practice Director / Delivery Director</v>
      </c>
      <c r="CO515" s="2" t="str">
        <f t="shared" si="47"/>
        <v>TADigital India Consulting | Cloud &amp; Engineering - L2 / B1-B3 | Associate Engineer</v>
      </c>
      <c r="CP515" s="1578">
        <v>315</v>
      </c>
      <c r="CQ515" s="1578">
        <v>163</v>
      </c>
      <c r="CR515" s="1578">
        <v>125</v>
      </c>
      <c r="CS515" s="1578">
        <f t="shared" si="45"/>
        <v>41</v>
      </c>
      <c r="CT515" s="1578">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3415</v>
      </c>
      <c r="CK516" s="2" t="s">
        <v>534</v>
      </c>
      <c r="CL516" s="2" t="s">
        <v>3548</v>
      </c>
      <c r="CM516" s="39">
        <v>2</v>
      </c>
      <c r="CN516" s="2" t="str">
        <f t="shared" si="44"/>
        <v>TADigital NA Consulting | Content &amp; SEO - Content Strategist</v>
      </c>
      <c r="CO516" s="2" t="str">
        <f t="shared" si="47"/>
        <v>TADigital India Consulting | Cloud &amp; Engineering - L2 / B1-B3 | Associate Engineer</v>
      </c>
      <c r="CP516" s="1578">
        <v>170</v>
      </c>
      <c r="CQ516" s="1578">
        <v>82.5</v>
      </c>
      <c r="CR516" s="1578">
        <v>65</v>
      </c>
      <c r="CS516" s="1578">
        <f t="shared" si="45"/>
        <v>18.450000000000003</v>
      </c>
      <c r="CT516" s="1578">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3415</v>
      </c>
      <c r="CK517" s="2" t="s">
        <v>3383</v>
      </c>
      <c r="CL517" s="2">
        <v>0</v>
      </c>
      <c r="CM517" s="39">
        <v>5</v>
      </c>
      <c r="CN517" s="2" t="str">
        <f t="shared" si="44"/>
        <v>TADigital NA | Management - Associate Practice Director</v>
      </c>
      <c r="CO517" s="2" t="str">
        <f t="shared" si="47"/>
        <v>TADigital India Consulting | Cloud &amp; Engineering - L2 / B1-B3 | Associate Engineer</v>
      </c>
      <c r="CP517" s="1578">
        <v>290</v>
      </c>
      <c r="CQ517" s="1578">
        <v>162.5</v>
      </c>
      <c r="CR517" s="1578">
        <v>115</v>
      </c>
      <c r="CS517" s="1578">
        <f t="shared" si="45"/>
        <v>41</v>
      </c>
      <c r="CT517" s="1578">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3415</v>
      </c>
      <c r="CK518" s="2" t="s">
        <v>540</v>
      </c>
      <c r="CL518" s="2" t="s">
        <v>538</v>
      </c>
      <c r="CM518" s="39">
        <v>5</v>
      </c>
      <c r="CN518" s="2" t="str">
        <f t="shared" si="44"/>
        <v>TADigital NA Digital - Sr. Technical Architect</v>
      </c>
      <c r="CO518" s="2" t="str">
        <f t="shared" si="47"/>
        <v>TADigital India Consulting | Cloud &amp; Engineering - L2 / B1-B3 | Associate Engineer</v>
      </c>
      <c r="CP518" s="1578">
        <v>275</v>
      </c>
      <c r="CQ518" s="1578">
        <v>155</v>
      </c>
      <c r="CR518" s="1578">
        <v>105</v>
      </c>
      <c r="CS518" s="1578">
        <f t="shared" si="45"/>
        <v>36.900000000000006</v>
      </c>
      <c r="CT518" s="1578">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3415</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8">
        <v>235</v>
      </c>
      <c r="CQ519" s="1578">
        <v>132.5</v>
      </c>
      <c r="CR519" s="1578">
        <v>95</v>
      </c>
      <c r="CS519" s="1578">
        <f t="shared" ref="CS519:CS537" si="50">CT519*(1-0.18)</f>
        <v>32.800000000000004</v>
      </c>
      <c r="CT519" s="1578">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3415</v>
      </c>
      <c r="CK520" s="2" t="s">
        <v>536</v>
      </c>
      <c r="CL520" s="2" t="s">
        <v>536</v>
      </c>
      <c r="CM520" s="39">
        <v>3</v>
      </c>
      <c r="CN520" s="2" t="str">
        <f t="shared" si="49"/>
        <v>TADigital NA Digital - Technical Lead</v>
      </c>
      <c r="CO520" s="2" t="str">
        <f t="shared" si="47"/>
        <v>TADigital India Consulting | Cloud &amp; Engineering - L2 / B1-B3 | Associate Engineer</v>
      </c>
      <c r="CP520" s="1578">
        <v>185</v>
      </c>
      <c r="CQ520" s="1578">
        <v>90</v>
      </c>
      <c r="CR520" s="1578">
        <v>85</v>
      </c>
      <c r="CS520" s="1578">
        <f t="shared" si="50"/>
        <v>24.6</v>
      </c>
      <c r="CT520" s="1578">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3416</v>
      </c>
      <c r="CK521" s="2" t="s">
        <v>3353</v>
      </c>
      <c r="CL521" s="2" t="s">
        <v>3545</v>
      </c>
      <c r="CM521" s="39">
        <v>2</v>
      </c>
      <c r="CN521" s="2" t="str">
        <f t="shared" si="49"/>
        <v>TADigital NA Consulting | Content &amp; SEO - Associate Web Content Analyst</v>
      </c>
      <c r="CO521" s="2" t="str">
        <f t="shared" si="47"/>
        <v>TADigital India Consulting | Cloud &amp; Engineering - L2 / B1-B3 | Associate Engineer</v>
      </c>
      <c r="CP521" s="1578">
        <v>0</v>
      </c>
      <c r="CQ521" s="1578">
        <v>0</v>
      </c>
      <c r="CR521" s="1578">
        <v>35</v>
      </c>
      <c r="CS521" s="1578">
        <f t="shared" si="50"/>
        <v>10.66</v>
      </c>
      <c r="CT521" s="1578">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3416</v>
      </c>
      <c r="CK522" s="2" t="s">
        <v>3354</v>
      </c>
      <c r="CL522" s="2" t="s">
        <v>3543</v>
      </c>
      <c r="CM522" s="39">
        <v>2</v>
      </c>
      <c r="CN522" s="2" t="str">
        <f t="shared" si="49"/>
        <v>TADigital NA Consulting | Content &amp; SEO - Associate Web Content Analyst</v>
      </c>
      <c r="CO522" s="2" t="str">
        <f t="shared" si="47"/>
        <v>TADigital India Consulting | Cloud &amp; Engineering - L2 / B1-B3 | Associate Engineer</v>
      </c>
      <c r="CP522" s="1578">
        <v>0</v>
      </c>
      <c r="CQ522" s="1578">
        <v>0</v>
      </c>
      <c r="CR522" s="1578">
        <v>35</v>
      </c>
      <c r="CS522" s="1578">
        <f t="shared" si="50"/>
        <v>10.66</v>
      </c>
      <c r="CT522" s="1578">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3416</v>
      </c>
      <c r="CK523" s="2" t="s">
        <v>720</v>
      </c>
      <c r="CL523" s="2" t="s">
        <v>3544</v>
      </c>
      <c r="CM523" s="39">
        <v>5</v>
      </c>
      <c r="CN523" s="2" t="str">
        <f t="shared" si="49"/>
        <v>TADigital NA | Management - Associate Practice Director</v>
      </c>
      <c r="CO523" s="2" t="str">
        <f t="shared" si="47"/>
        <v>TADigital India Consulting | Cloud &amp; Engineering - L2 / B1-B3 | Associate Engineer</v>
      </c>
      <c r="CP523" s="1578">
        <v>290</v>
      </c>
      <c r="CQ523" s="1578">
        <v>140</v>
      </c>
      <c r="CR523" s="1578">
        <v>105</v>
      </c>
      <c r="CS523" s="1578">
        <f t="shared" si="50"/>
        <v>45.1</v>
      </c>
      <c r="CT523" s="1578">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3416</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8">
        <v>160</v>
      </c>
      <c r="CQ524" s="1578">
        <v>85</v>
      </c>
      <c r="CR524" s="1578">
        <v>55</v>
      </c>
      <c r="CS524" s="1578">
        <f t="shared" si="50"/>
        <v>14.760000000000002</v>
      </c>
      <c r="CT524" s="1578">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3416</v>
      </c>
      <c r="CK525" s="2" t="s">
        <v>348</v>
      </c>
      <c r="CL525" s="2" t="s">
        <v>538</v>
      </c>
      <c r="CM525" s="39">
        <v>4</v>
      </c>
      <c r="CN525" s="2" t="str">
        <f t="shared" si="49"/>
        <v>TADigital NA Consulting - Sr. Project Manager</v>
      </c>
      <c r="CO525" s="2" t="str">
        <f t="shared" si="47"/>
        <v>TADigital India Consulting | Cloud &amp; Engineering - L2 / B1-B3 | Associate Engineer</v>
      </c>
      <c r="CP525" s="1578">
        <v>235</v>
      </c>
      <c r="CQ525" s="1578">
        <v>115.5</v>
      </c>
      <c r="CR525" s="1578">
        <v>95</v>
      </c>
      <c r="CS525" s="1578">
        <f t="shared" si="50"/>
        <v>30.750000000000004</v>
      </c>
      <c r="CT525" s="1578">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3416</v>
      </c>
      <c r="CK526" s="2" t="s">
        <v>315</v>
      </c>
      <c r="CL526" s="2" t="s">
        <v>3548</v>
      </c>
      <c r="CM526" s="39">
        <v>2</v>
      </c>
      <c r="CN526" s="2" t="str">
        <f t="shared" si="49"/>
        <v>TADigital NA Consulting | Content &amp; SEO - Associate Content Strategist</v>
      </c>
      <c r="CO526" s="2" t="str">
        <f t="shared" si="47"/>
        <v>TADigital India Consulting | Cloud &amp; Engineering - L2 / B1-B3 | Associate Engineer</v>
      </c>
      <c r="CP526" s="1578">
        <v>160</v>
      </c>
      <c r="CQ526" s="1578">
        <v>85</v>
      </c>
      <c r="CR526" s="1578">
        <v>55</v>
      </c>
      <c r="CS526" s="1578">
        <f t="shared" si="50"/>
        <v>14.760000000000002</v>
      </c>
      <c r="CT526" s="1578">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3416</v>
      </c>
      <c r="CK527" s="2" t="s">
        <v>3355</v>
      </c>
      <c r="CL527" s="2" t="s">
        <v>536</v>
      </c>
      <c r="CM527" s="39">
        <v>3</v>
      </c>
      <c r="CN527" s="2" t="str">
        <f t="shared" si="49"/>
        <v>TADigital NA Consulting | Content &amp; SEO - Associate Manager</v>
      </c>
      <c r="CO527" s="2" t="str">
        <f t="shared" si="47"/>
        <v>TADigital India Consulting | Cloud &amp; Engineering - L2 / B1-B3 | Associate Engineer</v>
      </c>
      <c r="CP527" s="1578">
        <v>210</v>
      </c>
      <c r="CQ527" s="1578">
        <v>107.5</v>
      </c>
      <c r="CR527" s="1578">
        <v>85</v>
      </c>
      <c r="CS527" s="1578">
        <f t="shared" si="50"/>
        <v>28.700000000000003</v>
      </c>
      <c r="CT527" s="1578">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3416</v>
      </c>
      <c r="CK528" s="2" t="s">
        <v>370</v>
      </c>
      <c r="CL528" s="2" t="s">
        <v>3546</v>
      </c>
      <c r="CM528" s="39">
        <v>4</v>
      </c>
      <c r="CN528" s="2" t="str">
        <f t="shared" si="49"/>
        <v>TADigital NA Consulting - Sr. Project Manager</v>
      </c>
      <c r="CO528" s="2" t="str">
        <f t="shared" si="47"/>
        <v>TADigital India Consulting | Cloud &amp; Engineering - L2 / B1-B3 | Associate Engineer</v>
      </c>
      <c r="CP528" s="1578">
        <v>235</v>
      </c>
      <c r="CQ528" s="1578">
        <v>116</v>
      </c>
      <c r="CR528" s="1578">
        <v>95</v>
      </c>
      <c r="CS528" s="1578">
        <f t="shared" si="50"/>
        <v>31.160000000000004</v>
      </c>
      <c r="CT528" s="1578">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3416</v>
      </c>
      <c r="CK529" s="2" t="s">
        <v>3356</v>
      </c>
      <c r="CL529" s="2" t="s">
        <v>538</v>
      </c>
      <c r="CM529" s="39">
        <v>3</v>
      </c>
      <c r="CN529" s="2" t="str">
        <f t="shared" si="49"/>
        <v>TADigital NA Consulting | Content &amp; SEO - Associate Manager</v>
      </c>
      <c r="CO529" s="2" t="str">
        <f t="shared" si="47"/>
        <v>TADigital India Consulting | Cloud &amp; Engineering - L2 / B1-B3 | Associate Engineer</v>
      </c>
      <c r="CP529" s="1578">
        <v>210</v>
      </c>
      <c r="CQ529" s="1578">
        <v>108</v>
      </c>
      <c r="CR529" s="1578">
        <v>85</v>
      </c>
      <c r="CS529" s="1578">
        <f t="shared" si="50"/>
        <v>28.700000000000003</v>
      </c>
      <c r="CT529" s="1578">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3416</v>
      </c>
      <c r="CK530" s="2" t="s">
        <v>3350</v>
      </c>
      <c r="CL530" s="2" t="s">
        <v>3547</v>
      </c>
      <c r="CM530" s="39">
        <v>5</v>
      </c>
      <c r="CN530" s="2" t="str">
        <f t="shared" si="49"/>
        <v>TADigital NA | Management - Practice Director / Delivery Director</v>
      </c>
      <c r="CO530" s="2" t="str">
        <f t="shared" si="47"/>
        <v>TADigital India Consulting | Cloud &amp; Engineering - L2 / B1-B3 | Associate Engineer</v>
      </c>
      <c r="CP530" s="1578">
        <v>315</v>
      </c>
      <c r="CQ530" s="1578">
        <v>165</v>
      </c>
      <c r="CR530" s="1578">
        <v>115</v>
      </c>
      <c r="CS530" s="1578">
        <f t="shared" si="50"/>
        <v>45.1</v>
      </c>
      <c r="CT530" s="1578">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3416</v>
      </c>
      <c r="CK531" s="2" t="s">
        <v>3351</v>
      </c>
      <c r="CL531" s="2" t="s">
        <v>3547</v>
      </c>
      <c r="CM531" s="39">
        <v>6</v>
      </c>
      <c r="CN531" s="2" t="str">
        <f t="shared" si="49"/>
        <v>TADigital NA | Management - Practice VP / Delivery VP</v>
      </c>
      <c r="CO531" s="2" t="str">
        <f t="shared" si="47"/>
        <v>TADigital India Consulting | Cloud &amp; Engineering - L2 / B1-B3 | Associate Engineer</v>
      </c>
      <c r="CP531" s="1578">
        <v>370</v>
      </c>
      <c r="CQ531" s="1578">
        <v>172.5</v>
      </c>
      <c r="CR531" s="1578">
        <v>135</v>
      </c>
      <c r="CS531" s="1578">
        <f t="shared" si="50"/>
        <v>51.250000000000007</v>
      </c>
      <c r="CT531" s="1578">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3416</v>
      </c>
      <c r="CK532" s="2" t="s">
        <v>3357</v>
      </c>
      <c r="CL532" s="2" t="s">
        <v>3548</v>
      </c>
      <c r="CM532" s="39">
        <v>2</v>
      </c>
      <c r="CN532" s="2" t="str">
        <f t="shared" si="49"/>
        <v>TADigital NA Consulting - Project Manager / Product Manager</v>
      </c>
      <c r="CO532" s="2" t="str">
        <f t="shared" si="47"/>
        <v>TADigital India Consulting | Cloud &amp; Engineering - L2 / B1-B3 | Associate Engineer</v>
      </c>
      <c r="CP532" s="1578">
        <v>190</v>
      </c>
      <c r="CQ532" s="1578">
        <v>105</v>
      </c>
      <c r="CR532" s="1578">
        <v>65</v>
      </c>
      <c r="CS532" s="1578">
        <f t="shared" si="50"/>
        <v>22.96</v>
      </c>
      <c r="CT532" s="1578">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3416</v>
      </c>
      <c r="CK533" s="2" t="s">
        <v>3358</v>
      </c>
      <c r="CL533" s="2" t="s">
        <v>3544</v>
      </c>
      <c r="CM533" s="39">
        <v>5</v>
      </c>
      <c r="CN533" s="2" t="str">
        <f t="shared" si="49"/>
        <v>TADigital NA Digital - Sr. Technical Architect</v>
      </c>
      <c r="CO533" s="2" t="str">
        <f t="shared" si="47"/>
        <v>TADigital India Consulting | Cloud &amp; Engineering - L2 / B1-B3 | Associate Engineer</v>
      </c>
      <c r="CP533" s="1578">
        <v>275</v>
      </c>
      <c r="CQ533" s="1578">
        <v>162.5</v>
      </c>
      <c r="CR533" s="1578">
        <v>105</v>
      </c>
      <c r="CS533" s="1578">
        <f t="shared" si="50"/>
        <v>41</v>
      </c>
      <c r="CT533" s="1578">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3416</v>
      </c>
      <c r="CK534" s="2" t="s">
        <v>3359</v>
      </c>
      <c r="CL534" s="2" t="s">
        <v>3545</v>
      </c>
      <c r="CM534" s="39">
        <v>2</v>
      </c>
      <c r="CN534" s="2" t="str">
        <f t="shared" si="49"/>
        <v>TADigital NA Consulting - Project Manager / Product Manager</v>
      </c>
      <c r="CO534" s="2" t="str">
        <f t="shared" si="47"/>
        <v>TADigital India Consulting | Cloud &amp; Engineering - L2 / B1-B3 | Associate Engineer</v>
      </c>
      <c r="CP534" s="1578">
        <v>190</v>
      </c>
      <c r="CQ534" s="1578">
        <v>105</v>
      </c>
      <c r="CR534" s="1578">
        <v>65</v>
      </c>
      <c r="CS534" s="1578">
        <f t="shared" si="50"/>
        <v>22.55</v>
      </c>
      <c r="CT534" s="1578">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3416</v>
      </c>
      <c r="CK535" s="2" t="s">
        <v>3360</v>
      </c>
      <c r="CL535" s="2" t="s">
        <v>3544</v>
      </c>
      <c r="CM535" s="39">
        <v>5</v>
      </c>
      <c r="CN535" s="2" t="str">
        <f t="shared" si="49"/>
        <v>TADigital NA Digital - Sr. Technical Architect</v>
      </c>
      <c r="CO535" s="2" t="str">
        <f t="shared" si="47"/>
        <v>TADigital India Consulting | Cloud &amp; Engineering - L2 / B1-B3 | Associate Engineer</v>
      </c>
      <c r="CP535" s="1578">
        <v>275</v>
      </c>
      <c r="CQ535" s="1578">
        <v>162.5</v>
      </c>
      <c r="CR535" s="1578">
        <v>105</v>
      </c>
      <c r="CS535" s="1578">
        <f t="shared" si="50"/>
        <v>41</v>
      </c>
      <c r="CT535" s="1578">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3416</v>
      </c>
      <c r="CK536" s="2" t="s">
        <v>3352</v>
      </c>
      <c r="CL536" s="2" t="s">
        <v>3547</v>
      </c>
      <c r="CM536" s="39">
        <v>5</v>
      </c>
      <c r="CN536" s="2" t="str">
        <f t="shared" si="49"/>
        <v>TADigital NA | Management - Sr. Practice Director / Sr. Delivery Director</v>
      </c>
      <c r="CO536" s="2" t="str">
        <f t="shared" si="47"/>
        <v>TADigital India Consulting | Cloud &amp; Engineering - L2 / B1-B3 | Associate Engineer</v>
      </c>
      <c r="CP536" s="1578">
        <v>340</v>
      </c>
      <c r="CQ536" s="1578">
        <v>170</v>
      </c>
      <c r="CR536" s="1578">
        <v>125</v>
      </c>
      <c r="CS536" s="1578">
        <f t="shared" si="50"/>
        <v>49.2</v>
      </c>
      <c r="CT536" s="1578">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3332</v>
      </c>
      <c r="CI537" s="2" t="s">
        <v>2727</v>
      </c>
      <c r="CJ537" s="2" t="s">
        <v>3344</v>
      </c>
      <c r="CK537" s="2" t="s">
        <v>252</v>
      </c>
      <c r="CL537" s="2" t="s">
        <v>3562</v>
      </c>
      <c r="CM537" s="39">
        <v>2</v>
      </c>
      <c r="CN537" s="2" t="str">
        <f t="shared" si="49"/>
        <v>TADigital NA Consulting | Content &amp; SEO - Content Strategist</v>
      </c>
      <c r="CO537" s="2" t="str">
        <f t="shared" si="47"/>
        <v>TADigital India Consulting | Cloud &amp; Engineering - L2 / B1-B3 | Associate Engineer</v>
      </c>
      <c r="CP537" s="1578">
        <v>170</v>
      </c>
      <c r="CQ537" s="1578">
        <v>85</v>
      </c>
      <c r="CR537" s="1578">
        <v>45</v>
      </c>
      <c r="CS537" s="1578">
        <f t="shared" si="50"/>
        <v>14.760000000000002</v>
      </c>
      <c r="CT537" s="1578">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3332</v>
      </c>
      <c r="CI538" s="2" t="s">
        <v>2727</v>
      </c>
      <c r="CJ538" s="2" t="s">
        <v>3344</v>
      </c>
      <c r="CK538" s="2" t="s">
        <v>760</v>
      </c>
      <c r="CL538" s="2" t="s">
        <v>3562</v>
      </c>
      <c r="CM538" s="39">
        <v>2</v>
      </c>
      <c r="CN538" s="2" t="str">
        <f t="shared" si="49"/>
        <v>TADigital NA Consulting | Content &amp; SEO - Sr. Web Content Analyst</v>
      </c>
      <c r="CO538" s="2" t="str">
        <f t="shared" si="47"/>
        <v>TADigital India Consulting | Cloud &amp; Engineering - L2 / B1-B3 | Associate Engineer</v>
      </c>
      <c r="CP538" s="1578">
        <v>135</v>
      </c>
      <c r="CQ538" s="1578">
        <v>75</v>
      </c>
      <c r="CR538" s="1578">
        <v>35</v>
      </c>
      <c r="CS538" s="1578">
        <f>CT538*(1-0.18)</f>
        <v>10.66</v>
      </c>
      <c r="CT538" s="1578">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3332</v>
      </c>
      <c r="CI539" s="2" t="s">
        <v>2727</v>
      </c>
      <c r="CJ539" s="2" t="s">
        <v>3344</v>
      </c>
      <c r="CK539" s="2" t="s">
        <v>720</v>
      </c>
      <c r="CL539" s="2" t="s">
        <v>3544</v>
      </c>
      <c r="CM539" s="39">
        <v>5</v>
      </c>
      <c r="CN539" s="2" t="str">
        <f t="shared" si="49"/>
        <v>TADigital NA | Management - Associate Practice Director</v>
      </c>
      <c r="CO539" s="2" t="str">
        <f t="shared" si="47"/>
        <v>TADigital India Consulting | Cloud &amp; Engineering - L2 / B1-B3 | Associate Engineer</v>
      </c>
      <c r="CP539" s="1578">
        <v>290</v>
      </c>
      <c r="CQ539" s="1578">
        <v>140</v>
      </c>
      <c r="CR539" s="1578">
        <v>105</v>
      </c>
      <c r="CS539" s="1578">
        <f t="shared" ref="CS539:CS602" si="52">CT539*(1-0.18)</f>
        <v>45.1</v>
      </c>
      <c r="CT539" s="1578">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3332</v>
      </c>
      <c r="CI540" s="2" t="s">
        <v>2727</v>
      </c>
      <c r="CJ540" s="2" t="s">
        <v>3344</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8">
        <v>160</v>
      </c>
      <c r="CQ540" s="1578">
        <v>97.5</v>
      </c>
      <c r="CR540" s="1578">
        <v>55</v>
      </c>
      <c r="CS540" s="1578">
        <f t="shared" si="52"/>
        <v>18.450000000000003</v>
      </c>
      <c r="CT540" s="1578">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3332</v>
      </c>
      <c r="CI541" s="2" t="s">
        <v>2727</v>
      </c>
      <c r="CJ541" s="2" t="s">
        <v>3344</v>
      </c>
      <c r="CK541" s="2" t="s">
        <v>3371</v>
      </c>
      <c r="CL541" s="2">
        <v>0</v>
      </c>
      <c r="CM541" s="39">
        <v>7</v>
      </c>
      <c r="CN541" s="2" t="str">
        <f t="shared" si="49"/>
        <v>TADigital NA | Management - L7 / S2-EX3 | CXO / CDO</v>
      </c>
      <c r="CO541" s="2" t="str">
        <f t="shared" si="47"/>
        <v>TADigital India Consulting | Cloud &amp; Engineering - L2 / B1-B3 | Associate Engineer</v>
      </c>
      <c r="CP541" s="1578">
        <v>500</v>
      </c>
      <c r="CQ541" s="1578">
        <v>285</v>
      </c>
      <c r="CR541" s="1578">
        <v>0</v>
      </c>
      <c r="CS541" s="1578">
        <f t="shared" si="52"/>
        <v>0</v>
      </c>
      <c r="CT541" s="1578">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3332</v>
      </c>
      <c r="CI542" s="2" t="s">
        <v>2727</v>
      </c>
      <c r="CJ542" s="2" t="s">
        <v>3344</v>
      </c>
      <c r="CK542" s="2" t="s">
        <v>3384</v>
      </c>
      <c r="CL542" s="2">
        <v>0</v>
      </c>
      <c r="CM542" s="39">
        <v>3</v>
      </c>
      <c r="CN542" s="2" t="str">
        <f t="shared" si="49"/>
        <v>TADigital NA Consulting - Project Manager / Product Manager</v>
      </c>
      <c r="CO542" s="2" t="str">
        <f t="shared" si="47"/>
        <v>TADigital India Consulting | Cloud &amp; Engineering - L2 / B1-B3 | Associate Engineer</v>
      </c>
      <c r="CP542" s="1578">
        <v>190</v>
      </c>
      <c r="CQ542" s="1578">
        <v>117.5</v>
      </c>
      <c r="CR542" s="1578">
        <v>70</v>
      </c>
      <c r="CS542" s="1578">
        <f t="shared" si="52"/>
        <v>30.750000000000004</v>
      </c>
      <c r="CT542" s="1578">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3332</v>
      </c>
      <c r="CI543" s="2" t="s">
        <v>2727</v>
      </c>
      <c r="CJ543" s="2" t="s">
        <v>3344</v>
      </c>
      <c r="CK543" s="2" t="s">
        <v>3350</v>
      </c>
      <c r="CL543" s="2" t="s">
        <v>3547</v>
      </c>
      <c r="CM543" s="39">
        <v>5</v>
      </c>
      <c r="CN543" s="2" t="str">
        <f t="shared" si="49"/>
        <v>TADigital NA | Management - Practice Director / Delivery Director</v>
      </c>
      <c r="CO543" s="2" t="str">
        <f t="shared" si="47"/>
        <v>TADigital India Consulting | Cloud &amp; Engineering - L2 / B1-B3 | Associate Engineer</v>
      </c>
      <c r="CP543" s="1578">
        <v>315</v>
      </c>
      <c r="CQ543" s="1578">
        <v>165</v>
      </c>
      <c r="CR543" s="1578">
        <v>115</v>
      </c>
      <c r="CS543" s="1578">
        <f t="shared" si="52"/>
        <v>45.1</v>
      </c>
      <c r="CT543" s="1578">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3332</v>
      </c>
      <c r="CI544" s="2" t="s">
        <v>2727</v>
      </c>
      <c r="CJ544" s="2" t="s">
        <v>3344</v>
      </c>
      <c r="CK544" s="2" t="s">
        <v>3351</v>
      </c>
      <c r="CL544" s="2" t="s">
        <v>3547</v>
      </c>
      <c r="CM544" s="39">
        <v>6</v>
      </c>
      <c r="CN544" s="2" t="str">
        <f t="shared" si="49"/>
        <v>TADigital NA | Management - Practice VP / Delivery VP</v>
      </c>
      <c r="CO544" s="2" t="str">
        <f t="shared" si="47"/>
        <v>TADigital India Consulting | Cloud &amp; Engineering - L2 / B1-B3 | Associate Engineer</v>
      </c>
      <c r="CP544" s="1578">
        <v>370</v>
      </c>
      <c r="CQ544" s="1578">
        <v>172.5</v>
      </c>
      <c r="CR544" s="1578">
        <v>135</v>
      </c>
      <c r="CS544" s="1578">
        <f t="shared" si="52"/>
        <v>51.250000000000007</v>
      </c>
      <c r="CT544" s="1578">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3332</v>
      </c>
      <c r="CI545" s="2" t="s">
        <v>2727</v>
      </c>
      <c r="CJ545" s="2" t="s">
        <v>3344</v>
      </c>
      <c r="CK545" s="2" t="s">
        <v>3385</v>
      </c>
      <c r="CL545" s="2" t="s">
        <v>3564</v>
      </c>
      <c r="CM545" s="39">
        <v>3</v>
      </c>
      <c r="CN545" s="2" t="str">
        <f t="shared" si="49"/>
        <v>TADigital NA Consulting | Content &amp; SEO - Associate Manager</v>
      </c>
      <c r="CO545" s="2" t="str">
        <f t="shared" si="47"/>
        <v>TADigital India Consulting | Cloud &amp; Engineering - L2 / B1-B3 | Associate Engineer</v>
      </c>
      <c r="CP545" s="1578">
        <v>210</v>
      </c>
      <c r="CQ545" s="1578">
        <v>117.5</v>
      </c>
      <c r="CR545" s="1578">
        <v>75</v>
      </c>
      <c r="CS545" s="1578">
        <f t="shared" si="52"/>
        <v>32.800000000000004</v>
      </c>
      <c r="CT545" s="1578">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3332</v>
      </c>
      <c r="CI546" s="2" t="s">
        <v>2727</v>
      </c>
      <c r="CJ546" s="2" t="s">
        <v>3344</v>
      </c>
      <c r="CK546" s="2" t="s">
        <v>383</v>
      </c>
      <c r="CL546" s="2" t="s">
        <v>3568</v>
      </c>
      <c r="CM546" s="39">
        <v>4</v>
      </c>
      <c r="CN546" s="2" t="str">
        <f t="shared" si="49"/>
        <v>TADigital NA Consulting | Content &amp; SEO - Sr. Content Strategist</v>
      </c>
      <c r="CO546" s="2" t="str">
        <f t="shared" si="47"/>
        <v>TADigital India Consulting | Cloud &amp; Engineering - L2 / B1-B3 | Associate Engineer</v>
      </c>
      <c r="CP546" s="1578">
        <v>180</v>
      </c>
      <c r="CQ546" s="1578">
        <v>85</v>
      </c>
      <c r="CR546" s="1578">
        <v>65</v>
      </c>
      <c r="CS546" s="1578">
        <f t="shared" si="52"/>
        <v>20.5</v>
      </c>
      <c r="CT546" s="1578">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3332</v>
      </c>
      <c r="CI547" s="2" t="s">
        <v>2727</v>
      </c>
      <c r="CJ547" s="2" t="s">
        <v>3344</v>
      </c>
      <c r="CK547" s="2" t="s">
        <v>761</v>
      </c>
      <c r="CL547" s="2" t="s">
        <v>3562</v>
      </c>
      <c r="CM547" s="39">
        <v>2</v>
      </c>
      <c r="CN547" s="2" t="str">
        <f t="shared" si="49"/>
        <v>TADigital NA Consulting - Project Manager / Product Manager</v>
      </c>
      <c r="CO547" s="2" t="str">
        <f t="shared" si="47"/>
        <v>TADigital India Consulting | Cloud &amp; Engineering - L2 / B1-B3 | Associate Engineer</v>
      </c>
      <c r="CP547" s="1578">
        <v>190</v>
      </c>
      <c r="CQ547" s="1578">
        <v>85</v>
      </c>
      <c r="CR547" s="1578">
        <v>55</v>
      </c>
      <c r="CS547" s="1578">
        <f t="shared" si="52"/>
        <v>18.040000000000003</v>
      </c>
      <c r="CT547" s="1578">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3332</v>
      </c>
      <c r="CI548" s="2" t="s">
        <v>2727</v>
      </c>
      <c r="CJ548" s="2" t="s">
        <v>3344</v>
      </c>
      <c r="CK548" s="2" t="s">
        <v>3352</v>
      </c>
      <c r="CL548" s="2" t="s">
        <v>3547</v>
      </c>
      <c r="CM548" s="39">
        <v>5</v>
      </c>
      <c r="CN548" s="2" t="str">
        <f t="shared" si="49"/>
        <v>TADigital NA | Management - Sr. Practice Director / Sr. Delivery Director</v>
      </c>
      <c r="CO548" s="2" t="str">
        <f t="shared" si="47"/>
        <v>TADigital India Consulting | Cloud &amp; Engineering - L2 / B1-B3 | Associate Engineer</v>
      </c>
      <c r="CP548" s="1578">
        <v>340</v>
      </c>
      <c r="CQ548" s="1578">
        <v>170</v>
      </c>
      <c r="CR548" s="1578">
        <v>125</v>
      </c>
      <c r="CS548" s="1578">
        <f t="shared" si="52"/>
        <v>49.2</v>
      </c>
      <c r="CT548" s="1578">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3332</v>
      </c>
      <c r="CI549" s="2" t="s">
        <v>2727</v>
      </c>
      <c r="CJ549" s="2" t="s">
        <v>3344</v>
      </c>
      <c r="CK549" s="2" t="s">
        <v>3386</v>
      </c>
      <c r="CL549" s="2" t="s">
        <v>3547</v>
      </c>
      <c r="CM549" s="39">
        <v>5</v>
      </c>
      <c r="CN549" s="2" t="str">
        <f t="shared" si="49"/>
        <v>TADigital NA Consulting - Delivery Manager</v>
      </c>
      <c r="CO549" s="2" t="str">
        <f t="shared" si="47"/>
        <v>TADigital India Consulting | Cloud &amp; Engineering - L2 / B1-B3 | Associate Engineer</v>
      </c>
      <c r="CP549" s="1578">
        <v>265</v>
      </c>
      <c r="CQ549" s="1578">
        <v>125</v>
      </c>
      <c r="CR549" s="1578">
        <v>90</v>
      </c>
      <c r="CS549" s="1578">
        <f t="shared" si="52"/>
        <v>34.85</v>
      </c>
      <c r="CT549" s="1578">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3417</v>
      </c>
      <c r="CK550" s="2" t="s">
        <v>3349</v>
      </c>
      <c r="CL550" s="2" t="s">
        <v>3543</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8">
        <v>0</v>
      </c>
      <c r="CQ550" s="1578">
        <v>0</v>
      </c>
      <c r="CR550" s="1578">
        <v>35</v>
      </c>
      <c r="CS550" s="1578">
        <f t="shared" si="52"/>
        <v>10.66</v>
      </c>
      <c r="CT550" s="1578">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3417</v>
      </c>
      <c r="CK551" s="2" t="s">
        <v>3363</v>
      </c>
      <c r="CL551" s="2" t="s">
        <v>3559</v>
      </c>
      <c r="CM551" s="39">
        <v>2</v>
      </c>
      <c r="CN551" s="2" t="str">
        <f t="shared" si="49"/>
        <v>TADigital NA Consulting | Content &amp; SEO - Associate Web Content Analyst</v>
      </c>
      <c r="CO551" s="2" t="str">
        <f t="shared" si="53"/>
        <v>TADigital India Consulting | Cloud &amp; Engineering - L2 / B1-B3 | Associate Engineer</v>
      </c>
      <c r="CP551" s="1578">
        <v>0</v>
      </c>
      <c r="CQ551" s="1578">
        <v>0</v>
      </c>
      <c r="CR551" s="1578">
        <v>35</v>
      </c>
      <c r="CS551" s="1578">
        <f t="shared" si="52"/>
        <v>10.66</v>
      </c>
      <c r="CT551" s="1578">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3417</v>
      </c>
      <c r="CK552" s="2" t="s">
        <v>720</v>
      </c>
      <c r="CL552" s="2" t="s">
        <v>3544</v>
      </c>
      <c r="CM552" s="39">
        <v>5</v>
      </c>
      <c r="CN552" s="2" t="str">
        <f t="shared" si="49"/>
        <v>TADigital NA | Management - Associate Practice Director</v>
      </c>
      <c r="CO552" s="2" t="str">
        <f>_xlfn.XLOOKUP(CW552,$C$373:$C$430,$F$373:$F$430,"X",1)</f>
        <v>TADigital India Consulting | Cloud &amp; Engineering - L2 / B1-B3 | Associate Engineer</v>
      </c>
      <c r="CP552" s="1578">
        <v>290</v>
      </c>
      <c r="CQ552" s="1578">
        <v>140</v>
      </c>
      <c r="CR552" s="1578">
        <v>105</v>
      </c>
      <c r="CS552" s="1578">
        <f t="shared" si="52"/>
        <v>45.1</v>
      </c>
      <c r="CT552" s="1578">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3417</v>
      </c>
      <c r="CK553" s="2" t="s">
        <v>3364</v>
      </c>
      <c r="CL553" s="2" t="s">
        <v>3562</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8">
        <v>190</v>
      </c>
      <c r="CQ553" s="1578">
        <v>107.5</v>
      </c>
      <c r="CR553" s="1578">
        <v>55</v>
      </c>
      <c r="CS553" s="1578">
        <f t="shared" si="52"/>
        <v>14.760000000000002</v>
      </c>
      <c r="CT553" s="1578">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3417</v>
      </c>
      <c r="CK554" s="2" t="s">
        <v>532</v>
      </c>
      <c r="CL554" s="2" t="s">
        <v>3545</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8">
        <v>160</v>
      </c>
      <c r="CQ554" s="1578">
        <v>80</v>
      </c>
      <c r="CR554" s="1578">
        <v>55</v>
      </c>
      <c r="CS554" s="1578">
        <f t="shared" si="52"/>
        <v>14.760000000000002</v>
      </c>
      <c r="CT554" s="1578">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3417</v>
      </c>
      <c r="CK555" s="2" t="s">
        <v>584</v>
      </c>
      <c r="CL555" s="2" t="s">
        <v>3559</v>
      </c>
      <c r="CM555" s="39">
        <v>2</v>
      </c>
      <c r="CN555" s="2" t="str">
        <f t="shared" si="49"/>
        <v>TADigital NA Digital - DevOps Engineer</v>
      </c>
      <c r="CO555" s="2" t="str">
        <f t="shared" ref="CO555:CO618" si="55">_xlfn.XLOOKUP(CW555,$C$373:$C$430,$F$373:$F$430,"X",1)</f>
        <v>TADigital India Consulting | Cloud &amp; Engineering - L2 / B1-B3 | Associate Engineer</v>
      </c>
      <c r="CP555" s="1578">
        <v>130</v>
      </c>
      <c r="CQ555" s="1578">
        <v>75</v>
      </c>
      <c r="CR555" s="1578">
        <v>50</v>
      </c>
      <c r="CS555" s="1578">
        <f t="shared" si="52"/>
        <v>10.66</v>
      </c>
      <c r="CT555" s="1578">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3417</v>
      </c>
      <c r="CK556" s="2" t="s">
        <v>590</v>
      </c>
      <c r="CL556" s="2" t="s">
        <v>3547</v>
      </c>
      <c r="CM556" s="39">
        <v>4</v>
      </c>
      <c r="CN556" s="2" t="str">
        <f t="shared" si="49"/>
        <v>TADigital NA Consulting | Strategy - Associate Digital Strategist</v>
      </c>
      <c r="CO556" s="2" t="str">
        <f t="shared" si="55"/>
        <v>TADigital India Consulting | Cloud &amp; Engineering - L2 / B1-B3 | Associate Engineer</v>
      </c>
      <c r="CP556" s="1578">
        <v>200</v>
      </c>
      <c r="CQ556" s="1578">
        <v>115</v>
      </c>
      <c r="CR556" s="1578">
        <v>85</v>
      </c>
      <c r="CS556" s="1578">
        <f t="shared" si="52"/>
        <v>24.6</v>
      </c>
      <c r="CT556" s="1578">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3417</v>
      </c>
      <c r="CK557" s="2" t="s">
        <v>588</v>
      </c>
      <c r="CL557" s="2" t="s">
        <v>3561</v>
      </c>
      <c r="CM557" s="39">
        <v>3</v>
      </c>
      <c r="CN557" s="2" t="str">
        <f t="shared" si="49"/>
        <v>TADigital NA Consulting | Content &amp; SEO - Sr. Content Strategist</v>
      </c>
      <c r="CO557" s="2" t="str">
        <f t="shared" si="55"/>
        <v>TADigital India Consulting | Cloud &amp; Engineering - L2 / B1-B3 | Associate Engineer</v>
      </c>
      <c r="CP557" s="1578">
        <v>175</v>
      </c>
      <c r="CQ557" s="1578">
        <v>100</v>
      </c>
      <c r="CR557" s="1578">
        <v>75</v>
      </c>
      <c r="CS557" s="1578">
        <f t="shared" si="52"/>
        <v>24.6</v>
      </c>
      <c r="CT557" s="1578">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3417</v>
      </c>
      <c r="CK558" s="2" t="s">
        <v>542</v>
      </c>
      <c r="CL558" s="2" t="s">
        <v>3546</v>
      </c>
      <c r="CM558" s="39">
        <v>5</v>
      </c>
      <c r="CN558" s="2" t="str">
        <f t="shared" si="49"/>
        <v>TADigital NA | Management - Associate Practice Director</v>
      </c>
      <c r="CO558" s="2" t="str">
        <f t="shared" si="55"/>
        <v>TADigital India Consulting | Cloud &amp; Engineering - L2 / B1-B3 | Associate Engineer</v>
      </c>
      <c r="CP558" s="1578">
        <v>290</v>
      </c>
      <c r="CQ558" s="1578">
        <v>167.5</v>
      </c>
      <c r="CR558" s="1578">
        <v>125</v>
      </c>
      <c r="CS558" s="1578">
        <f t="shared" si="52"/>
        <v>51.250000000000007</v>
      </c>
      <c r="CT558" s="1578">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3417</v>
      </c>
      <c r="CK559" s="2" t="s">
        <v>3350</v>
      </c>
      <c r="CL559" s="2" t="s">
        <v>3547</v>
      </c>
      <c r="CM559" s="39">
        <v>5</v>
      </c>
      <c r="CN559" s="2" t="str">
        <f t="shared" si="49"/>
        <v>TADigital NA | Management - Practice Director / Delivery Director</v>
      </c>
      <c r="CO559" s="2" t="str">
        <f t="shared" si="55"/>
        <v>TADigital India Consulting | Cloud &amp; Engineering - L2 / B1-B3 | Associate Engineer</v>
      </c>
      <c r="CP559" s="1578">
        <v>315</v>
      </c>
      <c r="CQ559" s="1578">
        <v>165</v>
      </c>
      <c r="CR559" s="1578">
        <v>115</v>
      </c>
      <c r="CS559" s="1578">
        <f t="shared" si="52"/>
        <v>45.1</v>
      </c>
      <c r="CT559" s="1578">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3417</v>
      </c>
      <c r="CK560" s="2" t="s">
        <v>446</v>
      </c>
      <c r="CL560" s="2" t="s">
        <v>3544</v>
      </c>
      <c r="CM560" s="39">
        <v>4</v>
      </c>
      <c r="CN560" s="2" t="str">
        <f t="shared" si="49"/>
        <v>TADigital NA Consulting - Sr. Project Manager</v>
      </c>
      <c r="CO560" s="2" t="str">
        <f t="shared" si="55"/>
        <v>TADigital India Consulting | Cloud &amp; Engineering - L2 / B1-B3 | Associate Engineer</v>
      </c>
      <c r="CP560" s="1578">
        <v>235</v>
      </c>
      <c r="CQ560" s="1578">
        <v>130</v>
      </c>
      <c r="CR560" s="1578">
        <v>80</v>
      </c>
      <c r="CS560" s="1578">
        <f t="shared" si="52"/>
        <v>38.950000000000003</v>
      </c>
      <c r="CT560" s="1578">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3417</v>
      </c>
      <c r="CK561" s="2" t="s">
        <v>3351</v>
      </c>
      <c r="CL561" s="2" t="s">
        <v>3547</v>
      </c>
      <c r="CM561" s="39">
        <v>6</v>
      </c>
      <c r="CN561" s="2" t="str">
        <f t="shared" si="49"/>
        <v>TADigital NA | Management - Practice VP / Delivery VP</v>
      </c>
      <c r="CO561" s="2" t="str">
        <f t="shared" si="55"/>
        <v>TADigital India Consulting | Cloud &amp; Engineering - L2 / B1-B3 | Associate Engineer</v>
      </c>
      <c r="CP561" s="1578">
        <v>370</v>
      </c>
      <c r="CQ561" s="1578">
        <v>172.5</v>
      </c>
      <c r="CR561" s="1578">
        <v>135</v>
      </c>
      <c r="CS561" s="1578">
        <f t="shared" si="52"/>
        <v>51.250000000000007</v>
      </c>
      <c r="CT561" s="1578">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3417</v>
      </c>
      <c r="CK562" s="2" t="s">
        <v>534</v>
      </c>
      <c r="CL562" s="2" t="s">
        <v>3548</v>
      </c>
      <c r="CM562" s="39">
        <v>2</v>
      </c>
      <c r="CN562" s="2" t="str">
        <f t="shared" si="49"/>
        <v>TADigital NA Consulting | Content &amp; SEO - Content Strategist</v>
      </c>
      <c r="CO562" s="2" t="str">
        <f t="shared" si="55"/>
        <v>TADigital India Consulting | Cloud &amp; Engineering - L2 / B1-B3 | Associate Engineer</v>
      </c>
      <c r="CP562" s="1578">
        <v>170</v>
      </c>
      <c r="CQ562" s="1578">
        <v>82.5</v>
      </c>
      <c r="CR562" s="1578">
        <v>65</v>
      </c>
      <c r="CS562" s="1578">
        <f t="shared" si="52"/>
        <v>18.450000000000003</v>
      </c>
      <c r="CT562" s="1578">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3417</v>
      </c>
      <c r="CK563" s="2" t="s">
        <v>586</v>
      </c>
      <c r="CL563" s="2" t="s">
        <v>3560</v>
      </c>
      <c r="CM563" s="39">
        <v>2</v>
      </c>
      <c r="CN563" s="2" t="str">
        <f t="shared" si="49"/>
        <v>TADigital NA Consulting | Content &amp; SEO - Associate Content Strategist</v>
      </c>
      <c r="CO563" s="2" t="str">
        <f t="shared" si="55"/>
        <v>TADigital India Consulting | Cloud &amp; Engineering - L2 / B1-B3 | Associate Engineer</v>
      </c>
      <c r="CP563" s="1578">
        <v>150</v>
      </c>
      <c r="CQ563" s="1578">
        <v>85</v>
      </c>
      <c r="CR563" s="1578">
        <v>60</v>
      </c>
      <c r="CS563" s="1578">
        <f t="shared" si="52"/>
        <v>20.5</v>
      </c>
      <c r="CT563" s="1578">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3417</v>
      </c>
      <c r="CK564" s="2" t="s">
        <v>3352</v>
      </c>
      <c r="CL564" s="2" t="s">
        <v>3547</v>
      </c>
      <c r="CM564" s="39">
        <v>5</v>
      </c>
      <c r="CN564" s="2" t="str">
        <f t="shared" si="49"/>
        <v>TADigital NA | Management - Sr. Practice Director / Sr. Delivery Director</v>
      </c>
      <c r="CO564" s="2" t="str">
        <f t="shared" si="55"/>
        <v>TADigital India Consulting | Cloud &amp; Engineering - L2 / B1-B3 | Associate Engineer</v>
      </c>
      <c r="CP564" s="1578">
        <v>340</v>
      </c>
      <c r="CQ564" s="1578">
        <v>170</v>
      </c>
      <c r="CR564" s="1578">
        <v>125</v>
      </c>
      <c r="CS564" s="1578">
        <f t="shared" si="52"/>
        <v>49.2</v>
      </c>
      <c r="CT564" s="1578">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3417</v>
      </c>
      <c r="CK565" s="2" t="s">
        <v>448</v>
      </c>
      <c r="CL565" s="2" t="s">
        <v>3544</v>
      </c>
      <c r="CM565" s="39">
        <v>5</v>
      </c>
      <c r="CN565" s="2" t="str">
        <f t="shared" si="49"/>
        <v>TADigital NA Consulting - Delivery Manager</v>
      </c>
      <c r="CO565" s="2" t="str">
        <f t="shared" si="55"/>
        <v>TADigital India Consulting | Cloud &amp; Engineering - L2 / B1-B3 | Associate Engineer</v>
      </c>
      <c r="CP565" s="1578">
        <v>265</v>
      </c>
      <c r="CQ565" s="1578">
        <v>137.5</v>
      </c>
      <c r="CR565" s="1578">
        <v>90</v>
      </c>
      <c r="CS565" s="1578">
        <f t="shared" si="52"/>
        <v>38.950000000000003</v>
      </c>
      <c r="CT565" s="1578">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3417</v>
      </c>
      <c r="CK566" s="2" t="s">
        <v>3365</v>
      </c>
      <c r="CL566" s="2" t="s">
        <v>3563</v>
      </c>
      <c r="CM566" s="39">
        <v>3</v>
      </c>
      <c r="CN566" s="2" t="str">
        <f t="shared" si="49"/>
        <v>TADigital NA Consulting | Strategy - Associate Digital Strategist</v>
      </c>
      <c r="CO566" s="2" t="str">
        <f t="shared" si="55"/>
        <v>TADigital India Consulting | Cloud &amp; Engineering - L2 / B1-B3 | Associate Engineer</v>
      </c>
      <c r="CP566" s="1578">
        <v>200</v>
      </c>
      <c r="CQ566" s="1578">
        <v>115</v>
      </c>
      <c r="CR566" s="1578">
        <v>65</v>
      </c>
      <c r="CS566" s="1578">
        <f t="shared" si="52"/>
        <v>18.450000000000003</v>
      </c>
      <c r="CT566" s="1578">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3417</v>
      </c>
      <c r="CK567" s="2" t="s">
        <v>540</v>
      </c>
      <c r="CL567" s="2" t="s">
        <v>538</v>
      </c>
      <c r="CM567" s="39">
        <v>5</v>
      </c>
      <c r="CN567" s="2" t="str">
        <f t="shared" si="49"/>
        <v>TADigital NA Digital - Sr. Technical Architect</v>
      </c>
      <c r="CO567" s="2" t="str">
        <f t="shared" si="55"/>
        <v>TADigital India Consulting | Cloud &amp; Engineering - L2 / B1-B3 | Associate Engineer</v>
      </c>
      <c r="CP567" s="1578">
        <v>275</v>
      </c>
      <c r="CQ567" s="1578">
        <v>155</v>
      </c>
      <c r="CR567" s="1578">
        <v>105</v>
      </c>
      <c r="CS567" s="1578">
        <f t="shared" si="52"/>
        <v>36.900000000000006</v>
      </c>
      <c r="CT567" s="1578">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3417</v>
      </c>
      <c r="CK568" s="2" t="s">
        <v>3366</v>
      </c>
      <c r="CL568" s="2" t="s">
        <v>3562</v>
      </c>
      <c r="CM568" s="39">
        <v>2</v>
      </c>
      <c r="CN568" s="2" t="str">
        <f t="shared" si="49"/>
        <v>TADigital NA Digital - BA Lead</v>
      </c>
      <c r="CO568" s="2" t="str">
        <f t="shared" si="55"/>
        <v>TADigital India Consulting | Cloud &amp; Engineering - L2 / B1-B3 | Associate Engineer</v>
      </c>
      <c r="CP568" s="1578">
        <v>195</v>
      </c>
      <c r="CQ568" s="1578">
        <v>110</v>
      </c>
      <c r="CR568" s="1578">
        <v>60</v>
      </c>
      <c r="CS568" s="1578">
        <f t="shared" si="52"/>
        <v>18.040000000000003</v>
      </c>
      <c r="CT568" s="1578">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3417</v>
      </c>
      <c r="CK569" s="2" t="s">
        <v>538</v>
      </c>
      <c r="CL569" s="2" t="s">
        <v>538</v>
      </c>
      <c r="CM569" s="39">
        <v>4</v>
      </c>
      <c r="CN569" s="2" t="str">
        <f t="shared" si="49"/>
        <v>TADigital NA Consulting - Sr. Project Manager</v>
      </c>
      <c r="CO569" s="2" t="str">
        <f t="shared" si="55"/>
        <v>TADigital India Consulting | Cloud &amp; Engineering - L2 / B1-B3 | Associate Engineer</v>
      </c>
      <c r="CP569" s="1578">
        <v>235</v>
      </c>
      <c r="CQ569" s="1578">
        <v>132.5</v>
      </c>
      <c r="CR569" s="1578">
        <v>95</v>
      </c>
      <c r="CS569" s="1578">
        <f t="shared" si="52"/>
        <v>32.800000000000004</v>
      </c>
      <c r="CT569" s="1578">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3417</v>
      </c>
      <c r="CK570" s="2" t="s">
        <v>536</v>
      </c>
      <c r="CL570" s="2" t="s">
        <v>536</v>
      </c>
      <c r="CM570" s="39">
        <v>3</v>
      </c>
      <c r="CN570" s="2" t="str">
        <f t="shared" si="49"/>
        <v>TADigital NA Digital - Technical Lead</v>
      </c>
      <c r="CO570" s="2" t="str">
        <f t="shared" si="55"/>
        <v>TADigital India Consulting | Cloud &amp; Engineering - L2 / B1-B3 | Associate Engineer</v>
      </c>
      <c r="CP570" s="1578">
        <v>185</v>
      </c>
      <c r="CQ570" s="1578">
        <v>90</v>
      </c>
      <c r="CR570" s="1578">
        <v>85</v>
      </c>
      <c r="CS570" s="1578">
        <f t="shared" si="52"/>
        <v>24.6</v>
      </c>
      <c r="CT570" s="1578">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3353</v>
      </c>
      <c r="CL571" s="2" t="s">
        <v>3545</v>
      </c>
      <c r="CM571" s="39">
        <v>2</v>
      </c>
      <c r="CN571" s="2" t="str">
        <f t="shared" si="49"/>
        <v>TADigital NA Consulting | Content &amp; SEO - Associate Web Content Analyst</v>
      </c>
      <c r="CO571" s="2" t="str">
        <f t="shared" si="55"/>
        <v>TADigital India Consulting | Cloud &amp; Engineering - L2 / B1-B3 | Associate Engineer</v>
      </c>
      <c r="CP571" s="1578">
        <v>0</v>
      </c>
      <c r="CQ571" s="1578">
        <v>0</v>
      </c>
      <c r="CR571" s="1578">
        <v>35</v>
      </c>
      <c r="CS571" s="1578">
        <f t="shared" si="52"/>
        <v>10.66</v>
      </c>
      <c r="CT571" s="1578">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3354</v>
      </c>
      <c r="CL572" s="2" t="s">
        <v>3543</v>
      </c>
      <c r="CM572" s="39">
        <v>2</v>
      </c>
      <c r="CN572" s="2" t="str">
        <f t="shared" si="49"/>
        <v>TADigital NA Consulting | Content &amp; SEO - Associate Web Content Analyst</v>
      </c>
      <c r="CO572" s="2" t="str">
        <f t="shared" si="55"/>
        <v>TADigital India Consulting | Cloud &amp; Engineering - L2 / B1-B3 | Associate Engineer</v>
      </c>
      <c r="CP572" s="1578">
        <v>0</v>
      </c>
      <c r="CQ572" s="1578">
        <v>0</v>
      </c>
      <c r="CR572" s="1578">
        <v>35</v>
      </c>
      <c r="CS572" s="1578">
        <f t="shared" si="52"/>
        <v>10.66</v>
      </c>
      <c r="CT572" s="1578">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3544</v>
      </c>
      <c r="CM573" s="39">
        <v>5</v>
      </c>
      <c r="CN573" s="2" t="str">
        <f t="shared" si="49"/>
        <v>TADigital NA | Management - Associate Practice Director</v>
      </c>
      <c r="CO573" s="2" t="str">
        <f t="shared" si="55"/>
        <v>TADigital India Consulting | Cloud &amp; Engineering - L2 / B1-B3 | Associate Engineer</v>
      </c>
      <c r="CP573" s="1578">
        <v>290</v>
      </c>
      <c r="CQ573" s="1578">
        <v>140</v>
      </c>
      <c r="CR573" s="1578">
        <v>105</v>
      </c>
      <c r="CS573" s="1578">
        <f t="shared" si="52"/>
        <v>45.1</v>
      </c>
      <c r="CT573" s="1578">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8">
        <v>160</v>
      </c>
      <c r="CQ574" s="1578">
        <v>85</v>
      </c>
      <c r="CR574" s="1578">
        <v>55</v>
      </c>
      <c r="CS574" s="1578">
        <f t="shared" si="52"/>
        <v>14.760000000000002</v>
      </c>
      <c r="CT574" s="1578">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8">
        <v>235</v>
      </c>
      <c r="CQ575" s="1578">
        <v>115.5</v>
      </c>
      <c r="CR575" s="1578">
        <v>95</v>
      </c>
      <c r="CS575" s="1578">
        <f t="shared" si="52"/>
        <v>30.750000000000004</v>
      </c>
      <c r="CT575" s="1578">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3548</v>
      </c>
      <c r="CM576" s="39">
        <v>2</v>
      </c>
      <c r="CN576" s="2" t="str">
        <f t="shared" si="49"/>
        <v>TADigital NA Consulting | Content &amp; SEO - Associate Content Strategist</v>
      </c>
      <c r="CO576" s="2" t="str">
        <f t="shared" si="55"/>
        <v>TADigital India Consulting | Cloud &amp; Engineering - L2 / B1-B3 | Associate Engineer</v>
      </c>
      <c r="CP576" s="1578">
        <v>160</v>
      </c>
      <c r="CQ576" s="1578">
        <v>85</v>
      </c>
      <c r="CR576" s="1578">
        <v>55</v>
      </c>
      <c r="CS576" s="1578">
        <f t="shared" si="52"/>
        <v>14.760000000000002</v>
      </c>
      <c r="CT576" s="1578">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3355</v>
      </c>
      <c r="CL577" s="2" t="s">
        <v>536</v>
      </c>
      <c r="CM577" s="39">
        <v>3</v>
      </c>
      <c r="CN577" s="2" t="str">
        <f t="shared" si="49"/>
        <v>TADigital NA Consulting | Content &amp; SEO - Associate Manager</v>
      </c>
      <c r="CO577" s="2" t="str">
        <f t="shared" si="55"/>
        <v>TADigital India Consulting | Cloud &amp; Engineering - L2 / B1-B3 | Associate Engineer</v>
      </c>
      <c r="CP577" s="1578">
        <v>210</v>
      </c>
      <c r="CQ577" s="1578">
        <v>107.5</v>
      </c>
      <c r="CR577" s="1578">
        <v>85</v>
      </c>
      <c r="CS577" s="1578">
        <f t="shared" si="52"/>
        <v>28.700000000000003</v>
      </c>
      <c r="CT577" s="1578">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3546</v>
      </c>
      <c r="CM578" s="39">
        <v>4</v>
      </c>
      <c r="CN578" s="2" t="str">
        <f t="shared" si="49"/>
        <v>TADigital NA Consulting - Sr. Project Manager</v>
      </c>
      <c r="CO578" s="2" t="str">
        <f t="shared" si="55"/>
        <v>TADigital India Consulting | Cloud &amp; Engineering - L2 / B1-B3 | Associate Engineer</v>
      </c>
      <c r="CP578" s="1578">
        <v>235</v>
      </c>
      <c r="CQ578" s="1578">
        <v>116</v>
      </c>
      <c r="CR578" s="1578">
        <v>95</v>
      </c>
      <c r="CS578" s="1578">
        <f t="shared" si="52"/>
        <v>31.160000000000004</v>
      </c>
      <c r="CT578" s="1578">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3356</v>
      </c>
      <c r="CL579" s="2" t="s">
        <v>538</v>
      </c>
      <c r="CM579" s="39">
        <v>3</v>
      </c>
      <c r="CN579" s="2" t="str">
        <f t="shared" si="49"/>
        <v>TADigital NA Consulting | Content &amp; SEO - Associate Manager</v>
      </c>
      <c r="CO579" s="2" t="str">
        <f t="shared" si="55"/>
        <v>TADigital India Consulting | Cloud &amp; Engineering - L2 / B1-B3 | Associate Engineer</v>
      </c>
      <c r="CP579" s="1578">
        <v>210</v>
      </c>
      <c r="CQ579" s="1578">
        <v>108</v>
      </c>
      <c r="CR579" s="1578">
        <v>85</v>
      </c>
      <c r="CS579" s="1578">
        <f t="shared" si="52"/>
        <v>28.700000000000003</v>
      </c>
      <c r="CT579" s="1578">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3350</v>
      </c>
      <c r="CL580" s="2" t="s">
        <v>3547</v>
      </c>
      <c r="CM580" s="39">
        <v>5</v>
      </c>
      <c r="CN580" s="2" t="str">
        <f t="shared" si="49"/>
        <v>TADigital NA | Management - Practice Director / Delivery Director</v>
      </c>
      <c r="CO580" s="2" t="str">
        <f t="shared" si="55"/>
        <v>TADigital India Consulting | Cloud &amp; Engineering - L2 / B1-B3 | Associate Engineer</v>
      </c>
      <c r="CP580" s="1578">
        <v>315</v>
      </c>
      <c r="CQ580" s="1578">
        <v>165</v>
      </c>
      <c r="CR580" s="1578">
        <v>115</v>
      </c>
      <c r="CS580" s="1578">
        <f t="shared" si="52"/>
        <v>45.1</v>
      </c>
      <c r="CT580" s="1578">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3351</v>
      </c>
      <c r="CL581" s="2" t="s">
        <v>3547</v>
      </c>
      <c r="CM581" s="39">
        <v>6</v>
      </c>
      <c r="CN581" s="2" t="str">
        <f t="shared" si="49"/>
        <v>TADigital NA | Management - Practice VP / Delivery VP</v>
      </c>
      <c r="CO581" s="2" t="str">
        <f t="shared" si="55"/>
        <v>TADigital India Consulting | Cloud &amp; Engineering - L2 / B1-B3 | Associate Engineer</v>
      </c>
      <c r="CP581" s="1578">
        <v>370</v>
      </c>
      <c r="CQ581" s="1578">
        <v>172.5</v>
      </c>
      <c r="CR581" s="1578">
        <v>135</v>
      </c>
      <c r="CS581" s="1578">
        <f t="shared" si="52"/>
        <v>51.250000000000007</v>
      </c>
      <c r="CT581" s="1578">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3357</v>
      </c>
      <c r="CL582" s="2" t="s">
        <v>3548</v>
      </c>
      <c r="CM582" s="39">
        <v>2</v>
      </c>
      <c r="CN582" s="2" t="str">
        <f t="shared" si="49"/>
        <v>TADigital NA Consulting - Project Manager / Product Manager</v>
      </c>
      <c r="CO582" s="2" t="str">
        <f t="shared" si="55"/>
        <v>TADigital India Consulting | Cloud &amp; Engineering - L2 / B1-B3 | Associate Engineer</v>
      </c>
      <c r="CP582" s="1578">
        <v>190</v>
      </c>
      <c r="CQ582" s="1578">
        <v>105</v>
      </c>
      <c r="CR582" s="1578">
        <v>65</v>
      </c>
      <c r="CS582" s="1578">
        <f t="shared" si="52"/>
        <v>22.96</v>
      </c>
      <c r="CT582" s="1578">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3358</v>
      </c>
      <c r="CL583" s="2" t="s">
        <v>3544</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8">
        <v>275</v>
      </c>
      <c r="CQ583" s="1578">
        <v>162.5</v>
      </c>
      <c r="CR583" s="1578">
        <v>105</v>
      </c>
      <c r="CS583" s="1578">
        <f t="shared" si="52"/>
        <v>41</v>
      </c>
      <c r="CT583" s="1578">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3359</v>
      </c>
      <c r="CL584" s="2" t="s">
        <v>3545</v>
      </c>
      <c r="CM584" s="39">
        <v>2</v>
      </c>
      <c r="CN584" s="2" t="str">
        <f t="shared" si="57"/>
        <v>TADigital NA Consulting - Project Manager / Product Manager</v>
      </c>
      <c r="CO584" s="2" t="str">
        <f t="shared" si="55"/>
        <v>TADigital India Consulting | Cloud &amp; Engineering - L2 / B1-B3 | Associate Engineer</v>
      </c>
      <c r="CP584" s="1578">
        <v>190</v>
      </c>
      <c r="CQ584" s="1578">
        <v>105</v>
      </c>
      <c r="CR584" s="1578">
        <v>65</v>
      </c>
      <c r="CS584" s="1578">
        <f t="shared" si="52"/>
        <v>22.55</v>
      </c>
      <c r="CT584" s="1578">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3360</v>
      </c>
      <c r="CL585" s="2" t="s">
        <v>3544</v>
      </c>
      <c r="CM585" s="39">
        <v>5</v>
      </c>
      <c r="CN585" s="2" t="str">
        <f t="shared" si="57"/>
        <v>TADigital NA Digital - Sr. Technical Architect</v>
      </c>
      <c r="CO585" s="2" t="str">
        <f t="shared" si="55"/>
        <v>TADigital India Consulting | Cloud &amp; Engineering - L2 / B1-B3 | Associate Engineer</v>
      </c>
      <c r="CP585" s="1578">
        <v>275</v>
      </c>
      <c r="CQ585" s="1578">
        <v>162.5</v>
      </c>
      <c r="CR585" s="1578">
        <v>105</v>
      </c>
      <c r="CS585" s="1578">
        <f t="shared" si="52"/>
        <v>41</v>
      </c>
      <c r="CT585" s="1578">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3352</v>
      </c>
      <c r="CL586" s="2" t="s">
        <v>3547</v>
      </c>
      <c r="CM586" s="39">
        <v>5</v>
      </c>
      <c r="CN586" s="2" t="str">
        <f t="shared" si="57"/>
        <v>TADigital NA | Management - Sr. Practice Director / Sr. Delivery Director</v>
      </c>
      <c r="CO586" s="2" t="str">
        <f t="shared" si="55"/>
        <v>TADigital India Consulting | Cloud &amp; Engineering - L2 / B1-B3 | Associate Engineer</v>
      </c>
      <c r="CP586" s="1578">
        <v>340</v>
      </c>
      <c r="CQ586" s="1578">
        <v>170</v>
      </c>
      <c r="CR586" s="1578">
        <v>125</v>
      </c>
      <c r="CS586" s="1578">
        <f t="shared" si="52"/>
        <v>49.2</v>
      </c>
      <c r="CT586" s="1578">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3349</v>
      </c>
      <c r="CL587" s="2" t="s">
        <v>3543</v>
      </c>
      <c r="CM587" s="39">
        <v>2</v>
      </c>
      <c r="CN587" s="2" t="str">
        <f t="shared" si="57"/>
        <v>TADigital NA Consulting | Content &amp; SEO - Associate Web Content Analyst</v>
      </c>
      <c r="CO587" s="2" t="str">
        <f t="shared" si="55"/>
        <v>TADigital India Consulting | Cloud &amp; Engineering - L2 / B1-B3 | Associate Engineer</v>
      </c>
      <c r="CP587" s="1578">
        <v>0</v>
      </c>
      <c r="CQ587" s="1578">
        <v>0</v>
      </c>
      <c r="CR587" s="1578">
        <v>35</v>
      </c>
      <c r="CS587" s="1578">
        <f t="shared" si="52"/>
        <v>10.66</v>
      </c>
      <c r="CT587" s="1578">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3363</v>
      </c>
      <c r="CL588" s="2" t="s">
        <v>3559</v>
      </c>
      <c r="CM588" s="39">
        <v>2</v>
      </c>
      <c r="CN588" s="2" t="str">
        <f t="shared" si="57"/>
        <v>TADigital NA Consulting | Content &amp; SEO - Associate Web Content Analyst</v>
      </c>
      <c r="CO588" s="2" t="str">
        <f t="shared" si="55"/>
        <v>TADigital India Consulting | Cloud &amp; Engineering - L2 / B1-B3 | Associate Engineer</v>
      </c>
      <c r="CP588" s="1578">
        <v>0</v>
      </c>
      <c r="CQ588" s="1578">
        <v>0</v>
      </c>
      <c r="CR588" s="1578">
        <v>35</v>
      </c>
      <c r="CS588" s="1578">
        <f t="shared" si="52"/>
        <v>10.66</v>
      </c>
      <c r="CT588" s="1578">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3544</v>
      </c>
      <c r="CM589" s="39">
        <v>5</v>
      </c>
      <c r="CN589" s="2" t="str">
        <f t="shared" si="57"/>
        <v>TADigital NA | Management - Associate Practice Director</v>
      </c>
      <c r="CO589" s="2" t="str">
        <f t="shared" si="55"/>
        <v>TADigital India Consulting | Cloud &amp; Engineering - L2 / B1-B3 | Associate Engineer</v>
      </c>
      <c r="CP589" s="1578">
        <v>290</v>
      </c>
      <c r="CQ589" s="1578">
        <v>140</v>
      </c>
      <c r="CR589" s="1578">
        <v>105</v>
      </c>
      <c r="CS589" s="1578">
        <f t="shared" si="52"/>
        <v>45.1</v>
      </c>
      <c r="CT589" s="1578">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3364</v>
      </c>
      <c r="CL590" s="2" t="s">
        <v>3562</v>
      </c>
      <c r="CM590" s="39">
        <v>2</v>
      </c>
      <c r="CN590" s="2" t="str">
        <f t="shared" si="57"/>
        <v>TADigital NA Consulting - Project Manager / Product Manager</v>
      </c>
      <c r="CO590" s="2" t="str">
        <f t="shared" si="55"/>
        <v>TADigital India Consulting | Cloud &amp; Engineering - L2 / B1-B3 | Associate Engineer</v>
      </c>
      <c r="CP590" s="1578">
        <v>190</v>
      </c>
      <c r="CQ590" s="1578">
        <v>107.5</v>
      </c>
      <c r="CR590" s="1578">
        <v>55</v>
      </c>
      <c r="CS590" s="1578">
        <f t="shared" si="52"/>
        <v>14.760000000000002</v>
      </c>
      <c r="CT590" s="1578">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3545</v>
      </c>
      <c r="CM591" s="39">
        <v>2</v>
      </c>
      <c r="CN591" s="2" t="str">
        <f t="shared" si="57"/>
        <v>TADigital NA Consulting | Content &amp; SEO - Associate Content Strategist</v>
      </c>
      <c r="CO591" s="2" t="str">
        <f t="shared" si="55"/>
        <v>TADigital India Consulting | Cloud &amp; Engineering - L2 / B1-B3 | Associate Engineer</v>
      </c>
      <c r="CP591" s="1578">
        <v>160</v>
      </c>
      <c r="CQ591" s="1578">
        <v>80</v>
      </c>
      <c r="CR591" s="1578">
        <v>55</v>
      </c>
      <c r="CS591" s="1578">
        <f t="shared" si="52"/>
        <v>14.760000000000002</v>
      </c>
      <c r="CT591" s="1578">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3559</v>
      </c>
      <c r="CM592" s="39">
        <v>2</v>
      </c>
      <c r="CN592" s="2" t="str">
        <f t="shared" si="57"/>
        <v>TADigital NA Digital - DevOps Engineer</v>
      </c>
      <c r="CO592" s="2" t="str">
        <f t="shared" si="55"/>
        <v>TADigital India Consulting | Cloud &amp; Engineering - L2 / B1-B3 | Associate Engineer</v>
      </c>
      <c r="CP592" s="1578">
        <v>130</v>
      </c>
      <c r="CQ592" s="1578">
        <v>75</v>
      </c>
      <c r="CR592" s="1578">
        <v>50</v>
      </c>
      <c r="CS592" s="1578">
        <f t="shared" si="52"/>
        <v>10.66</v>
      </c>
      <c r="CT592" s="1578">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3547</v>
      </c>
      <c r="CM593" s="39">
        <v>4</v>
      </c>
      <c r="CN593" s="2" t="str">
        <f t="shared" si="57"/>
        <v>TADigital NA Consulting | Strategy - Associate Digital Strategist</v>
      </c>
      <c r="CO593" s="2" t="str">
        <f t="shared" si="55"/>
        <v>TADigital India Consulting | Cloud &amp; Engineering - L2 / B1-B3 | Associate Engineer</v>
      </c>
      <c r="CP593" s="1578">
        <v>200</v>
      </c>
      <c r="CQ593" s="1578">
        <v>115</v>
      </c>
      <c r="CR593" s="1578">
        <v>85</v>
      </c>
      <c r="CS593" s="1578">
        <f t="shared" si="52"/>
        <v>24.6</v>
      </c>
      <c r="CT593" s="1578">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3561</v>
      </c>
      <c r="CM594" s="39">
        <v>3</v>
      </c>
      <c r="CN594" s="2" t="str">
        <f t="shared" si="57"/>
        <v>TADigital NA Consulting | Content &amp; SEO - Sr. Content Strategist</v>
      </c>
      <c r="CO594" s="2" t="str">
        <f t="shared" si="55"/>
        <v>TADigital India Consulting | Cloud &amp; Engineering - L2 / B1-B3 | Associate Engineer</v>
      </c>
      <c r="CP594" s="1578">
        <v>175</v>
      </c>
      <c r="CQ594" s="1578">
        <v>100</v>
      </c>
      <c r="CR594" s="1578">
        <v>75</v>
      </c>
      <c r="CS594" s="1578">
        <f t="shared" si="52"/>
        <v>24.6</v>
      </c>
      <c r="CT594" s="1578">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3546</v>
      </c>
      <c r="CM595" s="39">
        <v>5</v>
      </c>
      <c r="CN595" s="2" t="str">
        <f t="shared" si="57"/>
        <v>TADigital NA | Management - Associate Practice Director</v>
      </c>
      <c r="CO595" s="2" t="str">
        <f t="shared" si="55"/>
        <v>TADigital India Consulting | Cloud &amp; Engineering - L2 / B1-B3 | Associate Engineer</v>
      </c>
      <c r="CP595" s="1578">
        <v>290</v>
      </c>
      <c r="CQ595" s="1578">
        <v>167.5</v>
      </c>
      <c r="CR595" s="1578">
        <v>125</v>
      </c>
      <c r="CS595" s="1578">
        <f t="shared" si="52"/>
        <v>51.250000000000007</v>
      </c>
      <c r="CT595" s="1578">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3350</v>
      </c>
      <c r="CL596" s="2" t="s">
        <v>3547</v>
      </c>
      <c r="CM596" s="39">
        <v>5</v>
      </c>
      <c r="CN596" s="2" t="str">
        <f t="shared" si="57"/>
        <v>TADigital NA | Management - Practice Director / Delivery Director</v>
      </c>
      <c r="CO596" s="2" t="str">
        <f t="shared" si="55"/>
        <v>TADigital India Consulting | Cloud &amp; Engineering - L2 / B1-B3 | Associate Engineer</v>
      </c>
      <c r="CP596" s="1578">
        <v>315</v>
      </c>
      <c r="CQ596" s="1578">
        <v>165</v>
      </c>
      <c r="CR596" s="1578">
        <v>115</v>
      </c>
      <c r="CS596" s="1578">
        <f t="shared" si="52"/>
        <v>45.1</v>
      </c>
      <c r="CT596" s="1578">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3544</v>
      </c>
      <c r="CM597" s="39">
        <v>4</v>
      </c>
      <c r="CN597" s="2" t="str">
        <f t="shared" si="57"/>
        <v>TADigital NA Consulting - Sr. Project Manager</v>
      </c>
      <c r="CO597" s="2" t="str">
        <f t="shared" si="55"/>
        <v>TADigital India Consulting | Cloud &amp; Engineering - L2 / B1-B3 | Associate Engineer</v>
      </c>
      <c r="CP597" s="1578">
        <v>235</v>
      </c>
      <c r="CQ597" s="1578">
        <v>130</v>
      </c>
      <c r="CR597" s="1578">
        <v>80</v>
      </c>
      <c r="CS597" s="1578">
        <f t="shared" si="52"/>
        <v>38.950000000000003</v>
      </c>
      <c r="CT597" s="1578">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3351</v>
      </c>
      <c r="CL598" s="2" t="s">
        <v>3547</v>
      </c>
      <c r="CM598" s="39">
        <v>6</v>
      </c>
      <c r="CN598" s="2" t="str">
        <f t="shared" si="57"/>
        <v>TADigital NA | Management - Practice VP / Delivery VP</v>
      </c>
      <c r="CO598" s="2" t="str">
        <f t="shared" si="55"/>
        <v>TADigital India Consulting | Cloud &amp; Engineering - L2 / B1-B3 | Associate Engineer</v>
      </c>
      <c r="CP598" s="1578">
        <v>370</v>
      </c>
      <c r="CQ598" s="1578">
        <v>172.5</v>
      </c>
      <c r="CR598" s="1578">
        <v>135</v>
      </c>
      <c r="CS598" s="1578">
        <f t="shared" si="52"/>
        <v>51.250000000000007</v>
      </c>
      <c r="CT598" s="1578">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3548</v>
      </c>
      <c r="CM599" s="39">
        <v>2</v>
      </c>
      <c r="CN599" s="2" t="str">
        <f t="shared" si="57"/>
        <v>TADigital NA Consulting | Content &amp; SEO - Content Strategist</v>
      </c>
      <c r="CO599" s="2" t="str">
        <f t="shared" si="55"/>
        <v>TADigital India Consulting | Cloud &amp; Engineering - L2 / B1-B3 | Associate Engineer</v>
      </c>
      <c r="CP599" s="1578">
        <v>170</v>
      </c>
      <c r="CQ599" s="1578">
        <v>82.5</v>
      </c>
      <c r="CR599" s="1578">
        <v>65</v>
      </c>
      <c r="CS599" s="1578">
        <f t="shared" si="52"/>
        <v>18.450000000000003</v>
      </c>
      <c r="CT599" s="1578">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3560</v>
      </c>
      <c r="CM600" s="39">
        <v>2</v>
      </c>
      <c r="CN600" s="2" t="str">
        <f t="shared" si="57"/>
        <v>TADigital NA Consulting | Content &amp; SEO - Associate Content Strategist</v>
      </c>
      <c r="CO600" s="2" t="str">
        <f t="shared" si="55"/>
        <v>TADigital India Consulting | Cloud &amp; Engineering - L2 / B1-B3 | Associate Engineer</v>
      </c>
      <c r="CP600" s="1578">
        <v>150</v>
      </c>
      <c r="CQ600" s="1578">
        <v>85</v>
      </c>
      <c r="CR600" s="1578">
        <v>60</v>
      </c>
      <c r="CS600" s="1578">
        <f t="shared" si="52"/>
        <v>20.5</v>
      </c>
      <c r="CT600" s="1578">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3352</v>
      </c>
      <c r="CL601" s="2" t="s">
        <v>3547</v>
      </c>
      <c r="CM601" s="39">
        <v>5</v>
      </c>
      <c r="CN601" s="2" t="str">
        <f t="shared" si="57"/>
        <v>TADigital NA | Management - Sr. Practice Director / Sr. Delivery Director</v>
      </c>
      <c r="CO601" s="2" t="str">
        <f t="shared" si="55"/>
        <v>TADigital India Consulting | Cloud &amp; Engineering - L2 / B1-B3 | Associate Engineer</v>
      </c>
      <c r="CP601" s="1578">
        <v>340</v>
      </c>
      <c r="CQ601" s="1578">
        <v>170</v>
      </c>
      <c r="CR601" s="1578">
        <v>125</v>
      </c>
      <c r="CS601" s="1578">
        <f t="shared" si="52"/>
        <v>49.2</v>
      </c>
      <c r="CT601" s="1578">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3544</v>
      </c>
      <c r="CM602" s="39">
        <v>5</v>
      </c>
      <c r="CN602" s="2" t="str">
        <f t="shared" si="57"/>
        <v>TADigital NA Consulting - Delivery Manager</v>
      </c>
      <c r="CO602" s="2" t="str">
        <f t="shared" si="55"/>
        <v>TADigital India Consulting | Cloud &amp; Engineering - L2 / B1-B3 | Associate Engineer</v>
      </c>
      <c r="CP602" s="1578">
        <v>265</v>
      </c>
      <c r="CQ602" s="1578">
        <v>137.5</v>
      </c>
      <c r="CR602" s="1578">
        <v>90</v>
      </c>
      <c r="CS602" s="1578">
        <f t="shared" si="52"/>
        <v>38.950000000000003</v>
      </c>
      <c r="CT602" s="1578">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3365</v>
      </c>
      <c r="CL603" s="2" t="s">
        <v>3563</v>
      </c>
      <c r="CM603" s="39">
        <v>3</v>
      </c>
      <c r="CN603" s="2" t="str">
        <f t="shared" si="57"/>
        <v>TADigital NA Consulting | Strategy - Associate Digital Strategist</v>
      </c>
      <c r="CO603" s="2" t="str">
        <f t="shared" si="55"/>
        <v>TADigital India Consulting | Cloud &amp; Engineering - L2 / B1-B3 | Associate Engineer</v>
      </c>
      <c r="CP603" s="1578">
        <v>200</v>
      </c>
      <c r="CQ603" s="1578">
        <v>115</v>
      </c>
      <c r="CR603" s="1578">
        <v>65</v>
      </c>
      <c r="CS603" s="1578">
        <f t="shared" ref="CS603:CS666" si="59">CT603*(1-0.18)</f>
        <v>18.450000000000003</v>
      </c>
      <c r="CT603" s="1578">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8">
        <v>275</v>
      </c>
      <c r="CQ604" s="1578">
        <v>155</v>
      </c>
      <c r="CR604" s="1578">
        <v>105</v>
      </c>
      <c r="CS604" s="1578">
        <f t="shared" si="59"/>
        <v>36.900000000000006</v>
      </c>
      <c r="CT604" s="1578">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3366</v>
      </c>
      <c r="CL605" s="2" t="s">
        <v>3562</v>
      </c>
      <c r="CM605" s="39">
        <v>2</v>
      </c>
      <c r="CN605" s="2" t="str">
        <f t="shared" si="57"/>
        <v>TADigital NA Digital - BA Lead</v>
      </c>
      <c r="CO605" s="2" t="str">
        <f t="shared" si="55"/>
        <v>TADigital India Consulting | Cloud &amp; Engineering - L2 / B1-B3 | Associate Engineer</v>
      </c>
      <c r="CP605" s="1578">
        <v>195</v>
      </c>
      <c r="CQ605" s="1578">
        <v>110</v>
      </c>
      <c r="CR605" s="1578">
        <v>60</v>
      </c>
      <c r="CS605" s="1578">
        <f t="shared" si="59"/>
        <v>18.040000000000003</v>
      </c>
      <c r="CT605" s="1578">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8">
        <v>235</v>
      </c>
      <c r="CQ606" s="1578">
        <v>132.5</v>
      </c>
      <c r="CR606" s="1578">
        <v>95</v>
      </c>
      <c r="CS606" s="1578">
        <f t="shared" si="59"/>
        <v>32.800000000000004</v>
      </c>
      <c r="CT606" s="1578">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8">
        <v>185</v>
      </c>
      <c r="CQ607" s="1578">
        <v>90</v>
      </c>
      <c r="CR607" s="1578">
        <v>85</v>
      </c>
      <c r="CS607" s="1578">
        <f t="shared" si="59"/>
        <v>24.6</v>
      </c>
      <c r="CT607" s="1578">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3349</v>
      </c>
      <c r="CL608" s="2" t="s">
        <v>3543</v>
      </c>
      <c r="CM608" s="39">
        <v>2</v>
      </c>
      <c r="CN608" s="2" t="str">
        <f t="shared" si="57"/>
        <v>TADigital NA Consulting | Content &amp; SEO - Associate Web Content Analyst</v>
      </c>
      <c r="CO608" s="2" t="str">
        <f t="shared" si="55"/>
        <v>TADigital India Consulting | Cloud &amp; Engineering - L2 / B1-B3 | Associate Engineer</v>
      </c>
      <c r="CP608" s="1578">
        <v>0</v>
      </c>
      <c r="CQ608" s="1578">
        <v>0</v>
      </c>
      <c r="CR608" s="1578">
        <v>35</v>
      </c>
      <c r="CS608" s="1578">
        <f t="shared" si="59"/>
        <v>10.66</v>
      </c>
      <c r="CT608" s="1578">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3363</v>
      </c>
      <c r="CL609" s="2" t="s">
        <v>3559</v>
      </c>
      <c r="CM609" s="39">
        <v>2</v>
      </c>
      <c r="CN609" s="2" t="str">
        <f t="shared" si="57"/>
        <v>TADigital NA Consulting | Content &amp; SEO - Associate Web Content Analyst</v>
      </c>
      <c r="CO609" s="2" t="str">
        <f t="shared" si="55"/>
        <v>TADigital India Consulting | Cloud &amp; Engineering - L2 / B1-B3 | Associate Engineer</v>
      </c>
      <c r="CP609" s="1578">
        <v>0</v>
      </c>
      <c r="CQ609" s="1578">
        <v>0</v>
      </c>
      <c r="CR609" s="1578">
        <v>35</v>
      </c>
      <c r="CS609" s="1578">
        <f t="shared" si="59"/>
        <v>10.66</v>
      </c>
      <c r="CT609" s="1578">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3544</v>
      </c>
      <c r="CM610" s="39">
        <v>5</v>
      </c>
      <c r="CN610" s="2" t="str">
        <f t="shared" si="57"/>
        <v>TADigital NA | Management - Associate Practice Director</v>
      </c>
      <c r="CO610" s="2" t="str">
        <f t="shared" si="55"/>
        <v>TADigital India Consulting | Cloud &amp; Engineering - L2 / B1-B3 | Associate Engineer</v>
      </c>
      <c r="CP610" s="1578">
        <v>290</v>
      </c>
      <c r="CQ610" s="1578">
        <v>140</v>
      </c>
      <c r="CR610" s="1578">
        <v>105</v>
      </c>
      <c r="CS610" s="1578">
        <f t="shared" si="59"/>
        <v>45.1</v>
      </c>
      <c r="CT610" s="1578">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3364</v>
      </c>
      <c r="CL611" s="2" t="s">
        <v>3562</v>
      </c>
      <c r="CM611" s="39">
        <v>2</v>
      </c>
      <c r="CN611" s="2" t="str">
        <f t="shared" si="57"/>
        <v>TADigital NA Consulting - Project Manager / Product Manager</v>
      </c>
      <c r="CO611" s="2" t="str">
        <f t="shared" si="55"/>
        <v>TADigital India Consulting | Cloud &amp; Engineering - L2 / B1-B3 | Associate Engineer</v>
      </c>
      <c r="CP611" s="1578">
        <v>190</v>
      </c>
      <c r="CQ611" s="1578">
        <v>107.5</v>
      </c>
      <c r="CR611" s="1578">
        <v>55</v>
      </c>
      <c r="CS611" s="1578">
        <f t="shared" si="59"/>
        <v>14.760000000000002</v>
      </c>
      <c r="CT611" s="1578">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3545</v>
      </c>
      <c r="CM612" s="39">
        <v>2</v>
      </c>
      <c r="CN612" s="2" t="str">
        <f t="shared" si="57"/>
        <v>TADigital NA Consulting | Content &amp; SEO - Associate Content Strategist</v>
      </c>
      <c r="CO612" s="2" t="str">
        <f t="shared" si="55"/>
        <v>TADigital India Consulting | Cloud &amp; Engineering - L2 / B1-B3 | Associate Engineer</v>
      </c>
      <c r="CP612" s="1578">
        <v>160</v>
      </c>
      <c r="CQ612" s="1578">
        <v>80</v>
      </c>
      <c r="CR612" s="1578">
        <v>55</v>
      </c>
      <c r="CS612" s="1578">
        <f t="shared" si="59"/>
        <v>14.760000000000002</v>
      </c>
      <c r="CT612" s="1578">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3559</v>
      </c>
      <c r="CM613" s="39">
        <v>2</v>
      </c>
      <c r="CN613" s="2" t="str">
        <f t="shared" si="57"/>
        <v>TADigital NA Digital - DevOps Engineer</v>
      </c>
      <c r="CO613" s="2" t="str">
        <f t="shared" si="55"/>
        <v>TADigital India Consulting | Cloud &amp; Engineering - L2 / B1-B3 | Associate Engineer</v>
      </c>
      <c r="CP613" s="1578">
        <v>130</v>
      </c>
      <c r="CQ613" s="1578">
        <v>75</v>
      </c>
      <c r="CR613" s="1578">
        <v>50</v>
      </c>
      <c r="CS613" s="1578">
        <f t="shared" si="59"/>
        <v>10.66</v>
      </c>
      <c r="CT613" s="1578">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3547</v>
      </c>
      <c r="CM614" s="39">
        <v>4</v>
      </c>
      <c r="CN614" s="2" t="str">
        <f t="shared" si="57"/>
        <v>TADigital NA Consulting | Strategy - Associate Digital Strategist</v>
      </c>
      <c r="CO614" s="2" t="str">
        <f t="shared" si="55"/>
        <v>TADigital India Consulting | Cloud &amp; Engineering - L2 / B1-B3 | Associate Engineer</v>
      </c>
      <c r="CP614" s="1578">
        <v>200</v>
      </c>
      <c r="CQ614" s="1578">
        <v>115</v>
      </c>
      <c r="CR614" s="1578">
        <v>85</v>
      </c>
      <c r="CS614" s="1578">
        <f t="shared" si="59"/>
        <v>24.6</v>
      </c>
      <c r="CT614" s="1578">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3561</v>
      </c>
      <c r="CM615" s="39">
        <v>3</v>
      </c>
      <c r="CN615" s="2" t="str">
        <f t="shared" si="57"/>
        <v>TADigital NA Consulting | Content &amp; SEO - Sr. Content Strategist</v>
      </c>
      <c r="CO615" s="2" t="str">
        <f t="shared" si="55"/>
        <v>TADigital India Consulting | Cloud &amp; Engineering - L2 / B1-B3 | Associate Engineer</v>
      </c>
      <c r="CP615" s="1578">
        <v>175</v>
      </c>
      <c r="CQ615" s="1578">
        <v>100</v>
      </c>
      <c r="CR615" s="1578">
        <v>75</v>
      </c>
      <c r="CS615" s="1578">
        <f t="shared" si="59"/>
        <v>24.6</v>
      </c>
      <c r="CT615" s="1578">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3546</v>
      </c>
      <c r="CM616" s="39">
        <v>5</v>
      </c>
      <c r="CN616" s="2" t="str">
        <f t="shared" si="57"/>
        <v>TADigital NA | Management - Associate Practice Director</v>
      </c>
      <c r="CO616" s="2" t="str">
        <f t="shared" si="55"/>
        <v>TADigital India Consulting | Cloud &amp; Engineering - L2 / B1-B3 | Associate Engineer</v>
      </c>
      <c r="CP616" s="1578">
        <v>290</v>
      </c>
      <c r="CQ616" s="1578">
        <v>167.5</v>
      </c>
      <c r="CR616" s="1578">
        <v>125</v>
      </c>
      <c r="CS616" s="1578">
        <f t="shared" si="59"/>
        <v>51.250000000000007</v>
      </c>
      <c r="CT616" s="1578">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3350</v>
      </c>
      <c r="CL617" s="2" t="s">
        <v>3547</v>
      </c>
      <c r="CM617" s="39">
        <v>5</v>
      </c>
      <c r="CN617" s="2" t="str">
        <f t="shared" si="57"/>
        <v>TADigital NA | Management - Practice Director / Delivery Director</v>
      </c>
      <c r="CO617" s="2" t="str">
        <f t="shared" si="55"/>
        <v>TADigital India Consulting | Cloud &amp; Engineering - L2 / B1-B3 | Associate Engineer</v>
      </c>
      <c r="CP617" s="1578">
        <v>315</v>
      </c>
      <c r="CQ617" s="1578">
        <v>165</v>
      </c>
      <c r="CR617" s="1578">
        <v>115</v>
      </c>
      <c r="CS617" s="1578">
        <f t="shared" si="59"/>
        <v>45.1</v>
      </c>
      <c r="CT617" s="1578">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3544</v>
      </c>
      <c r="CM618" s="39">
        <v>4</v>
      </c>
      <c r="CN618" s="2" t="str">
        <f t="shared" si="57"/>
        <v>TADigital NA Consulting - Sr. Project Manager</v>
      </c>
      <c r="CO618" s="2" t="str">
        <f t="shared" si="55"/>
        <v>TADigital India Consulting | Cloud &amp; Engineering - L2 / B1-B3 | Associate Engineer</v>
      </c>
      <c r="CP618" s="1578">
        <v>235</v>
      </c>
      <c r="CQ618" s="1578">
        <v>130</v>
      </c>
      <c r="CR618" s="1578">
        <v>80</v>
      </c>
      <c r="CS618" s="1578">
        <f t="shared" si="59"/>
        <v>38.950000000000003</v>
      </c>
      <c r="CT618" s="1578">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3351</v>
      </c>
      <c r="CL619" s="2" t="s">
        <v>3547</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8">
        <v>370</v>
      </c>
      <c r="CQ619" s="1578">
        <v>172.5</v>
      </c>
      <c r="CR619" s="1578">
        <v>135</v>
      </c>
      <c r="CS619" s="1578">
        <f t="shared" si="59"/>
        <v>51.250000000000007</v>
      </c>
      <c r="CT619" s="1578">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3548</v>
      </c>
      <c r="CM620" s="39">
        <v>2</v>
      </c>
      <c r="CN620" s="2" t="str">
        <f t="shared" si="57"/>
        <v>TADigital NA Consulting | Content &amp; SEO - Content Strategist</v>
      </c>
      <c r="CO620" s="2" t="str">
        <f t="shared" si="60"/>
        <v>TADigital India Consulting | Cloud &amp; Engineering - L2 / B1-B3 | Associate Engineer</v>
      </c>
      <c r="CP620" s="1578">
        <v>170</v>
      </c>
      <c r="CQ620" s="1578">
        <v>82.5</v>
      </c>
      <c r="CR620" s="1578">
        <v>65</v>
      </c>
      <c r="CS620" s="1578">
        <f t="shared" si="59"/>
        <v>18.450000000000003</v>
      </c>
      <c r="CT620" s="1578">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3560</v>
      </c>
      <c r="CM621" s="39">
        <v>2</v>
      </c>
      <c r="CN621" s="2" t="str">
        <f t="shared" si="57"/>
        <v>TADigital NA Consulting | Content &amp; SEO - Associate Content Strategist</v>
      </c>
      <c r="CO621" s="2" t="str">
        <f t="shared" si="60"/>
        <v>TADigital India Consulting | Cloud &amp; Engineering - L2 / B1-B3 | Associate Engineer</v>
      </c>
      <c r="CP621" s="1578">
        <v>150</v>
      </c>
      <c r="CQ621" s="1578">
        <v>85</v>
      </c>
      <c r="CR621" s="1578">
        <v>60</v>
      </c>
      <c r="CS621" s="1578">
        <f t="shared" si="59"/>
        <v>20.5</v>
      </c>
      <c r="CT621" s="1578">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3352</v>
      </c>
      <c r="CL622" s="2" t="s">
        <v>3547</v>
      </c>
      <c r="CM622" s="39">
        <v>5</v>
      </c>
      <c r="CN622" s="2" t="str">
        <f t="shared" si="57"/>
        <v>TADigital NA | Management - Sr. Practice Director / Sr. Delivery Director</v>
      </c>
      <c r="CO622" s="2" t="str">
        <f t="shared" si="60"/>
        <v>TADigital India Consulting | Cloud &amp; Engineering - L2 / B1-B3 | Associate Engineer</v>
      </c>
      <c r="CP622" s="1578">
        <v>340</v>
      </c>
      <c r="CQ622" s="1578">
        <v>170</v>
      </c>
      <c r="CR622" s="1578">
        <v>125</v>
      </c>
      <c r="CS622" s="1578">
        <f t="shared" si="59"/>
        <v>49.2</v>
      </c>
      <c r="CT622" s="1578">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3544</v>
      </c>
      <c r="CM623" s="39">
        <v>5</v>
      </c>
      <c r="CN623" s="2" t="str">
        <f t="shared" si="57"/>
        <v>TADigital NA Consulting - Delivery Manager</v>
      </c>
      <c r="CO623" s="2" t="str">
        <f t="shared" si="60"/>
        <v>TADigital India Consulting | Cloud &amp; Engineering - L2 / B1-B3 | Associate Engineer</v>
      </c>
      <c r="CP623" s="1578">
        <v>265</v>
      </c>
      <c r="CQ623" s="1578">
        <v>137.5</v>
      </c>
      <c r="CR623" s="1578">
        <v>90</v>
      </c>
      <c r="CS623" s="1578">
        <f t="shared" si="59"/>
        <v>38.950000000000003</v>
      </c>
      <c r="CT623" s="1578">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3365</v>
      </c>
      <c r="CL624" s="2" t="s">
        <v>3563</v>
      </c>
      <c r="CM624" s="39">
        <v>3</v>
      </c>
      <c r="CN624" s="2" t="str">
        <f t="shared" si="57"/>
        <v>TADigital NA Consulting | Strategy - Associate Digital Strategist</v>
      </c>
      <c r="CO624" s="2" t="str">
        <f t="shared" si="60"/>
        <v>TADigital India Consulting | Cloud &amp; Engineering - L2 / B1-B3 | Associate Engineer</v>
      </c>
      <c r="CP624" s="1578">
        <v>200</v>
      </c>
      <c r="CQ624" s="1578">
        <v>115</v>
      </c>
      <c r="CR624" s="1578">
        <v>65</v>
      </c>
      <c r="CS624" s="1578">
        <f t="shared" si="59"/>
        <v>18.450000000000003</v>
      </c>
      <c r="CT624" s="1578">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8">
        <v>275</v>
      </c>
      <c r="CQ625" s="1578">
        <v>155</v>
      </c>
      <c r="CR625" s="1578">
        <v>105</v>
      </c>
      <c r="CS625" s="1578">
        <f t="shared" si="59"/>
        <v>36.900000000000006</v>
      </c>
      <c r="CT625" s="1578">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3366</v>
      </c>
      <c r="CL626" s="2" t="s">
        <v>3562</v>
      </c>
      <c r="CM626" s="39">
        <v>2</v>
      </c>
      <c r="CN626" s="2" t="str">
        <f t="shared" si="57"/>
        <v>TADigital NA Digital - BA Lead</v>
      </c>
      <c r="CO626" s="2" t="str">
        <f t="shared" si="60"/>
        <v>TADigital India Consulting | Cloud &amp; Engineering - L2 / B1-B3 | Associate Engineer</v>
      </c>
      <c r="CP626" s="1578">
        <v>195</v>
      </c>
      <c r="CQ626" s="1578">
        <v>110</v>
      </c>
      <c r="CR626" s="1578">
        <v>60</v>
      </c>
      <c r="CS626" s="1578">
        <f t="shared" si="59"/>
        <v>18.040000000000003</v>
      </c>
      <c r="CT626" s="1578">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8">
        <v>235</v>
      </c>
      <c r="CQ627" s="1578">
        <v>132.5</v>
      </c>
      <c r="CR627" s="1578">
        <v>95</v>
      </c>
      <c r="CS627" s="1578">
        <f t="shared" si="59"/>
        <v>32.800000000000004</v>
      </c>
      <c r="CT627" s="1578">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8">
        <v>185</v>
      </c>
      <c r="CQ628" s="1578">
        <v>90</v>
      </c>
      <c r="CR628" s="1578">
        <v>85</v>
      </c>
      <c r="CS628" s="1578">
        <f t="shared" si="59"/>
        <v>24.6</v>
      </c>
      <c r="CT628" s="1578">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8">
        <v>195</v>
      </c>
      <c r="CQ629" s="1578">
        <v>107.5</v>
      </c>
      <c r="CR629" s="1578">
        <v>85</v>
      </c>
      <c r="CS629" s="1578">
        <f t="shared" si="59"/>
        <v>26.650000000000002</v>
      </c>
      <c r="CT629" s="1578">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8">
        <v>160</v>
      </c>
      <c r="CQ630" s="1578">
        <v>97.5</v>
      </c>
      <c r="CR630" s="1578">
        <v>55</v>
      </c>
      <c r="CS630" s="1578">
        <f t="shared" si="59"/>
        <v>18.450000000000003</v>
      </c>
      <c r="CT630" s="1578">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8">
        <v>185</v>
      </c>
      <c r="CQ631" s="1578">
        <v>105</v>
      </c>
      <c r="CR631" s="1578">
        <v>65</v>
      </c>
      <c r="CS631" s="1578">
        <f t="shared" si="59"/>
        <v>24.6</v>
      </c>
      <c r="CT631" s="1578">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3345</v>
      </c>
      <c r="CK632" s="2" t="s">
        <v>3361</v>
      </c>
      <c r="CL632" s="2">
        <v>0</v>
      </c>
      <c r="CM632" s="39">
        <v>2</v>
      </c>
      <c r="CN632" s="2" t="str">
        <f t="shared" si="57"/>
        <v>TADigital NA Consulting | Content &amp; SEO - Associate Web Content Analyst</v>
      </c>
      <c r="CO632" s="2" t="str">
        <f t="shared" si="60"/>
        <v>TADigital India Consulting | Cloud &amp; Engineering - L2 / B1-B3 | Associate Engineer</v>
      </c>
      <c r="CP632" s="1578">
        <v>0</v>
      </c>
      <c r="CQ632" s="1578">
        <v>0</v>
      </c>
      <c r="CR632" s="1578">
        <v>35</v>
      </c>
      <c r="CS632" s="1578">
        <f t="shared" si="59"/>
        <v>10.66</v>
      </c>
      <c r="CT632" s="1578">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3345</v>
      </c>
      <c r="CK633" s="2" t="s">
        <v>720</v>
      </c>
      <c r="CL633" s="2" t="s">
        <v>3544</v>
      </c>
      <c r="CM633" s="39">
        <v>5</v>
      </c>
      <c r="CN633" s="2" t="str">
        <f t="shared" si="57"/>
        <v>TADigital NA | Management - Associate Practice Director</v>
      </c>
      <c r="CO633" s="2" t="str">
        <f t="shared" si="60"/>
        <v>TADigital India Consulting | Cloud &amp; Engineering - L2 / B1-B3 | Associate Engineer</v>
      </c>
      <c r="CP633" s="1578">
        <v>290</v>
      </c>
      <c r="CQ633" s="1578">
        <v>140</v>
      </c>
      <c r="CR633" s="1578">
        <v>105</v>
      </c>
      <c r="CS633" s="1578">
        <f t="shared" si="59"/>
        <v>45.1</v>
      </c>
      <c r="CT633" s="1578">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3345</v>
      </c>
      <c r="CK634" s="2" t="s">
        <v>580</v>
      </c>
      <c r="CL634" s="2" t="s">
        <v>3549</v>
      </c>
      <c r="CM634" s="39">
        <v>4</v>
      </c>
      <c r="CN634" s="2" t="str">
        <f t="shared" si="57"/>
        <v>TADigital NA Consulting - Sr. Project Manager</v>
      </c>
      <c r="CO634" s="2" t="str">
        <f t="shared" si="60"/>
        <v>TADigital India Consulting | Cloud &amp; Engineering - L2 / B1-B3 | Associate Engineer</v>
      </c>
      <c r="CP634" s="1578">
        <v>235</v>
      </c>
      <c r="CQ634" s="1578">
        <v>120</v>
      </c>
      <c r="CR634" s="1578">
        <v>90</v>
      </c>
      <c r="CS634" s="1578">
        <f t="shared" si="59"/>
        <v>36.900000000000006</v>
      </c>
      <c r="CT634" s="1578">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3345</v>
      </c>
      <c r="CK635" s="2" t="s">
        <v>329</v>
      </c>
      <c r="CL635" s="2" t="s">
        <v>3550</v>
      </c>
      <c r="CM635" s="39">
        <v>2</v>
      </c>
      <c r="CN635" s="2" t="str">
        <f t="shared" si="57"/>
        <v>TADigital NA Digital - DevOps Engineer</v>
      </c>
      <c r="CO635" s="2" t="str">
        <f t="shared" si="60"/>
        <v>TADigital India Consulting | Cloud &amp; Engineering - L2 / B1-B3 | Associate Engineer</v>
      </c>
      <c r="CP635" s="1578">
        <v>130</v>
      </c>
      <c r="CQ635" s="1578">
        <v>70</v>
      </c>
      <c r="CR635" s="1578">
        <v>55</v>
      </c>
      <c r="CS635" s="1578">
        <f t="shared" si="59"/>
        <v>14.760000000000002</v>
      </c>
      <c r="CT635" s="1578">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3345</v>
      </c>
      <c r="CK636" s="2" t="s">
        <v>578</v>
      </c>
      <c r="CL636" s="2" t="s">
        <v>3551</v>
      </c>
      <c r="CM636" s="39">
        <v>3</v>
      </c>
      <c r="CN636" s="2" t="str">
        <f t="shared" si="57"/>
        <v>TADigital NA Digital - Technical Lead</v>
      </c>
      <c r="CO636" s="2" t="str">
        <f t="shared" si="60"/>
        <v>TADigital India Consulting | Cloud &amp; Engineering - L2 / B1-B3 | Associate Engineer</v>
      </c>
      <c r="CP636" s="1578">
        <v>185</v>
      </c>
      <c r="CQ636" s="1578">
        <v>105</v>
      </c>
      <c r="CR636" s="1578">
        <v>80</v>
      </c>
      <c r="CS636" s="1578">
        <f t="shared" si="59"/>
        <v>22.55</v>
      </c>
      <c r="CT636" s="1578">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3345</v>
      </c>
      <c r="CK637" s="2" t="s">
        <v>582</v>
      </c>
      <c r="CL637" s="2">
        <v>0</v>
      </c>
      <c r="CM637" s="39">
        <v>5</v>
      </c>
      <c r="CN637" s="2" t="str">
        <f t="shared" si="57"/>
        <v>TADigital NA Consulting - Delivery Manager</v>
      </c>
      <c r="CO637" s="2" t="str">
        <f t="shared" si="60"/>
        <v>TADigital India Consulting | Cloud &amp; Engineering - L2 / B1-B3 | Associate Engineer</v>
      </c>
      <c r="CP637" s="1578">
        <v>265</v>
      </c>
      <c r="CQ637" s="1578">
        <v>132.5</v>
      </c>
      <c r="CR637" s="1578">
        <v>105</v>
      </c>
      <c r="CS637" s="1578">
        <f t="shared" si="59"/>
        <v>41</v>
      </c>
      <c r="CT637" s="1578">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3345</v>
      </c>
      <c r="CK638" s="2" t="s">
        <v>3350</v>
      </c>
      <c r="CL638" s="2" t="s">
        <v>3547</v>
      </c>
      <c r="CM638" s="39">
        <v>5</v>
      </c>
      <c r="CN638" s="2" t="str">
        <f t="shared" si="57"/>
        <v>TADigital NA | Management - Practice Director / Delivery Director</v>
      </c>
      <c r="CO638" s="2" t="str">
        <f t="shared" si="60"/>
        <v>TADigital India Consulting | Cloud &amp; Engineering - L2 / B1-B3 | Associate Engineer</v>
      </c>
      <c r="CP638" s="1578">
        <v>315</v>
      </c>
      <c r="CQ638" s="1578">
        <v>165</v>
      </c>
      <c r="CR638" s="1578">
        <v>115</v>
      </c>
      <c r="CS638" s="1578">
        <f t="shared" si="59"/>
        <v>45.1</v>
      </c>
      <c r="CT638" s="1578">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3345</v>
      </c>
      <c r="CK639" s="2" t="s">
        <v>446</v>
      </c>
      <c r="CL639" s="2" t="s">
        <v>3544</v>
      </c>
      <c r="CM639" s="39">
        <v>4</v>
      </c>
      <c r="CN639" s="2" t="str">
        <f t="shared" si="57"/>
        <v>TADigital NA Consulting - Sr. Project Manager</v>
      </c>
      <c r="CO639" s="2" t="str">
        <f t="shared" si="60"/>
        <v>TADigital India Consulting | Cloud &amp; Engineering - L2 / B1-B3 | Associate Engineer</v>
      </c>
      <c r="CP639" s="1578">
        <v>235</v>
      </c>
      <c r="CQ639" s="1578">
        <v>130</v>
      </c>
      <c r="CR639" s="1578">
        <v>80</v>
      </c>
      <c r="CS639" s="1578">
        <f t="shared" si="59"/>
        <v>38.950000000000003</v>
      </c>
      <c r="CT639" s="1578">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3345</v>
      </c>
      <c r="CK640" s="2" t="s">
        <v>3351</v>
      </c>
      <c r="CL640" s="2" t="s">
        <v>3547</v>
      </c>
      <c r="CM640" s="39">
        <v>6</v>
      </c>
      <c r="CN640" s="2" t="str">
        <f t="shared" si="57"/>
        <v>TADigital NA | Management - Practice VP / Delivery VP</v>
      </c>
      <c r="CO640" s="2" t="str">
        <f t="shared" si="60"/>
        <v>TADigital India Consulting | Cloud &amp; Engineering - L2 / B1-B3 | Associate Engineer</v>
      </c>
      <c r="CP640" s="1578">
        <v>370</v>
      </c>
      <c r="CQ640" s="1578">
        <v>172.5</v>
      </c>
      <c r="CR640" s="1578">
        <v>135</v>
      </c>
      <c r="CS640" s="1578">
        <f t="shared" si="59"/>
        <v>51.250000000000007</v>
      </c>
      <c r="CT640" s="1578">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3345</v>
      </c>
      <c r="CK641" s="2" t="s">
        <v>576</v>
      </c>
      <c r="CL641" s="2" t="s">
        <v>3552</v>
      </c>
      <c r="CM641" s="39">
        <v>2</v>
      </c>
      <c r="CN641" s="2" t="str">
        <f t="shared" si="57"/>
        <v>TADigital NA Consulting | Content &amp; SEO - Associate Content Strategist</v>
      </c>
      <c r="CO641" s="2" t="str">
        <f t="shared" si="60"/>
        <v>TADigital India Consulting | Cloud &amp; Engineering - L2 / B1-B3 | Associate Engineer</v>
      </c>
      <c r="CP641" s="1578">
        <v>160</v>
      </c>
      <c r="CQ641" s="1578">
        <v>80</v>
      </c>
      <c r="CR641" s="1578">
        <v>65</v>
      </c>
      <c r="CS641" s="1578">
        <f t="shared" si="59"/>
        <v>16.400000000000002</v>
      </c>
      <c r="CT641" s="1578">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3345</v>
      </c>
      <c r="CK642" s="2" t="s">
        <v>3352</v>
      </c>
      <c r="CL642" s="2" t="s">
        <v>3547</v>
      </c>
      <c r="CM642" s="39">
        <v>5</v>
      </c>
      <c r="CN642" s="2" t="str">
        <f t="shared" si="57"/>
        <v>TADigital NA | Management - Sr. Practice Director / Sr. Delivery Director</v>
      </c>
      <c r="CO642" s="2" t="str">
        <f t="shared" si="60"/>
        <v>TADigital India Consulting | Cloud &amp; Engineering - L2 / B1-B3 | Associate Engineer</v>
      </c>
      <c r="CP642" s="1578">
        <v>340</v>
      </c>
      <c r="CQ642" s="1578">
        <v>170</v>
      </c>
      <c r="CR642" s="1578">
        <v>125</v>
      </c>
      <c r="CS642" s="1578">
        <f t="shared" si="59"/>
        <v>49.2</v>
      </c>
      <c r="CT642" s="1578">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3345</v>
      </c>
      <c r="CK643" s="2" t="s">
        <v>448</v>
      </c>
      <c r="CL643" s="2" t="s">
        <v>3544</v>
      </c>
      <c r="CM643" s="39">
        <v>5</v>
      </c>
      <c r="CN643" s="2" t="str">
        <f t="shared" si="57"/>
        <v>TADigital NA Consulting - Delivery Manager</v>
      </c>
      <c r="CO643" s="2" t="str">
        <f t="shared" si="60"/>
        <v>TADigital India Consulting | Cloud &amp; Engineering - L2 / B1-B3 | Associate Engineer</v>
      </c>
      <c r="CP643" s="1578">
        <v>265</v>
      </c>
      <c r="CQ643" s="1578">
        <v>137.5</v>
      </c>
      <c r="CR643" s="1578">
        <v>90</v>
      </c>
      <c r="CS643" s="1578">
        <f t="shared" si="59"/>
        <v>38.950000000000003</v>
      </c>
      <c r="CT643" s="1578">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3149</v>
      </c>
      <c r="CJ644" s="2" t="s">
        <v>1813</v>
      </c>
      <c r="CK644" s="2" t="s">
        <v>720</v>
      </c>
      <c r="CL644" s="2" t="s">
        <v>3544</v>
      </c>
      <c r="CM644" s="39">
        <v>5</v>
      </c>
      <c r="CN644" s="2" t="str">
        <f t="shared" si="57"/>
        <v>TADigital NA | Management - Associate Practice Director</v>
      </c>
      <c r="CO644" s="2" t="str">
        <f t="shared" si="60"/>
        <v>TADigital India Consulting | Cloud &amp; Engineering - L2 / B1-B3 | Associate Engineer</v>
      </c>
      <c r="CP644" s="1578">
        <v>290</v>
      </c>
      <c r="CQ644" s="1578">
        <v>140</v>
      </c>
      <c r="CR644" s="1578">
        <v>105</v>
      </c>
      <c r="CS644" s="1578">
        <f t="shared" si="59"/>
        <v>45.1</v>
      </c>
      <c r="CT644" s="1578">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3149</v>
      </c>
      <c r="CJ645" s="2" t="s">
        <v>1813</v>
      </c>
      <c r="CK645" s="2" t="s">
        <v>3362</v>
      </c>
      <c r="CL645" s="2" t="s">
        <v>3543</v>
      </c>
      <c r="CM645" s="39">
        <v>2</v>
      </c>
      <c r="CN645" s="2" t="str">
        <f t="shared" si="57"/>
        <v>TADigital NA Consulting | Content &amp; SEO - Associate Web Content Analyst</v>
      </c>
      <c r="CO645" s="2" t="str">
        <f t="shared" si="60"/>
        <v>TADigital India Consulting | Cloud &amp; Engineering - L2 / B1-B3 | Associate Engineer</v>
      </c>
      <c r="CP645" s="1578">
        <v>0</v>
      </c>
      <c r="CQ645" s="1578">
        <v>0</v>
      </c>
      <c r="CR645" s="1578">
        <v>30</v>
      </c>
      <c r="CS645" s="1578">
        <f t="shared" si="59"/>
        <v>10.66</v>
      </c>
      <c r="CT645" s="1578">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3149</v>
      </c>
      <c r="CJ646" s="2" t="s">
        <v>1813</v>
      </c>
      <c r="CK646" s="2" t="s">
        <v>3350</v>
      </c>
      <c r="CL646" s="2" t="s">
        <v>3547</v>
      </c>
      <c r="CM646" s="39">
        <v>5</v>
      </c>
      <c r="CN646" s="2" t="str">
        <f t="shared" si="57"/>
        <v>TADigital NA | Management - Practice Director / Delivery Director</v>
      </c>
      <c r="CO646" s="2" t="str">
        <f t="shared" si="60"/>
        <v>TADigital India Consulting | Cloud &amp; Engineering - L2 / B1-B3 | Associate Engineer</v>
      </c>
      <c r="CP646" s="1578">
        <v>315</v>
      </c>
      <c r="CQ646" s="1578">
        <v>165</v>
      </c>
      <c r="CR646" s="1578">
        <v>115</v>
      </c>
      <c r="CS646" s="1578">
        <f t="shared" si="59"/>
        <v>45.1</v>
      </c>
      <c r="CT646" s="1578">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3149</v>
      </c>
      <c r="CJ647" s="2" t="s">
        <v>1813</v>
      </c>
      <c r="CK647" s="2" t="s">
        <v>3351</v>
      </c>
      <c r="CL647" s="2" t="s">
        <v>3547</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8">
        <v>370</v>
      </c>
      <c r="CQ647" s="1578">
        <v>172.5</v>
      </c>
      <c r="CR647" s="1578">
        <v>135</v>
      </c>
      <c r="CS647" s="1578">
        <f t="shared" si="59"/>
        <v>51.250000000000007</v>
      </c>
      <c r="CT647" s="1578">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3149</v>
      </c>
      <c r="CJ648" s="2" t="s">
        <v>1813</v>
      </c>
      <c r="CK648" s="2" t="s">
        <v>567</v>
      </c>
      <c r="CL648" s="2" t="s">
        <v>3553</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8">
        <v>125</v>
      </c>
      <c r="CQ648" s="1578">
        <v>75</v>
      </c>
      <c r="CR648" s="1578">
        <v>40</v>
      </c>
      <c r="CS648" s="1578">
        <f t="shared" si="59"/>
        <v>14.760000000000002</v>
      </c>
      <c r="CT648" s="1578">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3149</v>
      </c>
      <c r="CJ649" s="2" t="s">
        <v>1813</v>
      </c>
      <c r="CK649" s="2" t="s">
        <v>571</v>
      </c>
      <c r="CL649" s="2" t="s">
        <v>3554</v>
      </c>
      <c r="CM649" s="39">
        <v>3</v>
      </c>
      <c r="CN649" s="2" t="str">
        <f t="shared" si="62"/>
        <v>TADigital NA Consulting | Content &amp; SEO - Content Strategist</v>
      </c>
      <c r="CO649" s="2" t="str">
        <f>_xlfn.XLOOKUP(CW649,$C$373:$C$430,$F$373:$F$430,"X",1)</f>
        <v>TADigital India Consulting | Cloud &amp; Engineering - L2 / B1-B3 | Associate Engineer</v>
      </c>
      <c r="CP649" s="1578">
        <v>170</v>
      </c>
      <c r="CQ649" s="1578">
        <v>82.5</v>
      </c>
      <c r="CR649" s="1578">
        <v>70</v>
      </c>
      <c r="CS649" s="1578">
        <f t="shared" si="59"/>
        <v>20.5</v>
      </c>
      <c r="CT649" s="1578">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3149</v>
      </c>
      <c r="CJ650" s="2" t="s">
        <v>1813</v>
      </c>
      <c r="CK650" s="2" t="s">
        <v>573</v>
      </c>
      <c r="CL650" s="2" t="s">
        <v>3555</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8">
        <v>190</v>
      </c>
      <c r="CQ650" s="1578">
        <v>85</v>
      </c>
      <c r="CR650" s="1578">
        <v>80</v>
      </c>
      <c r="CS650" s="1578">
        <f t="shared" si="59"/>
        <v>26.650000000000002</v>
      </c>
      <c r="CT650" s="1578">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3149</v>
      </c>
      <c r="CJ651" s="2" t="s">
        <v>1813</v>
      </c>
      <c r="CK651" s="2" t="s">
        <v>3352</v>
      </c>
      <c r="CL651" s="2" t="s">
        <v>3547</v>
      </c>
      <c r="CM651" s="39">
        <v>5</v>
      </c>
      <c r="CN651" s="2" t="str">
        <f t="shared" si="62"/>
        <v>TADigital NA | Management - Sr. Practice Director / Sr. Delivery Director</v>
      </c>
      <c r="CO651" s="2" t="str">
        <f t="shared" si="65"/>
        <v>TADigital India Consulting | Cloud &amp; Engineering - L2 / B1-B3 | Associate Engineer</v>
      </c>
      <c r="CP651" s="1578">
        <v>340</v>
      </c>
      <c r="CQ651" s="1578">
        <v>170</v>
      </c>
      <c r="CR651" s="1578">
        <v>125</v>
      </c>
      <c r="CS651" s="1578">
        <f t="shared" si="59"/>
        <v>49.2</v>
      </c>
      <c r="CT651" s="1578">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3149</v>
      </c>
      <c r="CJ652" s="2" t="s">
        <v>1813</v>
      </c>
      <c r="CK652" s="2" t="s">
        <v>569</v>
      </c>
      <c r="CL652" s="2" t="s">
        <v>3548</v>
      </c>
      <c r="CM652" s="39">
        <v>2</v>
      </c>
      <c r="CN652" s="2" t="str">
        <f t="shared" si="62"/>
        <v>TADigital NA Consulting | Content &amp; SEO - Content Strategist</v>
      </c>
      <c r="CO652" s="2" t="str">
        <f t="shared" si="65"/>
        <v>TADigital India Consulting | Cloud &amp; Engineering - L2 / B1-B3 | Associate Engineer</v>
      </c>
      <c r="CP652" s="1578">
        <v>165</v>
      </c>
      <c r="CQ652" s="1578">
        <v>80</v>
      </c>
      <c r="CR652" s="1578">
        <v>60</v>
      </c>
      <c r="CS652" s="1578">
        <f t="shared" si="59"/>
        <v>16.400000000000002</v>
      </c>
      <c r="CT652" s="1578">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3349</v>
      </c>
      <c r="CL653" s="2" t="s">
        <v>3543</v>
      </c>
      <c r="CM653" s="39">
        <v>2</v>
      </c>
      <c r="CN653" s="2" t="str">
        <f t="shared" si="62"/>
        <v>TADigital NA Consulting | Content &amp; SEO - Associate Web Content Analyst</v>
      </c>
      <c r="CO653" s="2" t="str">
        <f t="shared" si="65"/>
        <v>TADigital India Consulting | Cloud &amp; Engineering - L2 / B1-B3 | Associate Engineer</v>
      </c>
      <c r="CP653" s="1578">
        <v>0</v>
      </c>
      <c r="CQ653" s="1578">
        <v>0</v>
      </c>
      <c r="CR653" s="1578">
        <v>35</v>
      </c>
      <c r="CS653" s="1578">
        <f t="shared" si="59"/>
        <v>10.66</v>
      </c>
      <c r="CT653" s="1578">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3544</v>
      </c>
      <c r="CM654" s="39">
        <v>5</v>
      </c>
      <c r="CN654" s="2" t="str">
        <f t="shared" si="62"/>
        <v>TADigital NA | Management - Associate Practice Director</v>
      </c>
      <c r="CO654" s="2" t="str">
        <f t="shared" si="65"/>
        <v>TADigital India Consulting | Cloud &amp; Engineering - L2 / B1-B3 | Associate Engineer</v>
      </c>
      <c r="CP654" s="1578">
        <v>290</v>
      </c>
      <c r="CQ654" s="1578">
        <v>140</v>
      </c>
      <c r="CR654" s="1578">
        <v>105</v>
      </c>
      <c r="CS654" s="1578">
        <f t="shared" si="59"/>
        <v>45.1</v>
      </c>
      <c r="CT654" s="1578">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3545</v>
      </c>
      <c r="CM655" s="39">
        <v>2</v>
      </c>
      <c r="CN655" s="2" t="str">
        <f t="shared" si="62"/>
        <v>TADigital NA Consulting | Content &amp; SEO - Associate Content Strategist</v>
      </c>
      <c r="CO655" s="2" t="str">
        <f t="shared" si="65"/>
        <v>TADigital India Consulting | Cloud &amp; Engineering - L2 / B1-B3 | Associate Engineer</v>
      </c>
      <c r="CP655" s="1578">
        <v>160</v>
      </c>
      <c r="CQ655" s="1578">
        <v>80</v>
      </c>
      <c r="CR655" s="1578">
        <v>55</v>
      </c>
      <c r="CS655" s="1578">
        <f t="shared" si="59"/>
        <v>14.760000000000002</v>
      </c>
      <c r="CT655" s="1578">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3546</v>
      </c>
      <c r="CM656" s="39">
        <v>5</v>
      </c>
      <c r="CN656" s="2" t="str">
        <f t="shared" si="62"/>
        <v>TADigital NA | Management - Associate Practice Director</v>
      </c>
      <c r="CO656" s="2" t="str">
        <f t="shared" si="65"/>
        <v>TADigital India Consulting | Cloud &amp; Engineering - L2 / B1-B3 | Associate Engineer</v>
      </c>
      <c r="CP656" s="1578">
        <v>290</v>
      </c>
      <c r="CQ656" s="1578">
        <v>167.5</v>
      </c>
      <c r="CR656" s="1578">
        <v>125</v>
      </c>
      <c r="CS656" s="1578">
        <f t="shared" si="59"/>
        <v>51.250000000000007</v>
      </c>
      <c r="CT656" s="1578">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3350</v>
      </c>
      <c r="CL657" s="2" t="s">
        <v>3547</v>
      </c>
      <c r="CM657" s="39">
        <v>5</v>
      </c>
      <c r="CN657" s="2" t="str">
        <f t="shared" si="62"/>
        <v>TADigital NA | Management - Practice Director / Delivery Director</v>
      </c>
      <c r="CO657" s="2" t="str">
        <f t="shared" si="65"/>
        <v>TADigital India Consulting | Cloud &amp; Engineering - L2 / B1-B3 | Associate Engineer</v>
      </c>
      <c r="CP657" s="1578">
        <v>315</v>
      </c>
      <c r="CQ657" s="1578">
        <v>165</v>
      </c>
      <c r="CR657" s="1578">
        <v>115</v>
      </c>
      <c r="CS657" s="1578">
        <f t="shared" si="59"/>
        <v>45.1</v>
      </c>
      <c r="CT657" s="1578">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3544</v>
      </c>
      <c r="CM658" s="39">
        <v>4</v>
      </c>
      <c r="CN658" s="2" t="str">
        <f t="shared" si="62"/>
        <v>TADigital NA Consulting - Sr. Project Manager</v>
      </c>
      <c r="CO658" s="2" t="str">
        <f t="shared" si="65"/>
        <v>TADigital India Consulting | Cloud &amp; Engineering - L2 / B1-B3 | Associate Engineer</v>
      </c>
      <c r="CP658" s="1578">
        <v>235</v>
      </c>
      <c r="CQ658" s="1578">
        <v>130</v>
      </c>
      <c r="CR658" s="1578">
        <v>80</v>
      </c>
      <c r="CS658" s="1578">
        <f t="shared" si="59"/>
        <v>38.950000000000003</v>
      </c>
      <c r="CT658" s="1578">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3351</v>
      </c>
      <c r="CL659" s="2" t="s">
        <v>3547</v>
      </c>
      <c r="CM659" s="39">
        <v>6</v>
      </c>
      <c r="CN659" s="2" t="str">
        <f t="shared" si="62"/>
        <v>TADigital NA | Management - Practice VP / Delivery VP</v>
      </c>
      <c r="CO659" s="2" t="str">
        <f t="shared" si="65"/>
        <v>TADigital India Consulting | Cloud &amp; Engineering - L2 / B1-B3 | Associate Engineer</v>
      </c>
      <c r="CP659" s="1578">
        <v>370</v>
      </c>
      <c r="CQ659" s="1578">
        <v>172.5</v>
      </c>
      <c r="CR659" s="1578">
        <v>135</v>
      </c>
      <c r="CS659" s="1578">
        <f t="shared" si="59"/>
        <v>51.250000000000007</v>
      </c>
      <c r="CT659" s="1578">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3548</v>
      </c>
      <c r="CM660" s="39">
        <v>2</v>
      </c>
      <c r="CN660" s="2" t="str">
        <f t="shared" si="62"/>
        <v>TADigital NA Consulting | Content &amp; SEO - Content Strategist</v>
      </c>
      <c r="CO660" s="2" t="str">
        <f t="shared" si="65"/>
        <v>TADigital India Consulting | Cloud &amp; Engineering - L2 / B1-B3 | Associate Engineer</v>
      </c>
      <c r="CP660" s="1578">
        <v>170</v>
      </c>
      <c r="CQ660" s="1578">
        <v>82.5</v>
      </c>
      <c r="CR660" s="1578">
        <v>65</v>
      </c>
      <c r="CS660" s="1578">
        <f t="shared" si="59"/>
        <v>18.450000000000003</v>
      </c>
      <c r="CT660" s="1578">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3352</v>
      </c>
      <c r="CL661" s="2" t="s">
        <v>3547</v>
      </c>
      <c r="CM661" s="39">
        <v>5</v>
      </c>
      <c r="CN661" s="2" t="str">
        <f t="shared" si="62"/>
        <v>TADigital NA | Management - Sr. Practice Director / Sr. Delivery Director</v>
      </c>
      <c r="CO661" s="2" t="str">
        <f t="shared" si="65"/>
        <v>TADigital India Consulting | Cloud &amp; Engineering - L2 / B1-B3 | Associate Engineer</v>
      </c>
      <c r="CP661" s="1578">
        <v>340</v>
      </c>
      <c r="CQ661" s="1578">
        <v>170</v>
      </c>
      <c r="CR661" s="1578">
        <v>125</v>
      </c>
      <c r="CS661" s="1578">
        <f t="shared" si="59"/>
        <v>49.2</v>
      </c>
      <c r="CT661" s="1578">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3544</v>
      </c>
      <c r="CM662" s="39">
        <v>5</v>
      </c>
      <c r="CN662" s="2" t="str">
        <f t="shared" si="62"/>
        <v>TADigital NA Consulting - Delivery Manager</v>
      </c>
      <c r="CO662" s="2" t="str">
        <f t="shared" si="65"/>
        <v>TADigital India Consulting | Cloud &amp; Engineering - L2 / B1-B3 | Associate Engineer</v>
      </c>
      <c r="CP662" s="1578">
        <v>265</v>
      </c>
      <c r="CQ662" s="1578">
        <v>137.5</v>
      </c>
      <c r="CR662" s="1578">
        <v>90</v>
      </c>
      <c r="CS662" s="1578">
        <f t="shared" si="59"/>
        <v>38.950000000000003</v>
      </c>
      <c r="CT662" s="1578">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8">
        <v>275</v>
      </c>
      <c r="CQ663" s="1578">
        <v>155</v>
      </c>
      <c r="CR663" s="1578">
        <v>105</v>
      </c>
      <c r="CS663" s="1578">
        <f t="shared" si="59"/>
        <v>36.900000000000006</v>
      </c>
      <c r="CT663" s="1578">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8">
        <v>235</v>
      </c>
      <c r="CQ664" s="1578">
        <v>132.5</v>
      </c>
      <c r="CR664" s="1578">
        <v>95</v>
      </c>
      <c r="CS664" s="1578">
        <f t="shared" si="59"/>
        <v>32.800000000000004</v>
      </c>
      <c r="CT664" s="1578">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8">
        <v>185</v>
      </c>
      <c r="CQ665" s="1578">
        <v>90</v>
      </c>
      <c r="CR665" s="1578">
        <v>85</v>
      </c>
      <c r="CS665" s="1578">
        <f t="shared" si="59"/>
        <v>24.6</v>
      </c>
      <c r="CT665" s="1578">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3349</v>
      </c>
      <c r="CL666" s="2" t="s">
        <v>3543</v>
      </c>
      <c r="CM666" s="39">
        <v>2</v>
      </c>
      <c r="CN666" s="2" t="str">
        <f t="shared" si="62"/>
        <v>TADigital NA Consulting | Content &amp; SEO - Associate Web Content Analyst</v>
      </c>
      <c r="CO666" s="2" t="str">
        <f t="shared" si="65"/>
        <v>TADigital India Consulting | Cloud &amp; Engineering - L2 / B1-B3 | Associate Engineer</v>
      </c>
      <c r="CP666" s="1578">
        <v>0</v>
      </c>
      <c r="CQ666" s="1578">
        <v>0</v>
      </c>
      <c r="CR666" s="1578">
        <v>35</v>
      </c>
      <c r="CS666" s="1578">
        <f t="shared" si="59"/>
        <v>10.66</v>
      </c>
      <c r="CT666" s="1578">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3363</v>
      </c>
      <c r="CL667" s="2" t="s">
        <v>3559</v>
      </c>
      <c r="CM667" s="39">
        <v>2</v>
      </c>
      <c r="CN667" s="2" t="str">
        <f t="shared" si="62"/>
        <v>TADigital NA Consulting | Content &amp; SEO - Associate Web Content Analyst</v>
      </c>
      <c r="CO667" s="2" t="str">
        <f t="shared" si="65"/>
        <v>TADigital India Consulting | Cloud &amp; Engineering - L2 / B1-B3 | Associate Engineer</v>
      </c>
      <c r="CP667" s="1578">
        <v>0</v>
      </c>
      <c r="CQ667" s="1578">
        <v>0</v>
      </c>
      <c r="CR667" s="1578">
        <v>35</v>
      </c>
      <c r="CS667" s="1578">
        <f t="shared" ref="CS667:CS730" si="66">CT667*(1-0.18)</f>
        <v>10.66</v>
      </c>
      <c r="CT667" s="1578">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3544</v>
      </c>
      <c r="CM668" s="39">
        <v>5</v>
      </c>
      <c r="CN668" s="2" t="str">
        <f t="shared" si="62"/>
        <v>TADigital NA | Management - Associate Practice Director</v>
      </c>
      <c r="CO668" s="2" t="str">
        <f t="shared" si="65"/>
        <v>TADigital India Consulting | Cloud &amp; Engineering - L2 / B1-B3 | Associate Engineer</v>
      </c>
      <c r="CP668" s="1578">
        <v>290</v>
      </c>
      <c r="CQ668" s="1578">
        <v>140</v>
      </c>
      <c r="CR668" s="1578">
        <v>105</v>
      </c>
      <c r="CS668" s="1578">
        <f t="shared" si="66"/>
        <v>45.1</v>
      </c>
      <c r="CT668" s="1578">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3364</v>
      </c>
      <c r="CL669" s="2" t="s">
        <v>3562</v>
      </c>
      <c r="CM669" s="39">
        <v>2</v>
      </c>
      <c r="CN669" s="2" t="str">
        <f t="shared" si="62"/>
        <v>TADigital NA Consulting - Project Manager / Product Manager</v>
      </c>
      <c r="CO669" s="2" t="str">
        <f t="shared" si="65"/>
        <v>TADigital India Consulting | Cloud &amp; Engineering - L2 / B1-B3 | Associate Engineer</v>
      </c>
      <c r="CP669" s="1578">
        <v>190</v>
      </c>
      <c r="CQ669" s="1578">
        <v>107.5</v>
      </c>
      <c r="CR669" s="1578">
        <v>55</v>
      </c>
      <c r="CS669" s="1578">
        <f t="shared" si="66"/>
        <v>14.760000000000002</v>
      </c>
      <c r="CT669" s="1578">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3545</v>
      </c>
      <c r="CM670" s="39">
        <v>2</v>
      </c>
      <c r="CN670" s="2" t="str">
        <f t="shared" si="62"/>
        <v>TADigital NA Consulting | Content &amp; SEO - Associate Content Strategist</v>
      </c>
      <c r="CO670" s="2" t="str">
        <f t="shared" si="65"/>
        <v>TADigital India Consulting | Cloud &amp; Engineering - L2 / B1-B3 | Associate Engineer</v>
      </c>
      <c r="CP670" s="1578">
        <v>160</v>
      </c>
      <c r="CQ670" s="1578">
        <v>80</v>
      </c>
      <c r="CR670" s="1578">
        <v>55</v>
      </c>
      <c r="CS670" s="1578">
        <f t="shared" si="66"/>
        <v>14.760000000000002</v>
      </c>
      <c r="CT670" s="1578">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3559</v>
      </c>
      <c r="CM671" s="39">
        <v>2</v>
      </c>
      <c r="CN671" s="2" t="str">
        <f t="shared" si="62"/>
        <v>TADigital NA Digital - DevOps Engineer</v>
      </c>
      <c r="CO671" s="2" t="str">
        <f t="shared" si="65"/>
        <v>TADigital India Consulting | Cloud &amp; Engineering - L2 / B1-B3 | Associate Engineer</v>
      </c>
      <c r="CP671" s="1578">
        <v>130</v>
      </c>
      <c r="CQ671" s="1578">
        <v>75</v>
      </c>
      <c r="CR671" s="1578">
        <v>50</v>
      </c>
      <c r="CS671" s="1578">
        <f t="shared" si="66"/>
        <v>10.66</v>
      </c>
      <c r="CT671" s="1578">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3547</v>
      </c>
      <c r="CM672" s="39">
        <v>4</v>
      </c>
      <c r="CN672" s="2" t="str">
        <f t="shared" si="62"/>
        <v>TADigital NA Consulting | Strategy - Associate Digital Strategist</v>
      </c>
      <c r="CO672" s="2" t="str">
        <f t="shared" si="65"/>
        <v>TADigital India Consulting | Cloud &amp; Engineering - L2 / B1-B3 | Associate Engineer</v>
      </c>
      <c r="CP672" s="1578">
        <v>200</v>
      </c>
      <c r="CQ672" s="1578">
        <v>115</v>
      </c>
      <c r="CR672" s="1578">
        <v>85</v>
      </c>
      <c r="CS672" s="1578">
        <f t="shared" si="66"/>
        <v>24.6</v>
      </c>
      <c r="CT672" s="1578">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3561</v>
      </c>
      <c r="CM673" s="39">
        <v>3</v>
      </c>
      <c r="CN673" s="2" t="str">
        <f t="shared" si="62"/>
        <v>TADigital NA Consulting | Content &amp; SEO - Sr. Content Strategist</v>
      </c>
      <c r="CO673" s="2" t="str">
        <f t="shared" si="65"/>
        <v>TADigital India Consulting | Cloud &amp; Engineering - L2 / B1-B3 | Associate Engineer</v>
      </c>
      <c r="CP673" s="1578">
        <v>175</v>
      </c>
      <c r="CQ673" s="1578">
        <v>100</v>
      </c>
      <c r="CR673" s="1578">
        <v>75</v>
      </c>
      <c r="CS673" s="1578">
        <f t="shared" si="66"/>
        <v>24.6</v>
      </c>
      <c r="CT673" s="1578">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3546</v>
      </c>
      <c r="CM674" s="39">
        <v>5</v>
      </c>
      <c r="CN674" s="2" t="str">
        <f t="shared" si="62"/>
        <v>TADigital NA | Management - Associate Practice Director</v>
      </c>
      <c r="CO674" s="2" t="str">
        <f t="shared" si="65"/>
        <v>TADigital India Consulting | Cloud &amp; Engineering - L2 / B1-B3 | Associate Engineer</v>
      </c>
      <c r="CP674" s="1578">
        <v>290</v>
      </c>
      <c r="CQ674" s="1578">
        <v>167.5</v>
      </c>
      <c r="CR674" s="1578">
        <v>125</v>
      </c>
      <c r="CS674" s="1578">
        <f t="shared" si="66"/>
        <v>51.250000000000007</v>
      </c>
      <c r="CT674" s="1578">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3350</v>
      </c>
      <c r="CL675" s="2" t="s">
        <v>3547</v>
      </c>
      <c r="CM675" s="39">
        <v>5</v>
      </c>
      <c r="CN675" s="2" t="str">
        <f t="shared" si="62"/>
        <v>TADigital NA | Management - Practice Director / Delivery Director</v>
      </c>
      <c r="CO675" s="2" t="str">
        <f t="shared" si="65"/>
        <v>TADigital India Consulting | Cloud &amp; Engineering - L2 / B1-B3 | Associate Engineer</v>
      </c>
      <c r="CP675" s="1578">
        <v>315</v>
      </c>
      <c r="CQ675" s="1578">
        <v>165</v>
      </c>
      <c r="CR675" s="1578">
        <v>115</v>
      </c>
      <c r="CS675" s="1578">
        <f t="shared" si="66"/>
        <v>45.1</v>
      </c>
      <c r="CT675" s="1578">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3544</v>
      </c>
      <c r="CM676" s="39">
        <v>4</v>
      </c>
      <c r="CN676" s="2" t="str">
        <f t="shared" si="62"/>
        <v>TADigital NA Consulting - Sr. Project Manager</v>
      </c>
      <c r="CO676" s="2" t="str">
        <f t="shared" si="65"/>
        <v>TADigital India Consulting | Cloud &amp; Engineering - L2 / B1-B3 | Associate Engineer</v>
      </c>
      <c r="CP676" s="1578">
        <v>235</v>
      </c>
      <c r="CQ676" s="1578">
        <v>130</v>
      </c>
      <c r="CR676" s="1578">
        <v>80</v>
      </c>
      <c r="CS676" s="1578">
        <f t="shared" si="66"/>
        <v>38.950000000000003</v>
      </c>
      <c r="CT676" s="1578">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3351</v>
      </c>
      <c r="CL677" s="2" t="s">
        <v>3547</v>
      </c>
      <c r="CM677" s="39">
        <v>6</v>
      </c>
      <c r="CN677" s="2" t="str">
        <f t="shared" si="62"/>
        <v>TADigital NA | Management - Practice VP / Delivery VP</v>
      </c>
      <c r="CO677" s="2" t="str">
        <f t="shared" si="65"/>
        <v>TADigital India Consulting | Cloud &amp; Engineering - L2 / B1-B3 | Associate Engineer</v>
      </c>
      <c r="CP677" s="1578">
        <v>370</v>
      </c>
      <c r="CQ677" s="1578">
        <v>172.5</v>
      </c>
      <c r="CR677" s="1578">
        <v>135</v>
      </c>
      <c r="CS677" s="1578">
        <f t="shared" si="66"/>
        <v>51.250000000000007</v>
      </c>
      <c r="CT677" s="1578">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3548</v>
      </c>
      <c r="CM678" s="39">
        <v>2</v>
      </c>
      <c r="CN678" s="2" t="str">
        <f t="shared" si="62"/>
        <v>TADigital NA Consulting | Content &amp; SEO - Content Strategist</v>
      </c>
      <c r="CO678" s="2" t="str">
        <f t="shared" si="65"/>
        <v>TADigital India Consulting | Cloud &amp; Engineering - L2 / B1-B3 | Associate Engineer</v>
      </c>
      <c r="CP678" s="1578">
        <v>170</v>
      </c>
      <c r="CQ678" s="1578">
        <v>82.5</v>
      </c>
      <c r="CR678" s="1578">
        <v>65</v>
      </c>
      <c r="CS678" s="1578">
        <f t="shared" si="66"/>
        <v>18.450000000000003</v>
      </c>
      <c r="CT678" s="1578">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3560</v>
      </c>
      <c r="CM679" s="39">
        <v>2</v>
      </c>
      <c r="CN679" s="2" t="str">
        <f t="shared" si="62"/>
        <v>TADigital NA Consulting | Content &amp; SEO - Associate Content Strategist</v>
      </c>
      <c r="CO679" s="2" t="str">
        <f t="shared" si="65"/>
        <v>TADigital India Consulting | Cloud &amp; Engineering - L2 / B1-B3 | Associate Engineer</v>
      </c>
      <c r="CP679" s="1578">
        <v>150</v>
      </c>
      <c r="CQ679" s="1578">
        <v>85</v>
      </c>
      <c r="CR679" s="1578">
        <v>60</v>
      </c>
      <c r="CS679" s="1578">
        <f t="shared" si="66"/>
        <v>20.5</v>
      </c>
      <c r="CT679" s="1578">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3352</v>
      </c>
      <c r="CL680" s="2" t="s">
        <v>3547</v>
      </c>
      <c r="CM680" s="39">
        <v>5</v>
      </c>
      <c r="CN680" s="2" t="str">
        <f t="shared" si="62"/>
        <v>TADigital NA | Management - Sr. Practice Director / Sr. Delivery Director</v>
      </c>
      <c r="CO680" s="2" t="str">
        <f t="shared" si="65"/>
        <v>TADigital India Consulting | Cloud &amp; Engineering - L2 / B1-B3 | Associate Engineer</v>
      </c>
      <c r="CP680" s="1578">
        <v>340</v>
      </c>
      <c r="CQ680" s="1578">
        <v>170</v>
      </c>
      <c r="CR680" s="1578">
        <v>125</v>
      </c>
      <c r="CS680" s="1578">
        <f t="shared" si="66"/>
        <v>49.2</v>
      </c>
      <c r="CT680" s="1578">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3544</v>
      </c>
      <c r="CM681" s="39">
        <v>5</v>
      </c>
      <c r="CN681" s="2" t="str">
        <f t="shared" si="62"/>
        <v>TADigital NA Consulting - Delivery Manager</v>
      </c>
      <c r="CO681" s="2" t="str">
        <f t="shared" si="65"/>
        <v>TADigital India Consulting | Cloud &amp; Engineering - L2 / B1-B3 | Associate Engineer</v>
      </c>
      <c r="CP681" s="1578">
        <v>265</v>
      </c>
      <c r="CQ681" s="1578">
        <v>137.5</v>
      </c>
      <c r="CR681" s="1578">
        <v>90</v>
      </c>
      <c r="CS681" s="1578">
        <f t="shared" si="66"/>
        <v>38.950000000000003</v>
      </c>
      <c r="CT681" s="1578">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3365</v>
      </c>
      <c r="CL682" s="2" t="s">
        <v>3563</v>
      </c>
      <c r="CM682" s="39">
        <v>3</v>
      </c>
      <c r="CN682" s="2" t="str">
        <f t="shared" si="62"/>
        <v>TADigital NA Consulting | Strategy - Associate Digital Strategist</v>
      </c>
      <c r="CO682" s="2" t="str">
        <f t="shared" si="65"/>
        <v>TADigital India Consulting | Cloud &amp; Engineering - L2 / B1-B3 | Associate Engineer</v>
      </c>
      <c r="CP682" s="1578">
        <v>200</v>
      </c>
      <c r="CQ682" s="1578">
        <v>115</v>
      </c>
      <c r="CR682" s="1578">
        <v>65</v>
      </c>
      <c r="CS682" s="1578">
        <f t="shared" si="66"/>
        <v>18.450000000000003</v>
      </c>
      <c r="CT682" s="1578">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8">
        <v>275</v>
      </c>
      <c r="CQ683" s="1578">
        <v>155</v>
      </c>
      <c r="CR683" s="1578">
        <v>105</v>
      </c>
      <c r="CS683" s="1578">
        <f t="shared" si="66"/>
        <v>36.900000000000006</v>
      </c>
      <c r="CT683" s="1578">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3366</v>
      </c>
      <c r="CL684" s="2" t="s">
        <v>3562</v>
      </c>
      <c r="CM684" s="39">
        <v>2</v>
      </c>
      <c r="CN684" s="2" t="str">
        <f t="shared" si="62"/>
        <v>TADigital NA Digital - BA Lead</v>
      </c>
      <c r="CO684" s="2" t="str">
        <f t="shared" si="65"/>
        <v>TADigital India Consulting | Cloud &amp; Engineering - L2 / B1-B3 | Associate Engineer</v>
      </c>
      <c r="CP684" s="1578">
        <v>195</v>
      </c>
      <c r="CQ684" s="1578">
        <v>110</v>
      </c>
      <c r="CR684" s="1578">
        <v>60</v>
      </c>
      <c r="CS684" s="1578">
        <f t="shared" si="66"/>
        <v>18.040000000000003</v>
      </c>
      <c r="CT684" s="1578">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8">
        <v>235</v>
      </c>
      <c r="CQ685" s="1578">
        <v>132.5</v>
      </c>
      <c r="CR685" s="1578">
        <v>95</v>
      </c>
      <c r="CS685" s="1578">
        <f t="shared" si="66"/>
        <v>32.800000000000004</v>
      </c>
      <c r="CT685" s="1579">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8">
        <v>185</v>
      </c>
      <c r="CQ686" s="1578">
        <v>90</v>
      </c>
      <c r="CR686" s="1578">
        <v>85</v>
      </c>
      <c r="CS686" s="1578">
        <f t="shared" si="66"/>
        <v>24.6</v>
      </c>
      <c r="CT686" s="1579">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3166</v>
      </c>
      <c r="CH687" s="2" t="s">
        <v>3333</v>
      </c>
      <c r="CI687" s="2" t="s">
        <v>1180</v>
      </c>
      <c r="CJ687" s="2" t="s">
        <v>1180</v>
      </c>
      <c r="CK687" s="2" t="s">
        <v>3361</v>
      </c>
      <c r="CL687" s="2">
        <v>0</v>
      </c>
      <c r="CM687" s="39">
        <v>2</v>
      </c>
      <c r="CN687" s="2" t="str">
        <f t="shared" si="62"/>
        <v>TADigital NA Consulting | Content &amp; SEO - Associate Web Content Analyst</v>
      </c>
      <c r="CO687" s="2" t="str">
        <f t="shared" si="65"/>
        <v>TADigital India Consulting | Cloud &amp; Engineering - L2 / B1-B3 | Associate Engineer</v>
      </c>
      <c r="CP687" s="1578">
        <v>0</v>
      </c>
      <c r="CQ687" s="1578">
        <v>0</v>
      </c>
      <c r="CR687" s="1578">
        <v>35</v>
      </c>
      <c r="CS687" s="1578">
        <f t="shared" si="66"/>
        <v>10.66</v>
      </c>
      <c r="CT687" s="1579">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3166</v>
      </c>
      <c r="CH688" s="2" t="s">
        <v>3333</v>
      </c>
      <c r="CI688" s="2" t="s">
        <v>1180</v>
      </c>
      <c r="CJ688" s="2" t="s">
        <v>1180</v>
      </c>
      <c r="CK688" s="2" t="s">
        <v>720</v>
      </c>
      <c r="CL688" s="2" t="s">
        <v>3544</v>
      </c>
      <c r="CM688" s="39">
        <v>5</v>
      </c>
      <c r="CN688" s="2" t="str">
        <f t="shared" si="62"/>
        <v>TADigital NA | Management - Associate Practice Director</v>
      </c>
      <c r="CO688" s="2" t="str">
        <f t="shared" si="65"/>
        <v>TADigital India Consulting | Cloud &amp; Engineering - L2 / B1-B3 | Associate Engineer</v>
      </c>
      <c r="CP688" s="1578">
        <v>290</v>
      </c>
      <c r="CQ688" s="1578">
        <v>140</v>
      </c>
      <c r="CR688" s="1578">
        <v>105</v>
      </c>
      <c r="CS688" s="1578">
        <f t="shared" si="66"/>
        <v>45.1</v>
      </c>
      <c r="CT688" s="1579">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3166</v>
      </c>
      <c r="CH689" s="2" t="s">
        <v>3333</v>
      </c>
      <c r="CI689" s="2" t="s">
        <v>1180</v>
      </c>
      <c r="CJ689" s="2" t="s">
        <v>1180</v>
      </c>
      <c r="CK689" s="2" t="s">
        <v>580</v>
      </c>
      <c r="CL689" s="2" t="s">
        <v>3549</v>
      </c>
      <c r="CM689" s="39">
        <v>4</v>
      </c>
      <c r="CN689" s="2" t="str">
        <f t="shared" si="62"/>
        <v>TADigital NA Consulting - Sr. Project Manager</v>
      </c>
      <c r="CO689" s="2" t="str">
        <f t="shared" si="65"/>
        <v>TADigital India Consulting | Cloud &amp; Engineering - L2 / B1-B3 | Associate Engineer</v>
      </c>
      <c r="CP689" s="1578">
        <v>235</v>
      </c>
      <c r="CQ689" s="1578">
        <v>120</v>
      </c>
      <c r="CR689" s="1578">
        <v>90</v>
      </c>
      <c r="CS689" s="1578">
        <f t="shared" si="66"/>
        <v>36.900000000000006</v>
      </c>
      <c r="CT689" s="1579">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3166</v>
      </c>
      <c r="CH690" s="2" t="s">
        <v>3333</v>
      </c>
      <c r="CI690" s="2" t="s">
        <v>1180</v>
      </c>
      <c r="CJ690" s="2" t="s">
        <v>1180</v>
      </c>
      <c r="CK690" s="2" t="s">
        <v>329</v>
      </c>
      <c r="CL690" s="2" t="s">
        <v>3550</v>
      </c>
      <c r="CM690" s="39">
        <v>2</v>
      </c>
      <c r="CN690" s="2" t="str">
        <f t="shared" si="62"/>
        <v>TADigital NA Digital - DevOps Engineer</v>
      </c>
      <c r="CO690" s="2" t="str">
        <f t="shared" si="65"/>
        <v>TADigital India Consulting | Cloud &amp; Engineering - L2 / B1-B3 | Associate Engineer</v>
      </c>
      <c r="CP690" s="1578">
        <v>130</v>
      </c>
      <c r="CQ690" s="1578">
        <v>70</v>
      </c>
      <c r="CR690" s="1578">
        <v>55</v>
      </c>
      <c r="CS690" s="1578">
        <f t="shared" si="66"/>
        <v>14.760000000000002</v>
      </c>
      <c r="CT690" s="1579">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3166</v>
      </c>
      <c r="CH691" s="2" t="s">
        <v>3333</v>
      </c>
      <c r="CI691" s="2" t="s">
        <v>1180</v>
      </c>
      <c r="CJ691" s="2" t="s">
        <v>1180</v>
      </c>
      <c r="CK691" s="2" t="s">
        <v>578</v>
      </c>
      <c r="CL691" s="2" t="s">
        <v>3551</v>
      </c>
      <c r="CM691" s="39">
        <v>3</v>
      </c>
      <c r="CN691" s="2" t="str">
        <f t="shared" si="62"/>
        <v>TADigital NA Digital - Technical Lead</v>
      </c>
      <c r="CO691" s="2" t="str">
        <f t="shared" si="65"/>
        <v>TADigital India Consulting | Cloud &amp; Engineering - L2 / B1-B3 | Associate Engineer</v>
      </c>
      <c r="CP691" s="1578">
        <v>185</v>
      </c>
      <c r="CQ691" s="1578">
        <v>105</v>
      </c>
      <c r="CR691" s="1578">
        <v>80</v>
      </c>
      <c r="CS691" s="1578">
        <f t="shared" si="66"/>
        <v>22.55</v>
      </c>
      <c r="CT691" s="1579">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3166</v>
      </c>
      <c r="CH692" s="2" t="s">
        <v>3333</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8">
        <v>265</v>
      </c>
      <c r="CQ692" s="1578">
        <v>132.5</v>
      </c>
      <c r="CR692" s="1578">
        <v>105</v>
      </c>
      <c r="CS692" s="1578">
        <f t="shared" si="66"/>
        <v>41</v>
      </c>
      <c r="CT692" s="1579">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3166</v>
      </c>
      <c r="CH693" s="2" t="s">
        <v>3333</v>
      </c>
      <c r="CI693" s="2" t="s">
        <v>1180</v>
      </c>
      <c r="CJ693" s="2" t="s">
        <v>1180</v>
      </c>
      <c r="CK693" s="2" t="s">
        <v>3350</v>
      </c>
      <c r="CL693" s="2" t="s">
        <v>3547</v>
      </c>
      <c r="CM693" s="39">
        <v>5</v>
      </c>
      <c r="CN693" s="2" t="str">
        <f t="shared" si="62"/>
        <v>TADigital NA | Management - Practice Director / Delivery Director</v>
      </c>
      <c r="CO693" s="2" t="str">
        <f t="shared" si="65"/>
        <v>TADigital India Consulting | Cloud &amp; Engineering - L2 / B1-B3 | Associate Engineer</v>
      </c>
      <c r="CP693" s="1578">
        <v>315</v>
      </c>
      <c r="CQ693" s="1578">
        <v>165</v>
      </c>
      <c r="CR693" s="1578">
        <v>115</v>
      </c>
      <c r="CS693" s="1578">
        <f t="shared" si="66"/>
        <v>45.1</v>
      </c>
      <c r="CT693" s="1579">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3166</v>
      </c>
      <c r="CH694" s="2" t="s">
        <v>3333</v>
      </c>
      <c r="CI694" s="2" t="s">
        <v>1180</v>
      </c>
      <c r="CJ694" s="2" t="s">
        <v>1180</v>
      </c>
      <c r="CK694" s="2" t="s">
        <v>446</v>
      </c>
      <c r="CL694" s="2" t="s">
        <v>3544</v>
      </c>
      <c r="CM694" s="39">
        <v>4</v>
      </c>
      <c r="CN694" s="2" t="str">
        <f t="shared" si="62"/>
        <v>TADigital NA Consulting - Sr. Project Manager</v>
      </c>
      <c r="CO694" s="2" t="str">
        <f t="shared" si="65"/>
        <v>TADigital India Consulting | Cloud &amp; Engineering - L2 / B1-B3 | Associate Engineer</v>
      </c>
      <c r="CP694" s="1578">
        <v>235</v>
      </c>
      <c r="CQ694" s="1578">
        <v>130</v>
      </c>
      <c r="CR694" s="1578">
        <v>80</v>
      </c>
      <c r="CS694" s="1578">
        <f t="shared" si="66"/>
        <v>38.950000000000003</v>
      </c>
      <c r="CT694" s="1579">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3166</v>
      </c>
      <c r="CH695" s="2" t="s">
        <v>3333</v>
      </c>
      <c r="CI695" s="2" t="s">
        <v>1180</v>
      </c>
      <c r="CJ695" s="2" t="s">
        <v>1180</v>
      </c>
      <c r="CK695" s="2" t="s">
        <v>3351</v>
      </c>
      <c r="CL695" s="2" t="s">
        <v>3547</v>
      </c>
      <c r="CM695" s="39">
        <v>6</v>
      </c>
      <c r="CN695" s="2" t="str">
        <f t="shared" si="62"/>
        <v>TADigital NA | Management - Practice VP / Delivery VP</v>
      </c>
      <c r="CO695" s="2" t="str">
        <f t="shared" si="65"/>
        <v>TADigital India Consulting | Cloud &amp; Engineering - L2 / B1-B3 | Associate Engineer</v>
      </c>
      <c r="CP695" s="1578">
        <v>370</v>
      </c>
      <c r="CQ695" s="1578">
        <v>172.5</v>
      </c>
      <c r="CR695" s="1578">
        <v>135</v>
      </c>
      <c r="CS695" s="1578">
        <f t="shared" si="66"/>
        <v>51.250000000000007</v>
      </c>
      <c r="CT695" s="1579">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3166</v>
      </c>
      <c r="CH696" s="2" t="s">
        <v>3333</v>
      </c>
      <c r="CI696" s="2" t="s">
        <v>1180</v>
      </c>
      <c r="CJ696" s="2" t="s">
        <v>1180</v>
      </c>
      <c r="CK696" s="2" t="s">
        <v>576</v>
      </c>
      <c r="CL696" s="2" t="s">
        <v>3552</v>
      </c>
      <c r="CM696" s="39">
        <v>2</v>
      </c>
      <c r="CN696" s="2" t="str">
        <f t="shared" si="62"/>
        <v>TADigital NA Consulting | Content &amp; SEO - Associate Content Strategist</v>
      </c>
      <c r="CO696" s="2" t="str">
        <f t="shared" si="65"/>
        <v>TADigital India Consulting | Cloud &amp; Engineering - L2 / B1-B3 | Associate Engineer</v>
      </c>
      <c r="CP696" s="1578">
        <v>160</v>
      </c>
      <c r="CQ696" s="1578">
        <v>80</v>
      </c>
      <c r="CR696" s="1578">
        <v>65</v>
      </c>
      <c r="CS696" s="1578">
        <f t="shared" si="66"/>
        <v>16.400000000000002</v>
      </c>
      <c r="CT696" s="1579">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3166</v>
      </c>
      <c r="CH697" s="2" t="s">
        <v>3333</v>
      </c>
      <c r="CI697" s="2" t="s">
        <v>1180</v>
      </c>
      <c r="CJ697" s="2" t="s">
        <v>1180</v>
      </c>
      <c r="CK697" s="2" t="s">
        <v>3352</v>
      </c>
      <c r="CL697" s="2" t="s">
        <v>3547</v>
      </c>
      <c r="CM697" s="39">
        <v>5</v>
      </c>
      <c r="CN697" s="2" t="str">
        <f t="shared" si="62"/>
        <v>TADigital NA | Management - Sr. Practice Director / Sr. Delivery Director</v>
      </c>
      <c r="CO697" s="2" t="str">
        <f t="shared" si="65"/>
        <v>TADigital India Consulting | Cloud &amp; Engineering - L2 / B1-B3 | Associate Engineer</v>
      </c>
      <c r="CP697" s="1578">
        <v>340</v>
      </c>
      <c r="CQ697" s="1578">
        <v>170</v>
      </c>
      <c r="CR697" s="1578">
        <v>125</v>
      </c>
      <c r="CS697" s="1578">
        <f t="shared" si="66"/>
        <v>49.2</v>
      </c>
      <c r="CT697" s="1579">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3166</v>
      </c>
      <c r="CH698" s="2" t="s">
        <v>3333</v>
      </c>
      <c r="CI698" s="2" t="s">
        <v>1180</v>
      </c>
      <c r="CJ698" s="2" t="s">
        <v>1180</v>
      </c>
      <c r="CK698" s="2" t="s">
        <v>448</v>
      </c>
      <c r="CL698" s="2" t="s">
        <v>3544</v>
      </c>
      <c r="CM698" s="39">
        <v>5</v>
      </c>
      <c r="CN698" s="2" t="str">
        <f t="shared" si="62"/>
        <v>TADigital NA Consulting - Delivery Manager</v>
      </c>
      <c r="CO698" s="2" t="str">
        <f t="shared" si="65"/>
        <v>TADigital India Consulting | Cloud &amp; Engineering - L2 / B1-B3 | Associate Engineer</v>
      </c>
      <c r="CP698" s="1578">
        <v>265</v>
      </c>
      <c r="CQ698" s="1578">
        <v>137.5</v>
      </c>
      <c r="CR698" s="1578">
        <v>90</v>
      </c>
      <c r="CS698" s="1578">
        <f t="shared" si="66"/>
        <v>38.950000000000003</v>
      </c>
      <c r="CT698" s="1579">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3166</v>
      </c>
      <c r="CH699" s="2" t="s">
        <v>3333</v>
      </c>
      <c r="CI699" s="2" t="s">
        <v>3165</v>
      </c>
      <c r="CJ699" s="2" t="s">
        <v>3346</v>
      </c>
      <c r="CK699" s="2" t="s">
        <v>3354</v>
      </c>
      <c r="CL699" s="2" t="s">
        <v>3543</v>
      </c>
      <c r="CM699" s="39">
        <v>2</v>
      </c>
      <c r="CN699" s="2" t="str">
        <f t="shared" si="62"/>
        <v>TADigital NA Consulting | Content &amp; SEO - Associate Web Content Analyst</v>
      </c>
      <c r="CO699" s="2" t="str">
        <f t="shared" si="65"/>
        <v>TADigital India Consulting | Cloud &amp; Engineering - L2 / B1-B3 | Associate Engineer</v>
      </c>
      <c r="CP699" s="1578">
        <v>0</v>
      </c>
      <c r="CQ699" s="1578">
        <v>0</v>
      </c>
      <c r="CR699" s="1578">
        <v>35</v>
      </c>
      <c r="CS699" s="1578">
        <f t="shared" si="66"/>
        <v>10.66</v>
      </c>
      <c r="CT699" s="1579">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3166</v>
      </c>
      <c r="CH700" s="2" t="s">
        <v>3333</v>
      </c>
      <c r="CI700" s="2" t="s">
        <v>3165</v>
      </c>
      <c r="CJ700" s="2" t="s">
        <v>3346</v>
      </c>
      <c r="CK700" s="2" t="s">
        <v>3387</v>
      </c>
      <c r="CL700" s="2" t="s">
        <v>538</v>
      </c>
      <c r="CM700" s="39">
        <v>5</v>
      </c>
      <c r="CN700" s="2" t="str">
        <f t="shared" si="62"/>
        <v>TADigital NA Consulting - Delivery Manager</v>
      </c>
      <c r="CO700" s="2" t="str">
        <f t="shared" si="65"/>
        <v>TADigital India Consulting | Cloud &amp; Engineering - L2 / B1-B3 | Associate Engineer</v>
      </c>
      <c r="CP700" s="1578">
        <v>260</v>
      </c>
      <c r="CQ700" s="1578">
        <v>142.5</v>
      </c>
      <c r="CR700" s="1578">
        <v>100</v>
      </c>
      <c r="CS700" s="1578">
        <f t="shared" si="66"/>
        <v>38.950000000000003</v>
      </c>
      <c r="CT700" s="1579">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3166</v>
      </c>
      <c r="CH701" s="2" t="s">
        <v>3333</v>
      </c>
      <c r="CI701" s="2" t="s">
        <v>3165</v>
      </c>
      <c r="CJ701" s="2" t="s">
        <v>3346</v>
      </c>
      <c r="CK701" s="2" t="s">
        <v>3388</v>
      </c>
      <c r="CL701" s="2">
        <v>0</v>
      </c>
      <c r="CM701" s="39">
        <v>6</v>
      </c>
      <c r="CN701" s="2" t="str">
        <f t="shared" si="62"/>
        <v>TADigital NA | Management - Practice VP / Delivery VP</v>
      </c>
      <c r="CO701" s="2" t="str">
        <f t="shared" si="65"/>
        <v>TADigital India Consulting | Cloud &amp; Engineering - L2 / B1-B3 | Associate Engineer</v>
      </c>
      <c r="CP701" s="1578">
        <v>350</v>
      </c>
      <c r="CQ701" s="1578">
        <v>197.5</v>
      </c>
      <c r="CR701" s="1578">
        <v>0</v>
      </c>
      <c r="CS701" s="1578">
        <f t="shared" si="66"/>
        <v>49.2</v>
      </c>
      <c r="CT701" s="1579">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3166</v>
      </c>
      <c r="CH702" s="2" t="s">
        <v>3333</v>
      </c>
      <c r="CI702" s="2" t="s">
        <v>3165</v>
      </c>
      <c r="CJ702" s="2" t="s">
        <v>3346</v>
      </c>
      <c r="CK702" s="2" t="s">
        <v>315</v>
      </c>
      <c r="CL702" s="2" t="s">
        <v>3548</v>
      </c>
      <c r="CM702" s="39">
        <v>2</v>
      </c>
      <c r="CN702" s="2" t="str">
        <f t="shared" si="62"/>
        <v>TADigital NA Consulting | Content &amp; SEO - Associate Content Strategist</v>
      </c>
      <c r="CO702" s="2" t="str">
        <f t="shared" si="65"/>
        <v>TADigital India Consulting | Cloud &amp; Engineering - L2 / B1-B3 | Associate Engineer</v>
      </c>
      <c r="CP702" s="1578">
        <v>160</v>
      </c>
      <c r="CQ702" s="1578">
        <v>85</v>
      </c>
      <c r="CR702" s="1578">
        <v>55</v>
      </c>
      <c r="CS702" s="1578">
        <f t="shared" si="66"/>
        <v>14.760000000000002</v>
      </c>
      <c r="CT702" s="1579">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3166</v>
      </c>
      <c r="CH703" s="2" t="s">
        <v>3333</v>
      </c>
      <c r="CI703" s="2" t="s">
        <v>3165</v>
      </c>
      <c r="CJ703" s="2" t="s">
        <v>3346</v>
      </c>
      <c r="CK703" s="2" t="s">
        <v>3355</v>
      </c>
      <c r="CL703" s="2" t="s">
        <v>536</v>
      </c>
      <c r="CM703" s="39">
        <v>3</v>
      </c>
      <c r="CN703" s="2" t="str">
        <f t="shared" si="62"/>
        <v>TADigital NA Consulting | Content &amp; SEO - Associate Manager</v>
      </c>
      <c r="CO703" s="2" t="str">
        <f t="shared" si="65"/>
        <v>TADigital India Consulting | Cloud &amp; Engineering - L2 / B1-B3 | Associate Engineer</v>
      </c>
      <c r="CP703" s="1578">
        <v>210</v>
      </c>
      <c r="CQ703" s="1578">
        <v>107.5</v>
      </c>
      <c r="CR703" s="1578">
        <v>85</v>
      </c>
      <c r="CS703" s="1578">
        <f t="shared" si="66"/>
        <v>28.700000000000003</v>
      </c>
      <c r="CT703" s="1579">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3166</v>
      </c>
      <c r="CH704" s="2" t="s">
        <v>3333</v>
      </c>
      <c r="CI704" s="2" t="s">
        <v>3165</v>
      </c>
      <c r="CJ704" s="2" t="s">
        <v>3346</v>
      </c>
      <c r="CK704" s="2" t="s">
        <v>369</v>
      </c>
      <c r="CL704" s="2" t="s">
        <v>3555</v>
      </c>
      <c r="CM704" s="39">
        <v>4</v>
      </c>
      <c r="CN704" s="2" t="str">
        <f t="shared" si="62"/>
        <v>TADigital NA Consulting - Sr. Project Manager</v>
      </c>
      <c r="CO704" s="2" t="str">
        <f t="shared" si="65"/>
        <v>TADigital India Consulting | Cloud &amp; Engineering - L2 / B1-B3 | Associate Engineer</v>
      </c>
      <c r="CP704" s="1578">
        <v>225</v>
      </c>
      <c r="CQ704" s="1578">
        <v>110</v>
      </c>
      <c r="CR704" s="1578">
        <v>90</v>
      </c>
      <c r="CS704" s="1578">
        <f t="shared" si="66"/>
        <v>28.700000000000003</v>
      </c>
      <c r="CT704" s="1579">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3166</v>
      </c>
      <c r="CH705" s="2" t="s">
        <v>3333</v>
      </c>
      <c r="CI705" s="2" t="s">
        <v>3165</v>
      </c>
      <c r="CJ705" s="2" t="s">
        <v>3346</v>
      </c>
      <c r="CK705" s="2" t="s">
        <v>3389</v>
      </c>
      <c r="CL705" s="2">
        <v>0</v>
      </c>
      <c r="CM705" s="39">
        <v>5</v>
      </c>
      <c r="CN705" s="2" t="str">
        <f t="shared" si="62"/>
        <v>TADigital NA Digital - Sr. Technical Architect</v>
      </c>
      <c r="CO705" s="2" t="str">
        <f t="shared" si="65"/>
        <v>TADigital India Consulting | Cloud &amp; Engineering - L2 / B1-B3 | Associate Engineer</v>
      </c>
      <c r="CP705" s="1578">
        <v>275</v>
      </c>
      <c r="CQ705" s="1578">
        <v>155</v>
      </c>
      <c r="CR705" s="1578">
        <v>110</v>
      </c>
      <c r="CS705" s="1578">
        <f t="shared" si="66"/>
        <v>41</v>
      </c>
      <c r="CT705" s="1579">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3166</v>
      </c>
      <c r="CH706" s="2" t="s">
        <v>3333</v>
      </c>
      <c r="CI706" s="2" t="s">
        <v>3165</v>
      </c>
      <c r="CJ706" s="2" t="s">
        <v>3346</v>
      </c>
      <c r="CK706" s="2" t="s">
        <v>3359</v>
      </c>
      <c r="CL706" s="2" t="s">
        <v>3545</v>
      </c>
      <c r="CM706" s="39">
        <v>2</v>
      </c>
      <c r="CN706" s="2" t="str">
        <f t="shared" si="62"/>
        <v>TADigital NA Consulting - Project Manager / Product Manager</v>
      </c>
      <c r="CO706" s="2" t="str">
        <f t="shared" si="65"/>
        <v>TADigital India Consulting | Cloud &amp; Engineering - L2 / B1-B3 | Associate Engineer</v>
      </c>
      <c r="CP706" s="1578">
        <v>190</v>
      </c>
      <c r="CQ706" s="1578">
        <v>105</v>
      </c>
      <c r="CR706" s="1578">
        <v>65</v>
      </c>
      <c r="CS706" s="1578">
        <f t="shared" si="66"/>
        <v>22.55</v>
      </c>
      <c r="CT706" s="1579">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3166</v>
      </c>
      <c r="CH707" s="2" t="s">
        <v>3333</v>
      </c>
      <c r="CI707" s="2" t="s">
        <v>3165</v>
      </c>
      <c r="CJ707" s="2" t="s">
        <v>3346</v>
      </c>
      <c r="CK707" s="2" t="s">
        <v>3390</v>
      </c>
      <c r="CL707" s="2" t="s">
        <v>536</v>
      </c>
      <c r="CM707" s="39">
        <v>5</v>
      </c>
      <c r="CN707" s="2" t="str">
        <f t="shared" si="62"/>
        <v>TADigital NA Consulting - Delivery Manager</v>
      </c>
      <c r="CO707" s="2" t="str">
        <f t="shared" si="65"/>
        <v>TADigital India Consulting | Cloud &amp; Engineering - L2 / B1-B3 | Associate Engineer</v>
      </c>
      <c r="CP707" s="1578">
        <v>260</v>
      </c>
      <c r="CQ707" s="1578">
        <v>142.5</v>
      </c>
      <c r="CR707" s="1578">
        <v>100</v>
      </c>
      <c r="CS707" s="1578">
        <f t="shared" si="66"/>
        <v>38.950000000000003</v>
      </c>
      <c r="CT707" s="1579">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3166</v>
      </c>
      <c r="CH708" s="2" t="s">
        <v>3333</v>
      </c>
      <c r="CI708" s="2" t="s">
        <v>3165</v>
      </c>
      <c r="CJ708" s="2" t="s">
        <v>3346</v>
      </c>
      <c r="CK708" s="2" t="s">
        <v>3391</v>
      </c>
      <c r="CL708" s="2">
        <v>0</v>
      </c>
      <c r="CM708" s="39">
        <v>6</v>
      </c>
      <c r="CN708" s="2" t="str">
        <f t="shared" si="62"/>
        <v>TADigital NA | Management - Practice Director / Delivery Director</v>
      </c>
      <c r="CO708" s="2" t="str">
        <f t="shared" si="65"/>
        <v>TADigital India Consulting | Cloud &amp; Engineering - L2 / B1-B3 | Associate Engineer</v>
      </c>
      <c r="CP708" s="1578">
        <v>300</v>
      </c>
      <c r="CQ708" s="1578">
        <v>165</v>
      </c>
      <c r="CR708" s="1578">
        <v>120</v>
      </c>
      <c r="CS708" s="1578">
        <f t="shared" si="66"/>
        <v>45.1</v>
      </c>
      <c r="CT708" s="1579">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3166</v>
      </c>
      <c r="CH709" s="2" t="s">
        <v>3333</v>
      </c>
      <c r="CI709" s="2" t="s">
        <v>1184</v>
      </c>
      <c r="CJ709" s="2" t="s">
        <v>1184</v>
      </c>
      <c r="CK709" s="2" t="s">
        <v>3349</v>
      </c>
      <c r="CL709" s="2" t="s">
        <v>3543</v>
      </c>
      <c r="CM709" s="39">
        <v>2</v>
      </c>
      <c r="CN709" s="2" t="str">
        <f t="shared" si="62"/>
        <v>TADigital NA Consulting | Content &amp; SEO - Associate Web Content Analyst</v>
      </c>
      <c r="CO709" s="2" t="str">
        <f t="shared" si="65"/>
        <v>TADigital India Consulting | Cloud &amp; Engineering - L2 / B1-B3 | Associate Engineer</v>
      </c>
      <c r="CP709" s="1578">
        <v>0</v>
      </c>
      <c r="CQ709" s="1578">
        <v>0</v>
      </c>
      <c r="CR709" s="1578">
        <v>35</v>
      </c>
      <c r="CS709" s="1578">
        <f t="shared" si="66"/>
        <v>10.66</v>
      </c>
      <c r="CT709" s="1579">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3166</v>
      </c>
      <c r="CH710" s="2" t="s">
        <v>3333</v>
      </c>
      <c r="CI710" s="2" t="s">
        <v>1184</v>
      </c>
      <c r="CJ710" s="2" t="s">
        <v>1184</v>
      </c>
      <c r="CK710" s="2" t="s">
        <v>720</v>
      </c>
      <c r="CL710" s="2" t="s">
        <v>3544</v>
      </c>
      <c r="CM710" s="39">
        <v>5</v>
      </c>
      <c r="CN710" s="2" t="str">
        <f t="shared" si="62"/>
        <v>TADigital NA | Management - Associate Practice Director</v>
      </c>
      <c r="CO710" s="2" t="str">
        <f t="shared" si="65"/>
        <v>TADigital India Consulting | Cloud &amp; Engineering - L2 / B1-B3 | Associate Engineer</v>
      </c>
      <c r="CP710" s="1578">
        <v>290</v>
      </c>
      <c r="CQ710" s="1578">
        <v>140</v>
      </c>
      <c r="CR710" s="1578">
        <v>105</v>
      </c>
      <c r="CS710" s="1578">
        <f t="shared" si="66"/>
        <v>45.1</v>
      </c>
      <c r="CT710" s="1579">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3166</v>
      </c>
      <c r="CH711" s="2" t="s">
        <v>3333</v>
      </c>
      <c r="CI711" s="2" t="s">
        <v>1184</v>
      </c>
      <c r="CJ711" s="2" t="s">
        <v>1184</v>
      </c>
      <c r="CK711" s="2" t="s">
        <v>532</v>
      </c>
      <c r="CL711" s="2" t="s">
        <v>3545</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8">
        <v>160</v>
      </c>
      <c r="CQ711" s="1578">
        <v>80</v>
      </c>
      <c r="CR711" s="1578">
        <v>55</v>
      </c>
      <c r="CS711" s="1578">
        <f t="shared" si="66"/>
        <v>14.760000000000002</v>
      </c>
      <c r="CT711" s="1579">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3166</v>
      </c>
      <c r="CH712" s="2" t="s">
        <v>3333</v>
      </c>
      <c r="CI712" s="2" t="s">
        <v>1184</v>
      </c>
      <c r="CJ712" s="2" t="s">
        <v>1184</v>
      </c>
      <c r="CK712" s="2" t="s">
        <v>542</v>
      </c>
      <c r="CL712" s="2" t="s">
        <v>3546</v>
      </c>
      <c r="CM712" s="39">
        <v>5</v>
      </c>
      <c r="CN712" s="2" t="str">
        <f t="shared" si="68"/>
        <v>TADigital NA | Management - Associate Practice Director</v>
      </c>
      <c r="CO712" s="2" t="str">
        <f t="shared" si="65"/>
        <v>TADigital India Consulting | Cloud &amp; Engineering - L2 / B1-B3 | Associate Engineer</v>
      </c>
      <c r="CP712" s="1578">
        <v>290</v>
      </c>
      <c r="CQ712" s="1578">
        <v>167.5</v>
      </c>
      <c r="CR712" s="1578">
        <v>125</v>
      </c>
      <c r="CS712" s="1578">
        <f t="shared" si="66"/>
        <v>51.250000000000007</v>
      </c>
      <c r="CT712" s="1579">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3166</v>
      </c>
      <c r="CH713" s="2" t="s">
        <v>3333</v>
      </c>
      <c r="CI713" s="2" t="s">
        <v>1184</v>
      </c>
      <c r="CJ713" s="2" t="s">
        <v>1184</v>
      </c>
      <c r="CK713" s="2" t="s">
        <v>3350</v>
      </c>
      <c r="CL713" s="2" t="s">
        <v>3547</v>
      </c>
      <c r="CM713" s="39">
        <v>5</v>
      </c>
      <c r="CN713" s="2" t="str">
        <f t="shared" si="68"/>
        <v>TADigital NA | Management - Practice Director / Delivery Director</v>
      </c>
      <c r="CO713" s="2" t="str">
        <f t="shared" si="65"/>
        <v>TADigital India Consulting | Cloud &amp; Engineering - L2 / B1-B3 | Associate Engineer</v>
      </c>
      <c r="CP713" s="1578">
        <v>315</v>
      </c>
      <c r="CQ713" s="1578">
        <v>165</v>
      </c>
      <c r="CR713" s="1578">
        <v>115</v>
      </c>
      <c r="CS713" s="1578">
        <f t="shared" si="66"/>
        <v>45.1</v>
      </c>
      <c r="CT713" s="1579">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3166</v>
      </c>
      <c r="CH714" s="2" t="s">
        <v>3333</v>
      </c>
      <c r="CI714" s="2" t="s">
        <v>1184</v>
      </c>
      <c r="CJ714" s="2" t="s">
        <v>1184</v>
      </c>
      <c r="CK714" s="2" t="s">
        <v>446</v>
      </c>
      <c r="CL714" s="2" t="s">
        <v>3544</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8">
        <v>235</v>
      </c>
      <c r="CQ714" s="1578">
        <v>130</v>
      </c>
      <c r="CR714" s="1578">
        <v>80</v>
      </c>
      <c r="CS714" s="1578">
        <f t="shared" si="66"/>
        <v>38.950000000000003</v>
      </c>
      <c r="CT714" s="1579">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3166</v>
      </c>
      <c r="CH715" s="2" t="s">
        <v>3333</v>
      </c>
      <c r="CI715" s="2" t="s">
        <v>1184</v>
      </c>
      <c r="CJ715" s="2" t="s">
        <v>1184</v>
      </c>
      <c r="CK715" s="2" t="s">
        <v>3351</v>
      </c>
      <c r="CL715" s="2" t="s">
        <v>3547</v>
      </c>
      <c r="CM715" s="39">
        <v>6</v>
      </c>
      <c r="CN715" s="2" t="str">
        <f t="shared" si="68"/>
        <v>TADigital NA | Management - Practice VP / Delivery VP</v>
      </c>
      <c r="CO715" s="2" t="str">
        <f t="shared" si="70"/>
        <v>TADigital India Consulting | Cloud &amp; Engineering - L2 / B1-B3 | Associate Engineer</v>
      </c>
      <c r="CP715" s="1578">
        <v>370</v>
      </c>
      <c r="CQ715" s="1578">
        <v>172.5</v>
      </c>
      <c r="CR715" s="1578">
        <v>135</v>
      </c>
      <c r="CS715" s="1578">
        <f t="shared" si="66"/>
        <v>51.250000000000007</v>
      </c>
      <c r="CT715" s="1579">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3166</v>
      </c>
      <c r="CH716" s="2" t="s">
        <v>3333</v>
      </c>
      <c r="CI716" s="2" t="s">
        <v>1184</v>
      </c>
      <c r="CJ716" s="2" t="s">
        <v>1184</v>
      </c>
      <c r="CK716" s="2" t="s">
        <v>534</v>
      </c>
      <c r="CL716" s="2" t="s">
        <v>3548</v>
      </c>
      <c r="CM716" s="39">
        <v>2</v>
      </c>
      <c r="CN716" s="2" t="str">
        <f t="shared" si="68"/>
        <v>TADigital NA Consulting | Content &amp; SEO - Content Strategist</v>
      </c>
      <c r="CO716" s="2" t="str">
        <f t="shared" si="70"/>
        <v>TADigital India Consulting | Cloud &amp; Engineering - L2 / B1-B3 | Associate Engineer</v>
      </c>
      <c r="CP716" s="1578">
        <v>170</v>
      </c>
      <c r="CQ716" s="1578">
        <v>82.5</v>
      </c>
      <c r="CR716" s="1578">
        <v>65</v>
      </c>
      <c r="CS716" s="1578">
        <f t="shared" si="66"/>
        <v>18.450000000000003</v>
      </c>
      <c r="CT716" s="1579">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3166</v>
      </c>
      <c r="CH717" s="2" t="s">
        <v>3333</v>
      </c>
      <c r="CI717" s="2" t="s">
        <v>1184</v>
      </c>
      <c r="CJ717" s="2" t="s">
        <v>1184</v>
      </c>
      <c r="CK717" s="2" t="s">
        <v>3352</v>
      </c>
      <c r="CL717" s="2" t="s">
        <v>3547</v>
      </c>
      <c r="CM717" s="39">
        <v>5</v>
      </c>
      <c r="CN717" s="2" t="str">
        <f t="shared" si="68"/>
        <v>TADigital NA | Management - Sr. Practice Director / Sr. Delivery Director</v>
      </c>
      <c r="CO717" s="2" t="str">
        <f t="shared" si="70"/>
        <v>TADigital India Consulting | Cloud &amp; Engineering - L2 / B1-B3 | Associate Engineer</v>
      </c>
      <c r="CP717" s="1578">
        <v>340</v>
      </c>
      <c r="CQ717" s="1578">
        <v>170</v>
      </c>
      <c r="CR717" s="1578">
        <v>125</v>
      </c>
      <c r="CS717" s="1578">
        <f t="shared" si="66"/>
        <v>49.2</v>
      </c>
      <c r="CT717" s="1579">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3166</v>
      </c>
      <c r="CH718" s="2" t="s">
        <v>3333</v>
      </c>
      <c r="CI718" s="2" t="s">
        <v>1184</v>
      </c>
      <c r="CJ718" s="2" t="s">
        <v>1184</v>
      </c>
      <c r="CK718" s="2" t="s">
        <v>448</v>
      </c>
      <c r="CL718" s="2" t="s">
        <v>3544</v>
      </c>
      <c r="CM718" s="39">
        <v>5</v>
      </c>
      <c r="CN718" s="2" t="str">
        <f t="shared" si="68"/>
        <v>TADigital NA Consulting - Delivery Manager</v>
      </c>
      <c r="CO718" s="2" t="str">
        <f t="shared" si="70"/>
        <v>TADigital India Consulting | Cloud &amp; Engineering - L2 / B1-B3 | Associate Engineer</v>
      </c>
      <c r="CP718" s="1578">
        <v>265</v>
      </c>
      <c r="CQ718" s="1578">
        <v>137.5</v>
      </c>
      <c r="CR718" s="1578">
        <v>90</v>
      </c>
      <c r="CS718" s="1578">
        <f t="shared" si="66"/>
        <v>38.950000000000003</v>
      </c>
      <c r="CT718" s="1579">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3166</v>
      </c>
      <c r="CH719" s="2" t="s">
        <v>3333</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8">
        <v>275</v>
      </c>
      <c r="CQ719" s="1578">
        <v>155</v>
      </c>
      <c r="CR719" s="1578">
        <v>105</v>
      </c>
      <c r="CS719" s="1578">
        <f t="shared" si="66"/>
        <v>36.900000000000006</v>
      </c>
      <c r="CT719" s="1579">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3166</v>
      </c>
      <c r="CH720" s="2" t="s">
        <v>3333</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8">
        <v>235</v>
      </c>
      <c r="CQ720" s="1578">
        <v>132.5</v>
      </c>
      <c r="CR720" s="1578">
        <v>95</v>
      </c>
      <c r="CS720" s="1578">
        <f t="shared" si="66"/>
        <v>32.800000000000004</v>
      </c>
      <c r="CT720" s="1579">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3166</v>
      </c>
      <c r="CH721" s="2" t="s">
        <v>3333</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8">
        <v>185</v>
      </c>
      <c r="CQ721" s="1578">
        <v>90</v>
      </c>
      <c r="CR721" s="1578">
        <v>85</v>
      </c>
      <c r="CS721" s="1578">
        <f t="shared" si="66"/>
        <v>24.6</v>
      </c>
      <c r="CT721" s="1579">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3166</v>
      </c>
      <c r="CH722" s="2" t="s">
        <v>3333</v>
      </c>
      <c r="CI722" s="2" t="s">
        <v>3330</v>
      </c>
      <c r="CJ722" s="2" t="s">
        <v>3347</v>
      </c>
      <c r="CK722" s="2" t="s">
        <v>3349</v>
      </c>
      <c r="CL722" s="2" t="s">
        <v>3543</v>
      </c>
      <c r="CM722" s="39">
        <v>2</v>
      </c>
      <c r="CN722" s="2" t="str">
        <f t="shared" si="68"/>
        <v>TADigital NA Consulting | Content &amp; SEO - Associate Web Content Analyst</v>
      </c>
      <c r="CO722" s="2" t="str">
        <f t="shared" si="70"/>
        <v>TADigital India Consulting | Cloud &amp; Engineering - L2 / B1-B3 | Associate Engineer</v>
      </c>
      <c r="CP722" s="1578">
        <v>0</v>
      </c>
      <c r="CQ722" s="1578">
        <v>0</v>
      </c>
      <c r="CR722" s="1578">
        <v>35</v>
      </c>
      <c r="CS722" s="1578">
        <f t="shared" si="66"/>
        <v>10.66</v>
      </c>
      <c r="CT722" s="1579">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3166</v>
      </c>
      <c r="CH723" s="2" t="s">
        <v>3333</v>
      </c>
      <c r="CI723" s="2" t="s">
        <v>3330</v>
      </c>
      <c r="CJ723" s="2" t="s">
        <v>3347</v>
      </c>
      <c r="CK723" s="2" t="s">
        <v>720</v>
      </c>
      <c r="CL723" s="2" t="s">
        <v>3544</v>
      </c>
      <c r="CM723" s="39">
        <v>5</v>
      </c>
      <c r="CN723" s="2" t="str">
        <f t="shared" si="68"/>
        <v>TADigital NA | Management - Associate Practice Director</v>
      </c>
      <c r="CO723" s="2" t="str">
        <f t="shared" si="70"/>
        <v>TADigital India Consulting | Cloud &amp; Engineering - L2 / B1-B3 | Associate Engineer</v>
      </c>
      <c r="CP723" s="1578">
        <v>290</v>
      </c>
      <c r="CQ723" s="1578">
        <v>140</v>
      </c>
      <c r="CR723" s="1578">
        <v>105</v>
      </c>
      <c r="CS723" s="1578">
        <f t="shared" si="66"/>
        <v>45.1</v>
      </c>
      <c r="CT723" s="1579">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3166</v>
      </c>
      <c r="CH724" s="2" t="s">
        <v>3333</v>
      </c>
      <c r="CI724" s="2" t="s">
        <v>3330</v>
      </c>
      <c r="CJ724" s="2" t="s">
        <v>3347</v>
      </c>
      <c r="CK724" s="2" t="s">
        <v>532</v>
      </c>
      <c r="CL724" s="2" t="s">
        <v>3545</v>
      </c>
      <c r="CM724" s="39">
        <v>2</v>
      </c>
      <c r="CN724" s="2" t="str">
        <f t="shared" si="68"/>
        <v>TADigital NA Consulting | Content &amp; SEO - Associate Content Strategist</v>
      </c>
      <c r="CO724" s="2" t="str">
        <f t="shared" si="70"/>
        <v>TADigital India Consulting | Cloud &amp; Engineering - L2 / B1-B3 | Associate Engineer</v>
      </c>
      <c r="CP724" s="1578">
        <v>160</v>
      </c>
      <c r="CQ724" s="1578">
        <v>80</v>
      </c>
      <c r="CR724" s="1578">
        <v>55</v>
      </c>
      <c r="CS724" s="1578">
        <f t="shared" si="66"/>
        <v>14.760000000000002</v>
      </c>
      <c r="CT724" s="1579">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3166</v>
      </c>
      <c r="CH725" s="2" t="s">
        <v>3333</v>
      </c>
      <c r="CI725" s="2" t="s">
        <v>3330</v>
      </c>
      <c r="CJ725" s="2" t="s">
        <v>3347</v>
      </c>
      <c r="CK725" s="2" t="s">
        <v>542</v>
      </c>
      <c r="CL725" s="2" t="s">
        <v>3546</v>
      </c>
      <c r="CM725" s="39">
        <v>5</v>
      </c>
      <c r="CN725" s="2" t="str">
        <f t="shared" si="68"/>
        <v>TADigital NA | Management - Associate Practice Director</v>
      </c>
      <c r="CO725" s="2" t="str">
        <f t="shared" si="70"/>
        <v>TADigital India Consulting | Cloud &amp; Engineering - L2 / B1-B3 | Associate Engineer</v>
      </c>
      <c r="CP725" s="1578">
        <v>290</v>
      </c>
      <c r="CQ725" s="1578">
        <v>167.5</v>
      </c>
      <c r="CR725" s="1578">
        <v>125</v>
      </c>
      <c r="CS725" s="1578">
        <f t="shared" si="66"/>
        <v>51.250000000000007</v>
      </c>
      <c r="CT725" s="1579">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3166</v>
      </c>
      <c r="CH726" s="2" t="s">
        <v>3333</v>
      </c>
      <c r="CI726" s="2" t="s">
        <v>3330</v>
      </c>
      <c r="CJ726" s="2" t="s">
        <v>3347</v>
      </c>
      <c r="CK726" s="2" t="s">
        <v>3350</v>
      </c>
      <c r="CL726" s="2" t="s">
        <v>3547</v>
      </c>
      <c r="CM726" s="39">
        <v>5</v>
      </c>
      <c r="CN726" s="2" t="str">
        <f t="shared" si="68"/>
        <v>TADigital NA | Management - Practice Director / Delivery Director</v>
      </c>
      <c r="CO726" s="2" t="str">
        <f t="shared" si="70"/>
        <v>TADigital India Consulting | Cloud &amp; Engineering - L2 / B1-B3 | Associate Engineer</v>
      </c>
      <c r="CP726" s="1578">
        <v>315</v>
      </c>
      <c r="CQ726" s="1578">
        <v>165</v>
      </c>
      <c r="CR726" s="1578">
        <v>115</v>
      </c>
      <c r="CS726" s="1578">
        <f t="shared" si="66"/>
        <v>45.1</v>
      </c>
      <c r="CT726" s="1579">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3166</v>
      </c>
      <c r="CH727" s="2" t="s">
        <v>3333</v>
      </c>
      <c r="CI727" s="2" t="s">
        <v>3330</v>
      </c>
      <c r="CJ727" s="2" t="s">
        <v>3347</v>
      </c>
      <c r="CK727" s="2" t="s">
        <v>446</v>
      </c>
      <c r="CL727" s="2" t="s">
        <v>3544</v>
      </c>
      <c r="CM727" s="39">
        <v>4</v>
      </c>
      <c r="CN727" s="2" t="str">
        <f t="shared" si="68"/>
        <v>TADigital NA Consulting - Sr. Project Manager</v>
      </c>
      <c r="CO727" s="2" t="str">
        <f t="shared" si="70"/>
        <v>TADigital India Consulting | Cloud &amp; Engineering - L2 / B1-B3 | Associate Engineer</v>
      </c>
      <c r="CP727" s="1578">
        <v>235</v>
      </c>
      <c r="CQ727" s="1578">
        <v>130</v>
      </c>
      <c r="CR727" s="1578">
        <v>80</v>
      </c>
      <c r="CS727" s="1578">
        <f t="shared" si="66"/>
        <v>38.950000000000003</v>
      </c>
      <c r="CT727" s="1579">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3166</v>
      </c>
      <c r="CH728" s="2" t="s">
        <v>3333</v>
      </c>
      <c r="CI728" s="2" t="s">
        <v>3330</v>
      </c>
      <c r="CJ728" s="2" t="s">
        <v>3347</v>
      </c>
      <c r="CK728" s="2" t="s">
        <v>3351</v>
      </c>
      <c r="CL728" s="2" t="s">
        <v>3547</v>
      </c>
      <c r="CM728" s="39">
        <v>6</v>
      </c>
      <c r="CN728" s="2" t="str">
        <f t="shared" si="68"/>
        <v>TADigital NA | Management - Practice VP / Delivery VP</v>
      </c>
      <c r="CO728" s="2" t="str">
        <f t="shared" si="70"/>
        <v>TADigital India Consulting | Cloud &amp; Engineering - L2 / B1-B3 | Associate Engineer</v>
      </c>
      <c r="CP728" s="1578">
        <v>370</v>
      </c>
      <c r="CQ728" s="1578">
        <v>172.5</v>
      </c>
      <c r="CR728" s="1578">
        <v>135</v>
      </c>
      <c r="CS728" s="1578">
        <f t="shared" si="66"/>
        <v>51.250000000000007</v>
      </c>
      <c r="CT728" s="1579">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3166</v>
      </c>
      <c r="CH729" s="2" t="s">
        <v>3333</v>
      </c>
      <c r="CI729" s="2" t="s">
        <v>3330</v>
      </c>
      <c r="CJ729" s="2" t="s">
        <v>3347</v>
      </c>
      <c r="CK729" s="2" t="s">
        <v>534</v>
      </c>
      <c r="CL729" s="2" t="s">
        <v>3548</v>
      </c>
      <c r="CM729" s="39">
        <v>2</v>
      </c>
      <c r="CN729" s="2" t="str">
        <f t="shared" si="68"/>
        <v>TADigital NA Consulting | Content &amp; SEO - Content Strategist</v>
      </c>
      <c r="CO729" s="2" t="str">
        <f t="shared" si="70"/>
        <v>TADigital India Consulting | Cloud &amp; Engineering - L2 / B1-B3 | Associate Engineer</v>
      </c>
      <c r="CP729" s="1578">
        <v>170</v>
      </c>
      <c r="CQ729" s="1578">
        <v>82.5</v>
      </c>
      <c r="CR729" s="1578">
        <v>65</v>
      </c>
      <c r="CS729" s="1578">
        <f t="shared" si="66"/>
        <v>18.450000000000003</v>
      </c>
      <c r="CT729" s="1579">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3166</v>
      </c>
      <c r="CH730" s="2" t="s">
        <v>3333</v>
      </c>
      <c r="CI730" s="2" t="s">
        <v>3330</v>
      </c>
      <c r="CJ730" s="2" t="s">
        <v>3347</v>
      </c>
      <c r="CK730" s="2" t="s">
        <v>3352</v>
      </c>
      <c r="CL730" s="2" t="s">
        <v>3547</v>
      </c>
      <c r="CM730" s="39">
        <v>5</v>
      </c>
      <c r="CN730" s="2" t="str">
        <f t="shared" si="68"/>
        <v>TADigital NA | Management - Sr. Practice Director / Sr. Delivery Director</v>
      </c>
      <c r="CO730" s="2" t="str">
        <f t="shared" si="70"/>
        <v>TADigital India Consulting | Cloud &amp; Engineering - L2 / B1-B3 | Associate Engineer</v>
      </c>
      <c r="CP730" s="1578">
        <v>340</v>
      </c>
      <c r="CQ730" s="1578">
        <v>170</v>
      </c>
      <c r="CR730" s="1578">
        <v>125</v>
      </c>
      <c r="CS730" s="1578">
        <f t="shared" si="66"/>
        <v>49.2</v>
      </c>
      <c r="CT730" s="1579">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3166</v>
      </c>
      <c r="CH731" s="2" t="s">
        <v>3333</v>
      </c>
      <c r="CI731" s="2" t="s">
        <v>3330</v>
      </c>
      <c r="CJ731" s="2" t="s">
        <v>3347</v>
      </c>
      <c r="CK731" s="2" t="s">
        <v>448</v>
      </c>
      <c r="CL731" s="2" t="s">
        <v>3544</v>
      </c>
      <c r="CM731" s="39">
        <v>5</v>
      </c>
      <c r="CN731" s="2" t="str">
        <f t="shared" si="68"/>
        <v>TADigital NA Consulting - Delivery Manager</v>
      </c>
      <c r="CO731" s="2" t="str">
        <f t="shared" si="70"/>
        <v>TADigital India Consulting | Cloud &amp; Engineering - L2 / B1-B3 | Associate Engineer</v>
      </c>
      <c r="CP731" s="1578">
        <v>265</v>
      </c>
      <c r="CQ731" s="1578">
        <v>137.5</v>
      </c>
      <c r="CR731" s="1578">
        <v>90</v>
      </c>
      <c r="CS731" s="1578">
        <f t="shared" ref="CS731:CS747" si="71">CT731*(1-0.18)</f>
        <v>38.950000000000003</v>
      </c>
      <c r="CT731" s="1579">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3166</v>
      </c>
      <c r="CH732" s="2" t="s">
        <v>3333</v>
      </c>
      <c r="CI732" s="2" t="s">
        <v>3330</v>
      </c>
      <c r="CJ732" s="2" t="s">
        <v>3347</v>
      </c>
      <c r="CK732" s="2" t="s">
        <v>540</v>
      </c>
      <c r="CL732" s="2" t="s">
        <v>538</v>
      </c>
      <c r="CM732" s="39">
        <v>5</v>
      </c>
      <c r="CN732" s="2" t="str">
        <f t="shared" si="68"/>
        <v>TADigital NA Digital - Sr. Technical Architect</v>
      </c>
      <c r="CO732" s="2" t="str">
        <f t="shared" si="70"/>
        <v>TADigital India Consulting | Cloud &amp; Engineering - L2 / B1-B3 | Associate Engineer</v>
      </c>
      <c r="CP732" s="1578">
        <v>275</v>
      </c>
      <c r="CQ732" s="1578">
        <v>155</v>
      </c>
      <c r="CR732" s="1578">
        <v>105</v>
      </c>
      <c r="CS732" s="1578">
        <f t="shared" si="71"/>
        <v>36.900000000000006</v>
      </c>
      <c r="CT732" s="1579">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3166</v>
      </c>
      <c r="CH733" s="2" t="s">
        <v>3333</v>
      </c>
      <c r="CI733" s="2" t="s">
        <v>3330</v>
      </c>
      <c r="CJ733" s="2" t="s">
        <v>3347</v>
      </c>
      <c r="CK733" s="2" t="s">
        <v>538</v>
      </c>
      <c r="CL733" s="2" t="s">
        <v>538</v>
      </c>
      <c r="CM733" s="39">
        <v>4</v>
      </c>
      <c r="CN733" s="2" t="str">
        <f t="shared" si="68"/>
        <v>TADigital NA Consulting - Sr. Project Manager</v>
      </c>
      <c r="CO733" s="2" t="str">
        <f t="shared" si="70"/>
        <v>TADigital India Consulting | Cloud &amp; Engineering - L2 / B1-B3 | Associate Engineer</v>
      </c>
      <c r="CP733" s="1578">
        <v>235</v>
      </c>
      <c r="CQ733" s="1578">
        <v>132.5</v>
      </c>
      <c r="CR733" s="1578">
        <v>95</v>
      </c>
      <c r="CS733" s="1578">
        <f t="shared" si="71"/>
        <v>32.800000000000004</v>
      </c>
      <c r="CT733" s="1579">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3166</v>
      </c>
      <c r="CH734" s="2" t="s">
        <v>3333</v>
      </c>
      <c r="CI734" s="2" t="s">
        <v>3330</v>
      </c>
      <c r="CJ734" s="2" t="s">
        <v>3347</v>
      </c>
      <c r="CK734" s="2" t="s">
        <v>536</v>
      </c>
      <c r="CL734" s="2" t="s">
        <v>536</v>
      </c>
      <c r="CM734" s="39">
        <v>3</v>
      </c>
      <c r="CN734" s="2" t="str">
        <f t="shared" si="68"/>
        <v>TADigital NA Digital - Technical Lead</v>
      </c>
      <c r="CO734" s="2" t="str">
        <f t="shared" si="70"/>
        <v>TADigital India Consulting | Cloud &amp; Engineering - L2 / B1-B3 | Associate Engineer</v>
      </c>
      <c r="CP734" s="1578">
        <v>185</v>
      </c>
      <c r="CQ734" s="1578">
        <v>90</v>
      </c>
      <c r="CR734" s="1578">
        <v>85</v>
      </c>
      <c r="CS734" s="1578">
        <f t="shared" si="71"/>
        <v>24.6</v>
      </c>
      <c r="CT734" s="1579">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3166</v>
      </c>
      <c r="CH735" s="2" t="s">
        <v>3333</v>
      </c>
      <c r="CI735" s="2" t="s">
        <v>1188</v>
      </c>
      <c r="CJ735" s="2" t="s">
        <v>3348</v>
      </c>
      <c r="CK735" s="2" t="s">
        <v>3349</v>
      </c>
      <c r="CL735" s="2" t="s">
        <v>3543</v>
      </c>
      <c r="CM735" s="39">
        <v>2</v>
      </c>
      <c r="CN735" s="2" t="str">
        <f t="shared" si="68"/>
        <v>TADigital NA Consulting | Content &amp; SEO - Associate Web Content Analyst</v>
      </c>
      <c r="CO735" s="2" t="str">
        <f t="shared" si="70"/>
        <v>TADigital India Consulting | Cloud &amp; Engineering - L2 / B1-B3 | Associate Engineer</v>
      </c>
      <c r="CP735" s="1578">
        <v>0</v>
      </c>
      <c r="CQ735" s="1578">
        <v>0</v>
      </c>
      <c r="CR735" s="1578">
        <v>35</v>
      </c>
      <c r="CS735" s="1578">
        <f t="shared" si="71"/>
        <v>10.66</v>
      </c>
      <c r="CT735" s="1579">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3166</v>
      </c>
      <c r="CH736" s="2" t="s">
        <v>3333</v>
      </c>
      <c r="CI736" s="2" t="s">
        <v>1188</v>
      </c>
      <c r="CJ736" s="2" t="s">
        <v>3348</v>
      </c>
      <c r="CK736" s="2" t="s">
        <v>720</v>
      </c>
      <c r="CL736" s="2" t="s">
        <v>3544</v>
      </c>
      <c r="CM736" s="39">
        <v>5</v>
      </c>
      <c r="CN736" s="2" t="str">
        <f t="shared" si="68"/>
        <v>TADigital NA | Management - Associate Practice Director</v>
      </c>
      <c r="CO736" s="2" t="str">
        <f t="shared" si="70"/>
        <v>TADigital India Consulting | Cloud &amp; Engineering - L2 / B1-B3 | Associate Engineer</v>
      </c>
      <c r="CP736" s="1578">
        <v>290</v>
      </c>
      <c r="CQ736" s="1578">
        <v>140</v>
      </c>
      <c r="CR736" s="1578">
        <v>105</v>
      </c>
      <c r="CS736" s="1578">
        <f t="shared" si="71"/>
        <v>45.1</v>
      </c>
      <c r="CT736" s="1579">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3166</v>
      </c>
      <c r="CH737" s="2" t="s">
        <v>3333</v>
      </c>
      <c r="CI737" s="2" t="s">
        <v>1188</v>
      </c>
      <c r="CJ737" s="2" t="s">
        <v>3348</v>
      </c>
      <c r="CK737" s="2" t="s">
        <v>532</v>
      </c>
      <c r="CL737" s="2" t="s">
        <v>3545</v>
      </c>
      <c r="CM737" s="39">
        <v>2</v>
      </c>
      <c r="CN737" s="2" t="str">
        <f t="shared" si="68"/>
        <v>TADigital NA Consulting | Content &amp; SEO - Associate Content Strategist</v>
      </c>
      <c r="CO737" s="2" t="str">
        <f t="shared" si="70"/>
        <v>TADigital India Consulting | Cloud &amp; Engineering - L2 / B1-B3 | Associate Engineer</v>
      </c>
      <c r="CP737" s="1578">
        <v>160</v>
      </c>
      <c r="CQ737" s="1578">
        <v>80</v>
      </c>
      <c r="CR737" s="1578">
        <v>55</v>
      </c>
      <c r="CS737" s="1578">
        <f t="shared" si="71"/>
        <v>14.760000000000002</v>
      </c>
      <c r="CT737" s="1579">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3166</v>
      </c>
      <c r="CH738" s="2" t="s">
        <v>3333</v>
      </c>
      <c r="CI738" s="2" t="s">
        <v>1188</v>
      </c>
      <c r="CJ738" s="2" t="s">
        <v>3348</v>
      </c>
      <c r="CK738" s="2" t="s">
        <v>542</v>
      </c>
      <c r="CL738" s="2" t="s">
        <v>3546</v>
      </c>
      <c r="CM738" s="39">
        <v>5</v>
      </c>
      <c r="CN738" s="2" t="str">
        <f t="shared" si="68"/>
        <v>TADigital NA | Management - Associate Practice Director</v>
      </c>
      <c r="CO738" s="2" t="str">
        <f t="shared" si="70"/>
        <v>TADigital India Consulting | Cloud &amp; Engineering - L2 / B1-B3 | Associate Engineer</v>
      </c>
      <c r="CP738" s="1578">
        <v>290</v>
      </c>
      <c r="CQ738" s="1578">
        <v>167.5</v>
      </c>
      <c r="CR738" s="1578">
        <v>125</v>
      </c>
      <c r="CS738" s="1578">
        <f t="shared" si="71"/>
        <v>51.250000000000007</v>
      </c>
      <c r="CT738" s="1579">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3166</v>
      </c>
      <c r="CH739" s="2" t="s">
        <v>3333</v>
      </c>
      <c r="CI739" s="2" t="s">
        <v>1188</v>
      </c>
      <c r="CJ739" s="2" t="s">
        <v>3348</v>
      </c>
      <c r="CK739" s="2" t="s">
        <v>3350</v>
      </c>
      <c r="CL739" s="2" t="s">
        <v>3547</v>
      </c>
      <c r="CM739" s="39">
        <v>5</v>
      </c>
      <c r="CN739" s="2" t="str">
        <f t="shared" si="68"/>
        <v>TADigital NA | Management - Practice Director / Delivery Director</v>
      </c>
      <c r="CO739" s="2" t="str">
        <f t="shared" si="70"/>
        <v>TADigital India Consulting | Cloud &amp; Engineering - L2 / B1-B3 | Associate Engineer</v>
      </c>
      <c r="CP739" s="1578">
        <v>315</v>
      </c>
      <c r="CQ739" s="1578">
        <v>165</v>
      </c>
      <c r="CR739" s="1578">
        <v>115</v>
      </c>
      <c r="CS739" s="1578">
        <f t="shared" si="71"/>
        <v>45.1</v>
      </c>
      <c r="CT739" s="1579">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3166</v>
      </c>
      <c r="CH740" s="2" t="s">
        <v>3333</v>
      </c>
      <c r="CI740" s="2" t="s">
        <v>1188</v>
      </c>
      <c r="CJ740" s="2" t="s">
        <v>3348</v>
      </c>
      <c r="CK740" s="2" t="s">
        <v>446</v>
      </c>
      <c r="CL740" s="2" t="s">
        <v>3544</v>
      </c>
      <c r="CM740" s="39">
        <v>4</v>
      </c>
      <c r="CN740" s="2" t="str">
        <f t="shared" si="68"/>
        <v>TADigital NA Consulting - Sr. Project Manager</v>
      </c>
      <c r="CO740" s="2" t="str">
        <f t="shared" si="70"/>
        <v>TADigital India Consulting | Cloud &amp; Engineering - L2 / B1-B3 | Associate Engineer</v>
      </c>
      <c r="CP740" s="1578">
        <v>235</v>
      </c>
      <c r="CQ740" s="1578">
        <v>130</v>
      </c>
      <c r="CR740" s="1578">
        <v>80</v>
      </c>
      <c r="CS740" s="1578">
        <f t="shared" si="71"/>
        <v>38.950000000000003</v>
      </c>
      <c r="CT740" s="1579">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3166</v>
      </c>
      <c r="CH741" s="2" t="s">
        <v>3333</v>
      </c>
      <c r="CI741" s="2" t="s">
        <v>1188</v>
      </c>
      <c r="CJ741" s="2" t="s">
        <v>3348</v>
      </c>
      <c r="CK741" s="2" t="s">
        <v>3351</v>
      </c>
      <c r="CL741" s="2" t="s">
        <v>3547</v>
      </c>
      <c r="CM741" s="39">
        <v>6</v>
      </c>
      <c r="CN741" s="2" t="str">
        <f t="shared" si="68"/>
        <v>TADigital NA | Management - Practice VP / Delivery VP</v>
      </c>
      <c r="CO741" s="2" t="str">
        <f t="shared" si="70"/>
        <v>TADigital India Consulting | Cloud &amp; Engineering - L2 / B1-B3 | Associate Engineer</v>
      </c>
      <c r="CP741" s="1578">
        <v>370</v>
      </c>
      <c r="CQ741" s="1578">
        <v>172.5</v>
      </c>
      <c r="CR741" s="1578">
        <v>135</v>
      </c>
      <c r="CS741" s="1578">
        <f t="shared" si="71"/>
        <v>51.250000000000007</v>
      </c>
      <c r="CT741" s="1579">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3166</v>
      </c>
      <c r="CH742" s="2" t="s">
        <v>3333</v>
      </c>
      <c r="CI742" s="2" t="s">
        <v>1188</v>
      </c>
      <c r="CJ742" s="2" t="s">
        <v>3348</v>
      </c>
      <c r="CK742" s="2" t="s">
        <v>534</v>
      </c>
      <c r="CL742" s="2" t="s">
        <v>3548</v>
      </c>
      <c r="CM742" s="39">
        <v>2</v>
      </c>
      <c r="CN742" s="2" t="str">
        <f t="shared" si="68"/>
        <v>TADigital NA Consulting | Content &amp; SEO - Content Strategist</v>
      </c>
      <c r="CO742" s="2" t="str">
        <f t="shared" si="70"/>
        <v>TADigital India Consulting | Cloud &amp; Engineering - L2 / B1-B3 | Associate Engineer</v>
      </c>
      <c r="CP742" s="1578">
        <v>170</v>
      </c>
      <c r="CQ742" s="1578">
        <v>82.5</v>
      </c>
      <c r="CR742" s="1578">
        <v>65</v>
      </c>
      <c r="CS742" s="1578">
        <f t="shared" si="71"/>
        <v>18.450000000000003</v>
      </c>
      <c r="CT742" s="1579">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3166</v>
      </c>
      <c r="CH743" s="2" t="s">
        <v>3333</v>
      </c>
      <c r="CI743" s="2" t="s">
        <v>1188</v>
      </c>
      <c r="CJ743" s="2" t="s">
        <v>3348</v>
      </c>
      <c r="CK743" s="2" t="s">
        <v>3352</v>
      </c>
      <c r="CL743" s="2" t="s">
        <v>3547</v>
      </c>
      <c r="CM743" s="39">
        <v>5</v>
      </c>
      <c r="CN743" s="2" t="str">
        <f t="shared" si="68"/>
        <v>TADigital NA | Management - Sr. Practice Director / Sr. Delivery Director</v>
      </c>
      <c r="CO743" s="2" t="str">
        <f t="shared" si="70"/>
        <v>TADigital India Consulting | Cloud &amp; Engineering - L2 / B1-B3 | Associate Engineer</v>
      </c>
      <c r="CP743" s="1578">
        <v>340</v>
      </c>
      <c r="CQ743" s="1578">
        <v>170</v>
      </c>
      <c r="CR743" s="1578">
        <v>125</v>
      </c>
      <c r="CS743" s="1578">
        <f t="shared" si="71"/>
        <v>49.2</v>
      </c>
      <c r="CT743" s="1579">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3166</v>
      </c>
      <c r="CH744" s="2" t="s">
        <v>3333</v>
      </c>
      <c r="CI744" s="2" t="s">
        <v>1188</v>
      </c>
      <c r="CJ744" s="2" t="s">
        <v>3348</v>
      </c>
      <c r="CK744" s="2" t="s">
        <v>448</v>
      </c>
      <c r="CL744" s="2" t="s">
        <v>3544</v>
      </c>
      <c r="CM744" s="39">
        <v>5</v>
      </c>
      <c r="CN744" s="2" t="str">
        <f t="shared" si="68"/>
        <v>TADigital NA Consulting - Delivery Manager</v>
      </c>
      <c r="CO744" s="2" t="str">
        <f t="shared" si="70"/>
        <v>TADigital India Consulting | Cloud &amp; Engineering - L2 / B1-B3 | Associate Engineer</v>
      </c>
      <c r="CP744" s="1578">
        <v>265</v>
      </c>
      <c r="CQ744" s="1578">
        <v>137.5</v>
      </c>
      <c r="CR744" s="1578">
        <v>90</v>
      </c>
      <c r="CS744" s="1578">
        <f t="shared" si="71"/>
        <v>38.950000000000003</v>
      </c>
      <c r="CT744" s="1579">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3166</v>
      </c>
      <c r="CH745" s="2" t="s">
        <v>3333</v>
      </c>
      <c r="CI745" s="2" t="s">
        <v>1188</v>
      </c>
      <c r="CJ745" s="2" t="s">
        <v>3348</v>
      </c>
      <c r="CK745" s="2" t="s">
        <v>540</v>
      </c>
      <c r="CL745" s="2" t="s">
        <v>538</v>
      </c>
      <c r="CM745" s="39">
        <v>5</v>
      </c>
      <c r="CN745" s="2" t="str">
        <f t="shared" si="68"/>
        <v>TADigital NA Digital - Sr. Technical Architect</v>
      </c>
      <c r="CO745" s="2" t="str">
        <f t="shared" si="70"/>
        <v>TADigital India Consulting | Cloud &amp; Engineering - L2 / B1-B3 | Associate Engineer</v>
      </c>
      <c r="CP745" s="1578">
        <v>275</v>
      </c>
      <c r="CQ745" s="1578">
        <v>155</v>
      </c>
      <c r="CR745" s="1578">
        <v>105</v>
      </c>
      <c r="CS745" s="1578">
        <f t="shared" si="71"/>
        <v>36.900000000000006</v>
      </c>
      <c r="CT745" s="1579">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3166</v>
      </c>
      <c r="CH746" s="2" t="s">
        <v>3333</v>
      </c>
      <c r="CI746" s="2" t="s">
        <v>1188</v>
      </c>
      <c r="CJ746" s="2" t="s">
        <v>3348</v>
      </c>
      <c r="CK746" s="2" t="s">
        <v>538</v>
      </c>
      <c r="CL746" s="2" t="s">
        <v>538</v>
      </c>
      <c r="CM746" s="39">
        <v>4</v>
      </c>
      <c r="CN746" s="2" t="str">
        <f t="shared" si="68"/>
        <v>TADigital NA Consulting - Sr. Project Manager</v>
      </c>
      <c r="CO746" s="2" t="str">
        <f t="shared" si="70"/>
        <v>TADigital India Consulting | Cloud &amp; Engineering - L2 / B1-B3 | Associate Engineer</v>
      </c>
      <c r="CP746" s="1578">
        <v>235</v>
      </c>
      <c r="CQ746" s="1578">
        <v>132.5</v>
      </c>
      <c r="CR746" s="1578">
        <v>95</v>
      </c>
      <c r="CS746" s="1578">
        <f t="shared" si="71"/>
        <v>32.800000000000004</v>
      </c>
      <c r="CT746" s="1579">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3166</v>
      </c>
      <c r="CH747" s="2" t="s">
        <v>3333</v>
      </c>
      <c r="CI747" s="2" t="s">
        <v>1188</v>
      </c>
      <c r="CJ747" s="2" t="s">
        <v>3348</v>
      </c>
      <c r="CK747" s="2" t="s">
        <v>536</v>
      </c>
      <c r="CL747" s="2" t="s">
        <v>536</v>
      </c>
      <c r="CM747" s="39">
        <v>3</v>
      </c>
      <c r="CN747" s="2" t="str">
        <f t="shared" si="68"/>
        <v>TADigital NA Digital - Technical Lead</v>
      </c>
      <c r="CO747" s="2" t="str">
        <f t="shared" si="70"/>
        <v>TADigital India Consulting | Cloud &amp; Engineering - L2 / B1-B3 | Associate Engineer</v>
      </c>
      <c r="CP747" s="1578">
        <v>185</v>
      </c>
      <c r="CQ747" s="1578">
        <v>90</v>
      </c>
      <c r="CR747" s="1578">
        <v>85</v>
      </c>
      <c r="CS747" s="1578">
        <f t="shared" si="71"/>
        <v>24.6</v>
      </c>
      <c r="CT747" s="1579">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79"/>
      <c r="CQ748" s="1579"/>
      <c r="CR748" s="1579"/>
      <c r="CS748" s="1579"/>
      <c r="CT748" s="1579"/>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65" zoomScaleNormal="65" workbookViewId="0">
      <pane ySplit="4" topLeftCell="A46" activePane="bottomLeft" state="frozen"/>
      <selection activeCell="G20" sqref="G20"/>
      <selection pane="bottomLeft" activeCell="K55" sqref="K55:M55"/>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17968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4"/>
      <c r="AI1" s="1714"/>
      <c r="AJ1" s="1714"/>
    </row>
    <row r="2" spans="1:152" s="469" customFormat="1" ht="25.5" x14ac:dyDescent="0.3">
      <c r="C2" s="855" t="s">
        <v>2375</v>
      </c>
      <c r="F2" s="1716" t="s">
        <v>0</v>
      </c>
      <c r="G2" s="1716"/>
      <c r="H2" s="1716"/>
      <c r="I2" s="1716"/>
      <c r="J2" s="1716"/>
      <c r="K2" s="1716"/>
      <c r="L2" s="1720" t="s">
        <v>2241</v>
      </c>
      <c r="M2" s="1720"/>
      <c r="Q2" s="1723" t="s">
        <v>1677</v>
      </c>
      <c r="R2" s="1723"/>
      <c r="S2" s="1723"/>
      <c r="T2" s="1723"/>
      <c r="U2" s="1723"/>
      <c r="V2" s="1723"/>
      <c r="W2" s="1723"/>
      <c r="X2" s="1723"/>
      <c r="Y2" s="1723"/>
      <c r="AH2" s="470"/>
      <c r="AI2" s="471"/>
      <c r="AJ2" s="471"/>
    </row>
    <row r="3" spans="1:152" s="472" customFormat="1" ht="28" customHeight="1" x14ac:dyDescent="0.35">
      <c r="C3" s="1711" t="s">
        <v>2402</v>
      </c>
      <c r="D3" s="1711"/>
      <c r="F3" s="832" t="s">
        <v>2159</v>
      </c>
      <c r="G3" s="743"/>
      <c r="H3" s="743"/>
      <c r="I3" s="742" t="s">
        <v>2260</v>
      </c>
      <c r="J3" s="836" t="s">
        <v>2239</v>
      </c>
      <c r="K3" s="836" t="s">
        <v>2239</v>
      </c>
      <c r="L3" s="1721" t="str">
        <f>IF('5. Import Checklist'!C14="ROPE Ready for Upload",'5. Import Checklist'!C14,"ROPE INCOMPLETE -- WILL NOT UPLOAD")</f>
        <v>ROPE Ready for Upload</v>
      </c>
      <c r="M3" s="1722"/>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7" t="s">
        <v>2315</v>
      </c>
      <c r="D7" s="1717"/>
      <c r="E7" s="1717"/>
      <c r="F7" s="1717"/>
      <c r="G7" s="1717"/>
      <c r="H7" s="1718"/>
      <c r="I7" s="1717"/>
      <c r="J7" s="837"/>
      <c r="K7" s="1654" t="s">
        <v>13</v>
      </c>
      <c r="L7" s="1654"/>
      <c r="M7" s="1654"/>
      <c r="N7" s="1654"/>
      <c r="O7" s="1654"/>
      <c r="P7" s="1654"/>
      <c r="Q7" s="1654"/>
      <c r="R7" s="779"/>
      <c r="S7" s="1210"/>
      <c r="AH7" s="787"/>
      <c r="AI7" s="846"/>
      <c r="AJ7" s="846"/>
    </row>
    <row r="8" spans="1:152" s="624" customFormat="1" x14ac:dyDescent="0.35">
      <c r="C8" s="1725" t="s">
        <v>3240</v>
      </c>
      <c r="D8" s="1725"/>
      <c r="E8" s="1725"/>
      <c r="F8" s="1725"/>
      <c r="G8" s="1725"/>
      <c r="H8" s="1725"/>
      <c r="I8" s="1725"/>
      <c r="J8" s="1725"/>
      <c r="K8" s="1725"/>
      <c r="L8" s="1725"/>
      <c r="M8" s="1725"/>
      <c r="N8" s="1725"/>
      <c r="O8" s="779"/>
      <c r="P8" s="779"/>
      <c r="Q8" s="779"/>
      <c r="R8" s="779"/>
      <c r="S8" s="1210"/>
      <c r="AH8" s="787"/>
      <c r="AI8" s="846"/>
      <c r="AJ8" s="846"/>
    </row>
    <row r="9" spans="1:152" s="624" customFormat="1" x14ac:dyDescent="0.35">
      <c r="C9" s="1725" t="s">
        <v>3200</v>
      </c>
      <c r="D9" s="1725"/>
      <c r="E9" s="1725"/>
      <c r="F9" s="1725"/>
      <c r="G9" s="1725"/>
      <c r="H9" s="1725"/>
      <c r="I9" s="1725"/>
      <c r="J9" s="1725"/>
      <c r="K9" s="1725"/>
      <c r="L9" s="1725"/>
      <c r="M9" s="1725"/>
      <c r="N9" s="1725"/>
      <c r="O9" s="791"/>
      <c r="P9" s="791"/>
      <c r="Q9" s="405"/>
      <c r="R9" s="405"/>
      <c r="S9" s="1217"/>
      <c r="AH9" s="787"/>
      <c r="AI9" s="846"/>
      <c r="AJ9" s="846"/>
    </row>
    <row r="10" spans="1:152" s="624" customFormat="1" ht="14" customHeight="1" x14ac:dyDescent="0.35">
      <c r="C10" s="1725" t="s">
        <v>3241</v>
      </c>
      <c r="D10" s="1725"/>
      <c r="E10" s="1725"/>
      <c r="F10" s="1725"/>
      <c r="G10" s="1725"/>
      <c r="H10" s="1725"/>
      <c r="I10" s="1725"/>
      <c r="J10" s="1725"/>
      <c r="K10" s="1725"/>
      <c r="L10" s="1725"/>
      <c r="M10" s="1725"/>
      <c r="N10" s="1725"/>
      <c r="O10" s="779"/>
      <c r="P10" s="779"/>
      <c r="Q10" s="405"/>
      <c r="R10" s="405"/>
      <c r="S10" s="1217"/>
      <c r="AH10" s="787"/>
      <c r="AI10" s="846"/>
      <c r="AJ10" s="846"/>
    </row>
    <row r="11" spans="1:152" s="624" customFormat="1" x14ac:dyDescent="0.35">
      <c r="C11" s="1725" t="s">
        <v>3242</v>
      </c>
      <c r="D11" s="1725"/>
      <c r="E11" s="1725"/>
      <c r="F11" s="1725"/>
      <c r="G11" s="1725"/>
      <c r="H11" s="1725"/>
      <c r="I11" s="1725"/>
      <c r="J11" s="1725"/>
      <c r="K11" s="1725"/>
      <c r="L11" s="1725"/>
      <c r="M11" s="1725"/>
      <c r="N11" s="1725"/>
      <c r="O11" s="1468"/>
      <c r="P11" s="1468"/>
      <c r="Q11" s="405"/>
      <c r="R11" s="405"/>
      <c r="S11" s="1217"/>
      <c r="AH11" s="787"/>
      <c r="AI11" s="846"/>
      <c r="AJ11" s="846"/>
    </row>
    <row r="12" spans="1:152" s="624" customFormat="1" x14ac:dyDescent="0.35">
      <c r="C12" s="1724" t="s">
        <v>3243</v>
      </c>
      <c r="D12" s="1724"/>
      <c r="E12" s="1724"/>
      <c r="F12" s="1724"/>
      <c r="G12" s="1724"/>
      <c r="H12" s="1724"/>
      <c r="I12" s="1724"/>
      <c r="J12" s="1724"/>
      <c r="K12" s="1724"/>
      <c r="L12" s="1724"/>
      <c r="M12" s="1724"/>
      <c r="N12" s="1724"/>
      <c r="O12" s="1724"/>
      <c r="P12" s="1724"/>
      <c r="Q12" s="1724"/>
      <c r="R12" s="1724"/>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9" t="s">
        <v>3244</v>
      </c>
      <c r="D15" s="1719"/>
      <c r="E15" s="1719"/>
      <c r="F15" s="1719"/>
      <c r="G15" s="1719"/>
      <c r="H15" s="1719"/>
      <c r="I15" s="1719"/>
      <c r="AH15" s="845"/>
      <c r="AI15" s="846"/>
      <c r="AJ15" s="846"/>
    </row>
    <row r="16" spans="1:152" x14ac:dyDescent="0.3">
      <c r="AH16" s="404"/>
      <c r="AI16" s="477"/>
      <c r="AJ16" s="477"/>
    </row>
    <row r="17" spans="3:97" ht="23.5" customHeight="1" x14ac:dyDescent="0.3">
      <c r="C17" s="1699" t="s">
        <v>2199</v>
      </c>
      <c r="D17" s="1700"/>
      <c r="E17" s="1700"/>
      <c r="F17" s="1701"/>
      <c r="G17" s="479"/>
      <c r="H17" s="479"/>
      <c r="J17" s="479"/>
      <c r="K17" s="480"/>
      <c r="L17" s="480"/>
      <c r="M17" s="480"/>
      <c r="N17" s="480"/>
      <c r="O17" s="1712"/>
      <c r="P17" s="1712"/>
      <c r="Q17" s="1712"/>
      <c r="R17" s="1712"/>
      <c r="S17" s="1712"/>
      <c r="T17" s="1712"/>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5" t="s">
        <v>15</v>
      </c>
      <c r="D18" s="1735"/>
      <c r="E18" s="1671" t="str">
        <f>'1. Project Inputs'!C17</f>
        <v>Dallas</v>
      </c>
      <c r="F18" s="1672"/>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6" t="s">
        <v>1304</v>
      </c>
      <c r="D19" s="1736"/>
      <c r="E19" s="1673" t="str">
        <f>'1. Project Inputs'!C18</f>
        <v>C Spire</v>
      </c>
      <c r="F19" s="1674"/>
      <c r="G19" s="491"/>
      <c r="H19" s="491"/>
      <c r="I19" s="491"/>
      <c r="J19" s="491"/>
      <c r="K19" s="413"/>
      <c r="L19" s="1606" t="s">
        <v>2021</v>
      </c>
      <c r="M19" s="1607">
        <f>'3. Financial Inputs'!C67</f>
        <v>0</v>
      </c>
      <c r="N19" s="413"/>
      <c r="O19" s="492"/>
      <c r="P19" s="492"/>
      <c r="Q19" s="492"/>
      <c r="R19" s="492"/>
      <c r="S19" s="492"/>
      <c r="T19" s="795"/>
      <c r="U19" s="795"/>
      <c r="V19" s="795"/>
      <c r="W19" s="398"/>
      <c r="X19" s="398"/>
      <c r="Y19" s="493"/>
      <c r="Z19" s="493"/>
      <c r="AH19" s="492"/>
      <c r="AI19" s="1715"/>
      <c r="AJ19" s="171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6" t="s">
        <v>3571</v>
      </c>
      <c r="D20" s="1736"/>
      <c r="E20" s="1673" t="str">
        <f>'1. Project Inputs'!C19</f>
        <v>TA Digital</v>
      </c>
      <c r="F20" s="1674"/>
      <c r="G20" s="488"/>
      <c r="H20" s="488"/>
      <c r="I20" s="488"/>
      <c r="J20" s="488"/>
      <c r="K20" s="494"/>
      <c r="L20" s="1606"/>
      <c r="M20" s="1608"/>
      <c r="N20" s="494"/>
      <c r="O20" s="804"/>
      <c r="P20" s="804"/>
      <c r="Q20" s="804"/>
      <c r="R20" s="804"/>
      <c r="S20" s="804"/>
      <c r="T20" s="496"/>
      <c r="U20" s="496"/>
      <c r="V20" s="399"/>
      <c r="W20" s="399"/>
      <c r="X20" s="399"/>
      <c r="Y20" s="399"/>
      <c r="Z20" s="496"/>
      <c r="AH20" s="495"/>
      <c r="AI20" s="1713"/>
      <c r="AJ20" s="171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6" t="s">
        <v>19</v>
      </c>
      <c r="D21" s="1736"/>
      <c r="E21" s="1673" t="str">
        <f>'1. Project Inputs'!C19</f>
        <v>TA Digital</v>
      </c>
      <c r="F21" s="1674"/>
      <c r="G21" s="488"/>
      <c r="H21" s="488"/>
      <c r="I21" s="488"/>
      <c r="J21" s="488"/>
      <c r="K21" s="494"/>
      <c r="L21" s="1621" t="s">
        <v>3297</v>
      </c>
      <c r="M21" s="1622" t="e">
        <f>'[2]4. Summary &amp; Totals'!C45</f>
        <v>#REF!</v>
      </c>
      <c r="N21" s="494"/>
      <c r="O21" s="804"/>
      <c r="P21" s="804"/>
      <c r="Q21" s="804"/>
      <c r="R21" s="804"/>
      <c r="S21" s="804"/>
      <c r="T21" s="496"/>
      <c r="U21" s="496"/>
      <c r="V21" s="399"/>
      <c r="W21" s="399"/>
      <c r="X21" s="399"/>
      <c r="Y21" s="399"/>
      <c r="Z21" s="496"/>
      <c r="AH21" s="495"/>
      <c r="AI21" s="1713"/>
      <c r="AJ21" s="171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6" t="s">
        <v>3296</v>
      </c>
      <c r="D22" s="1736"/>
      <c r="E22" s="1673" t="str">
        <f>'1. Project Inputs'!C20</f>
        <v>No</v>
      </c>
      <c r="F22" s="1674"/>
      <c r="G22" s="488"/>
      <c r="H22" s="488"/>
      <c r="I22" s="488"/>
      <c r="J22" s="488"/>
      <c r="K22" s="494"/>
      <c r="L22" s="1621" t="s">
        <v>1673</v>
      </c>
      <c r="M22" s="1623" t="e">
        <f>'[2]4. Summary &amp; Totals'!C37</f>
        <v>#REF!</v>
      </c>
      <c r="N22" s="494"/>
      <c r="O22" s="804"/>
      <c r="P22" s="804"/>
      <c r="Q22" s="804"/>
      <c r="R22" s="804"/>
      <c r="S22" s="804"/>
      <c r="T22" s="496"/>
      <c r="U22" s="496"/>
      <c r="V22" s="399"/>
      <c r="W22" s="399"/>
      <c r="X22" s="399"/>
      <c r="Y22" s="399"/>
      <c r="Z22" s="496"/>
      <c r="AH22" s="495"/>
      <c r="AI22" s="1713"/>
      <c r="AJ22" s="171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7" t="s">
        <v>2064</v>
      </c>
      <c r="D23" s="1737"/>
      <c r="E23" s="1673">
        <f>'1. Project Inputs'!C22</f>
        <v>1324</v>
      </c>
      <c r="F23" s="1674"/>
      <c r="G23" s="488"/>
      <c r="H23" s="488"/>
      <c r="I23" s="488"/>
      <c r="J23" s="488"/>
      <c r="K23" s="494"/>
      <c r="L23" s="1621" t="s">
        <v>3689</v>
      </c>
      <c r="M23" s="1621" t="e">
        <f>'[2]6. Commercial Review'!B69</f>
        <v>#REF!</v>
      </c>
      <c r="N23" s="494"/>
      <c r="O23" s="804"/>
      <c r="P23" s="804"/>
      <c r="Q23" s="804"/>
      <c r="R23" s="804"/>
      <c r="S23" s="804"/>
      <c r="T23" s="496"/>
      <c r="U23" s="496"/>
      <c r="V23" s="399"/>
      <c r="W23" s="399"/>
      <c r="X23" s="399"/>
      <c r="Y23" s="399"/>
      <c r="Z23" s="496"/>
      <c r="AH23" s="495"/>
      <c r="AI23" s="1713"/>
      <c r="AJ23" s="171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7" t="s">
        <v>22</v>
      </c>
      <c r="D24" s="1737"/>
      <c r="E24" s="1673" t="str">
        <f>'1. Project Inputs'!C23</f>
        <v>Leap Point UK</v>
      </c>
      <c r="F24" s="1674"/>
      <c r="G24" s="488"/>
      <c r="H24" s="488"/>
      <c r="I24" s="488"/>
      <c r="J24" s="488"/>
      <c r="K24" s="484"/>
      <c r="L24" s="1621" t="s">
        <v>1466</v>
      </c>
      <c r="M24" s="1623" t="e">
        <f>'[2]3. Financial Inputs'!C65</f>
        <v>#REF!</v>
      </c>
      <c r="N24" s="484"/>
      <c r="O24" s="804"/>
      <c r="P24" s="804"/>
      <c r="Q24" s="804"/>
      <c r="R24" s="804"/>
      <c r="S24" s="804"/>
      <c r="T24" s="496"/>
      <c r="U24" s="496"/>
      <c r="V24" s="399"/>
      <c r="W24" s="399"/>
      <c r="X24" s="399"/>
      <c r="Y24" s="399"/>
      <c r="Z24" s="496"/>
      <c r="AC24" s="1729" t="s">
        <v>100</v>
      </c>
      <c r="AD24" s="1729"/>
      <c r="AE24" s="1729"/>
      <c r="AF24" s="1729"/>
      <c r="AH24" s="495"/>
      <c r="AI24" s="1713"/>
      <c r="AJ24" s="171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7" t="s">
        <v>23</v>
      </c>
      <c r="D25" s="1737"/>
      <c r="E25" s="1671" t="str">
        <f>'1. Project Inputs'!C24</f>
        <v>Digital - Systems Implementation</v>
      </c>
      <c r="F25" s="1672"/>
      <c r="G25" s="488"/>
      <c r="H25" s="488"/>
      <c r="I25" s="488"/>
      <c r="J25" s="488"/>
      <c r="K25" s="413"/>
      <c r="L25" s="413"/>
      <c r="M25" s="413"/>
      <c r="N25" s="413"/>
      <c r="O25" s="804"/>
      <c r="P25" s="804"/>
      <c r="Q25" s="804"/>
      <c r="R25" s="804"/>
      <c r="S25" s="804"/>
      <c r="T25" s="496"/>
      <c r="U25" s="496"/>
      <c r="V25" s="399"/>
      <c r="W25" s="399"/>
      <c r="X25" s="399"/>
      <c r="Y25" s="399"/>
      <c r="Z25" s="496"/>
      <c r="AB25" s="466"/>
      <c r="AC25" s="1729"/>
      <c r="AD25" s="1729"/>
      <c r="AE25" s="1729"/>
      <c r="AF25" s="1729"/>
      <c r="AH25" s="495"/>
      <c r="AI25" s="1713"/>
      <c r="AJ25" s="171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7" t="s">
        <v>24</v>
      </c>
      <c r="D26" s="1737"/>
      <c r="E26" s="1671" t="str">
        <f>'1. Project Inputs'!C25</f>
        <v>Standard Rates</v>
      </c>
      <c r="F26" s="1672"/>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3"/>
      <c r="AJ26" s="171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8" t="s">
        <v>2311</v>
      </c>
      <c r="D27" s="1738"/>
      <c r="E27" s="1673" t="str">
        <f>IF(ISBLANK('1. Project Inputs'!C26)," ",'1. Project Inputs'!C26)</f>
        <v xml:space="preserve"> </v>
      </c>
      <c r="F27" s="1674"/>
      <c r="G27" s="488"/>
      <c r="H27" s="488"/>
      <c r="I27" s="1582"/>
      <c r="J27" s="1582"/>
      <c r="K27" s="1582"/>
      <c r="L27" s="1582"/>
      <c r="M27" s="1582"/>
      <c r="N27" s="1582"/>
      <c r="O27" s="804"/>
      <c r="P27" s="804"/>
      <c r="Q27" s="804"/>
      <c r="R27" s="804"/>
      <c r="S27" s="804"/>
      <c r="T27" s="496"/>
      <c r="U27" s="496"/>
      <c r="V27" s="399"/>
      <c r="W27" s="399"/>
      <c r="X27" s="399"/>
      <c r="Y27" s="399"/>
      <c r="Z27" s="496"/>
      <c r="AC27" s="510"/>
      <c r="AD27" s="511" t="s">
        <v>104</v>
      </c>
      <c r="AE27" s="512" t="s">
        <v>105</v>
      </c>
      <c r="AF27" s="513" t="s">
        <v>106</v>
      </c>
      <c r="AH27" s="495"/>
      <c r="AI27" s="1713"/>
      <c r="AJ27" s="171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6" t="s">
        <v>1890</v>
      </c>
      <c r="D28" s="1736"/>
      <c r="E28" s="1705">
        <f>'1. Project Inputs'!C27</f>
        <v>45933</v>
      </c>
      <c r="F28" s="1706"/>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368400</v>
      </c>
      <c r="AE28" s="517">
        <f>IF(AE48="","",SUMIFS($D$291:$D$390,$AE$48:$AE$147,"Yes"))</f>
        <v>134400</v>
      </c>
      <c r="AF28" s="1457">
        <f>IF(AF48="","",SUMIFS($D$291:$D$390,$AF$48:$AF$147,"Yes"))</f>
        <v>218400</v>
      </c>
      <c r="AH28" s="495"/>
      <c r="AI28" s="1713"/>
      <c r="AJ28" s="171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6" t="s">
        <v>27</v>
      </c>
      <c r="D29" s="1736"/>
      <c r="E29" s="1705" t="str">
        <f>'1. Project Inputs'!C28</f>
        <v>Fixed Fee</v>
      </c>
      <c r="F29" s="1706"/>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123600</v>
      </c>
      <c r="AE29" s="517">
        <f>IF(AE48="","",SUMIFS($F$291:$F$390,$AE$48:$AE$147,"Yes"))</f>
        <v>48600</v>
      </c>
      <c r="AF29" s="1457">
        <f>IF(AF48="","",SUMIFS($F$291:$F$390,$AF$48:$AF$147,"Yes"))</f>
        <v>72600</v>
      </c>
      <c r="AH29" s="495"/>
      <c r="AI29" s="1713"/>
      <c r="AJ29" s="171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39" t="s">
        <v>2286</v>
      </c>
      <c r="D30" s="1739"/>
      <c r="E30" s="1707">
        <f>'1. Project Inputs'!C29</f>
        <v>30</v>
      </c>
      <c r="F30" s="1708"/>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21.458333333333332</v>
      </c>
      <c r="AE30" s="1459">
        <f>IFERROR(AE29/SUMIFS($M$291:$M$390,AE48:AE147,"Yes"),"")</f>
        <v>22.5</v>
      </c>
      <c r="AF30" s="1460">
        <f>IFERROR(AF29/SUMIFS($M$291:$M$390,AF48:AF147,"Yes"),"")</f>
        <v>21.607142857142858</v>
      </c>
      <c r="AH30" s="441"/>
      <c r="AI30" s="1713"/>
      <c r="AJ30" s="171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6" t="s">
        <v>2292</v>
      </c>
      <c r="G32" s="1696"/>
      <c r="H32" s="1696"/>
      <c r="I32" s="1696"/>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2" t="s">
        <v>3201</v>
      </c>
      <c r="D35" s="1702"/>
      <c r="E35" s="1702"/>
      <c r="F35" s="1702"/>
      <c r="G35" s="1702"/>
      <c r="H35" s="1702"/>
      <c r="I35" s="1702"/>
      <c r="J35" s="1702"/>
      <c r="K35" s="1702"/>
      <c r="L35" s="1702"/>
      <c r="M35" s="1702"/>
      <c r="N35" s="1702"/>
      <c r="O35" s="1702"/>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88" t="s">
        <v>2315</v>
      </c>
      <c r="D36" s="1688"/>
      <c r="E36" s="1688"/>
      <c r="F36" s="1688"/>
      <c r="G36" s="1688"/>
      <c r="H36" s="1688"/>
      <c r="I36" s="1688"/>
      <c r="J36" s="1688"/>
      <c r="K36" s="1688"/>
      <c r="L36" s="1688"/>
      <c r="M36" s="1688"/>
      <c r="N36" s="1688"/>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97" t="s">
        <v>3233</v>
      </c>
      <c r="D37" s="1697"/>
      <c r="E37" s="1697"/>
      <c r="F37" s="1697"/>
      <c r="G37" s="1697"/>
      <c r="H37" s="1697"/>
      <c r="I37" s="1697"/>
      <c r="J37" s="1697"/>
      <c r="K37" s="1697"/>
      <c r="L37" s="1697"/>
      <c r="M37" s="1697"/>
      <c r="N37" s="1697"/>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97" t="s">
        <v>3234</v>
      </c>
      <c r="D38" s="1697"/>
      <c r="E38" s="1697"/>
      <c r="F38" s="1697"/>
      <c r="G38" s="1697"/>
      <c r="H38" s="1697"/>
      <c r="I38" s="1697"/>
      <c r="J38" s="1697"/>
      <c r="K38" s="1697"/>
      <c r="L38" s="1697"/>
      <c r="M38" s="1697"/>
      <c r="N38" s="1697"/>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1" t="s">
        <v>3235</v>
      </c>
      <c r="D39" s="1741"/>
      <c r="E39" s="1741"/>
      <c r="F39" s="1741"/>
      <c r="G39" s="1741"/>
      <c r="H39" s="1741"/>
      <c r="I39" s="1741"/>
      <c r="J39" s="1741"/>
      <c r="K39" s="1741"/>
      <c r="L39" s="1741"/>
      <c r="M39" s="1741"/>
      <c r="N39" s="1741"/>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97" t="s">
        <v>3236</v>
      </c>
      <c r="D40" s="1697"/>
      <c r="E40" s="1697"/>
      <c r="F40" s="1697"/>
      <c r="G40" s="1697"/>
      <c r="H40" s="1697"/>
      <c r="I40" s="1697"/>
      <c r="J40" s="1697"/>
      <c r="K40" s="1697"/>
      <c r="L40" s="1697"/>
      <c r="M40" s="1697"/>
      <c r="N40" s="1697"/>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2" t="s">
        <v>3202</v>
      </c>
      <c r="D41" s="1742"/>
      <c r="E41" s="1742"/>
      <c r="F41" s="1742"/>
      <c r="G41" s="1742"/>
      <c r="H41" s="1742"/>
      <c r="I41" s="1742"/>
      <c r="J41" s="1742"/>
      <c r="K41" s="1742"/>
      <c r="L41" s="1742"/>
      <c r="M41" s="1742"/>
      <c r="N41" s="1742"/>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97" t="s">
        <v>3237</v>
      </c>
      <c r="D42" s="1697"/>
      <c r="E42" s="1697"/>
      <c r="F42" s="1697"/>
      <c r="G42" s="1697"/>
      <c r="H42" s="1697"/>
      <c r="I42" s="1697"/>
      <c r="J42" s="1697"/>
      <c r="K42" s="1697"/>
      <c r="L42" s="1697"/>
      <c r="M42" s="1697"/>
      <c r="N42" s="1697"/>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3" t="s">
        <v>3238</v>
      </c>
      <c r="D43" s="1703"/>
      <c r="E43" s="1703"/>
      <c r="F43" s="1703"/>
      <c r="G43" s="1703"/>
      <c r="H43" s="1703"/>
      <c r="I43" s="1703"/>
      <c r="J43" s="1703"/>
      <c r="K43" s="1703"/>
      <c r="L43" s="1703"/>
      <c r="M43" s="1703"/>
      <c r="N43" s="1703"/>
      <c r="O43" s="842"/>
      <c r="P43" s="842"/>
      <c r="Q43" s="842"/>
      <c r="R43" s="842"/>
      <c r="S43" s="842"/>
      <c r="T43" s="841"/>
      <c r="U43" s="841"/>
      <c r="V43" s="841"/>
      <c r="W43" s="841"/>
      <c r="X43" s="841"/>
      <c r="Y43" s="1666" t="str">
        <f>IF(COUNTIFS(Y48:Y147,"&gt;40")&gt;0,"You have one or more resource staffed over 40 hours a week. If this was intentional, please ignore this message. If this was in error, please check your scheduled weekly hours.","")</f>
        <v/>
      </c>
      <c r="Z43" s="1666"/>
      <c r="AA43" s="1666"/>
      <c r="AB43" s="1666"/>
      <c r="AC43" s="841"/>
      <c r="AD43" s="841"/>
      <c r="AE43" s="841"/>
      <c r="AF43" s="518"/>
      <c r="AG43" s="843"/>
      <c r="AH43" s="844"/>
      <c r="AI43" s="844"/>
      <c r="AJ43" s="843"/>
      <c r="AK43" s="843"/>
      <c r="AL43" s="843"/>
      <c r="AM43" s="843"/>
      <c r="CM43" s="838"/>
    </row>
    <row r="44" spans="1:97" s="624" customFormat="1" ht="14" customHeight="1" x14ac:dyDescent="0.35">
      <c r="B44" s="841"/>
      <c r="C44" s="1704" t="s">
        <v>3239</v>
      </c>
      <c r="D44" s="1704"/>
      <c r="E44" s="1704"/>
      <c r="F44" s="1704"/>
      <c r="G44" s="1704"/>
      <c r="H44" s="1704"/>
      <c r="I44" s="1704"/>
      <c r="J44" s="1704"/>
      <c r="K44" s="1704"/>
      <c r="L44" s="1704"/>
      <c r="M44" s="1704"/>
      <c r="N44" s="1704"/>
      <c r="O44" s="842"/>
      <c r="P44" s="842"/>
      <c r="Q44" s="842"/>
      <c r="R44" s="842"/>
      <c r="S44" s="842"/>
      <c r="T44" s="841"/>
      <c r="U44" s="841"/>
      <c r="V44" s="841"/>
      <c r="W44" s="841"/>
      <c r="X44" s="841"/>
      <c r="Y44" s="1666"/>
      <c r="Z44" s="1666"/>
      <c r="AA44" s="1666"/>
      <c r="AB44" s="1666"/>
      <c r="AC44" s="841"/>
      <c r="AD44" s="841"/>
      <c r="AE44" s="841"/>
      <c r="AF44" s="518"/>
      <c r="AG44" s="843"/>
      <c r="AH44" s="844"/>
      <c r="AI44" s="844"/>
      <c r="AJ44" s="843"/>
      <c r="AK44" s="843"/>
      <c r="AL44" s="843"/>
      <c r="AM44" s="843"/>
      <c r="CM44" s="838"/>
    </row>
    <row r="45" spans="1:97" x14ac:dyDescent="0.3">
      <c r="Y45" s="1666"/>
      <c r="Z45" s="1666"/>
      <c r="AA45" s="1666"/>
      <c r="AB45" s="1666"/>
    </row>
    <row r="46" spans="1:97" s="624" customFormat="1" ht="14" customHeight="1" x14ac:dyDescent="0.35">
      <c r="B46" s="841"/>
      <c r="C46" s="1730"/>
      <c r="D46" s="1730"/>
      <c r="E46" s="1730"/>
      <c r="F46" s="1730"/>
      <c r="G46" s="1730"/>
      <c r="H46" s="1730"/>
      <c r="I46" s="1730"/>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2350</v>
      </c>
      <c r="G47" s="1280"/>
      <c r="H47" s="1280" t="s">
        <v>3418</v>
      </c>
      <c r="I47" s="1279" t="s">
        <v>3207</v>
      </c>
      <c r="J47" s="1280" t="s">
        <v>2367</v>
      </c>
      <c r="K47" s="1675" t="s">
        <v>237</v>
      </c>
      <c r="L47" s="1675"/>
      <c r="M47" s="1675"/>
      <c r="N47" s="1279" t="s">
        <v>2405</v>
      </c>
      <c r="O47" s="1675" t="s">
        <v>238</v>
      </c>
      <c r="P47" s="1675"/>
      <c r="Q47" s="1675"/>
      <c r="R47" s="1675"/>
      <c r="S47" s="1675"/>
      <c r="T47" s="1709" t="str">
        <f>IF('1. Project Inputs'!C25="Client Custom Rates","Custom Client Rate Card Title","Custom Client Rate Title Do Not Use")</f>
        <v>Custom Client Rate Title Do Not Use</v>
      </c>
      <c r="U47" s="1709"/>
      <c r="V47" s="1281" t="s">
        <v>2368</v>
      </c>
      <c r="W47" s="1281" t="s">
        <v>2314</v>
      </c>
      <c r="X47" s="1593" t="s">
        <v>2096</v>
      </c>
      <c r="Y47" s="1280" t="s">
        <v>2259</v>
      </c>
      <c r="Z47" s="1279" t="s">
        <v>2096</v>
      </c>
      <c r="AA47" s="1279" t="s">
        <v>2258</v>
      </c>
      <c r="AB47" s="1279" t="s">
        <v>64</v>
      </c>
      <c r="AC47" s="1675" t="s">
        <v>104</v>
      </c>
      <c r="AD47" s="1676"/>
      <c r="AE47" s="1282" t="s">
        <v>105</v>
      </c>
      <c r="AF47" s="1279" t="s">
        <v>106</v>
      </c>
      <c r="AH47" s="1728"/>
      <c r="AI47" s="1728"/>
      <c r="AJ47" s="1283"/>
      <c r="AK47" s="1283"/>
      <c r="AL47" s="1283"/>
      <c r="AM47" s="1283"/>
      <c r="CM47" s="1284"/>
    </row>
    <row r="48" spans="1:97" ht="14.5" customHeight="1" x14ac:dyDescent="0.3">
      <c r="C48" s="1182" t="s">
        <v>269</v>
      </c>
      <c r="D48" s="1183" t="s">
        <v>288</v>
      </c>
      <c r="E48" s="1183" t="str">
        <f>IFERROR(_xlfn.XLOOKUP(D48,TADIndia,'Rates &amp; Drop Downs INT'!$CH$6:$CH$747),"")</f>
        <v>MACH</v>
      </c>
      <c r="F48" s="1183" t="s">
        <v>1228</v>
      </c>
      <c r="G48" s="1187" t="str">
        <f>IFERROR(_xlfn.XLOOKUP(F48,'Rates &amp; Drop Downs INT'!$CI$6:$CI$747,'Rates &amp; Drop Downs INT'!$CJ$6:$CJ$747),"")</f>
        <v>MACH_Content</v>
      </c>
      <c r="H48" s="1187" t="str">
        <f>_xlfn.XLOOKUP(F48,'Rates &amp; Drop Downs INT'!$DF$6:$DF$173,'Rates &amp; Drop Downs INT'!$DG$6:$DG$173,"")</f>
        <v>MACHCONTENTSP</v>
      </c>
      <c r="I48" s="1183" t="s">
        <v>1823</v>
      </c>
      <c r="J48" s="1184" t="str">
        <f>C48</f>
        <v>TADIndia</v>
      </c>
      <c r="K48" s="1684" t="s">
        <v>534</v>
      </c>
      <c r="L48" s="1685"/>
      <c r="M48" s="1686"/>
      <c r="N48" s="1190" cm="1">
        <f t="array" ref="N48">IF($E$20="Credera US",V48,SUMPRODUCT(('Rates &amp; Drop Downs INT'!$CG$6:$CG$747=$D48)*('Rates &amp; Drop Downs INT'!$CI$6:$CI$747=$F48)*('Rates &amp; Drop Downs INT'!$CK$6:$CK$747=$K48)*('Rates &amp; Drop Downs INT'!$CM$6:$CM$747)))</f>
        <v>2</v>
      </c>
      <c r="O48" s="1698"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698"/>
      <c r="Q48" s="1698"/>
      <c r="R48" s="1698"/>
      <c r="S48" s="1698"/>
      <c r="T48" s="1710"/>
      <c r="U48" s="1710"/>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677" t="s">
        <v>78</v>
      </c>
      <c r="AD48" s="1678"/>
      <c r="AE48" s="1595" t="s">
        <v>275</v>
      </c>
      <c r="AF48" s="891" t="s">
        <v>78</v>
      </c>
      <c r="AH48" s="1726"/>
      <c r="AI48" s="1726"/>
      <c r="CM48" s="425"/>
    </row>
    <row r="49" spans="3:91" ht="16" customHeight="1" x14ac:dyDescent="0.3">
      <c r="C49" s="1186" t="s">
        <v>269</v>
      </c>
      <c r="D49" s="1187" t="s">
        <v>262</v>
      </c>
      <c r="E49" s="1187" t="str">
        <f>IFERROR(_xlfn.XLOOKUP(D49,TADIndia,'Rates &amp; Drop Downs INT'!$CH$6:$CH$747),"")</f>
        <v>Adobe</v>
      </c>
      <c r="F49" s="1187" t="s">
        <v>1211</v>
      </c>
      <c r="G49" s="1187" t="str">
        <f>IFERROR(_xlfn.XLOOKUP(F49,'Rates &amp; Drop Downs INT'!$CI$6:$CI$747,'Rates &amp; Drop Downs INT'!$CJ$6:$CJ$747),"")</f>
        <v>Adobe_Experience_Management</v>
      </c>
      <c r="H49" s="1187" t="str">
        <f>_xlfn.XLOOKUP(F49,'Rates &amp; Drop Downs INT'!$DF$6:$DF$173,'Rates &amp; Drop Downs INT'!$DG$6:$DG$173,"")</f>
        <v>EXPERIENCEMANAGEMENTSP</v>
      </c>
      <c r="I49" s="1187" t="s">
        <v>3443</v>
      </c>
      <c r="J49" s="1188" t="str">
        <f>C49</f>
        <v>TADIndia</v>
      </c>
      <c r="K49" s="1684" t="s">
        <v>534</v>
      </c>
      <c r="L49" s="1685"/>
      <c r="M49" s="1686"/>
      <c r="N49" s="1190" cm="1">
        <f t="array" ref="N49">IF($E$20="Credera US",V49,SUMPRODUCT(('Rates &amp; Drop Downs INT'!$CG$6:$CG$747=$D49)*('Rates &amp; Drop Downs INT'!$CI$6:$CI$747=$F49)*('Rates &amp; Drop Downs INT'!$CK$6:$CK$747=$K49)*('Rates &amp; Drop Downs INT'!$CM$6:$CM$747)))</f>
        <v>2</v>
      </c>
      <c r="O49" s="1693"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4"/>
      <c r="Q49" s="1694"/>
      <c r="R49" s="1694"/>
      <c r="S49" s="1695"/>
      <c r="T49" s="1691"/>
      <c r="U49" s="1692"/>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67" t="s">
        <v>78</v>
      </c>
      <c r="AD49" s="1668"/>
      <c r="AE49" s="881" t="s">
        <v>78</v>
      </c>
      <c r="AF49" s="892" t="s">
        <v>78</v>
      </c>
      <c r="AH49" s="1726"/>
      <c r="AI49" s="1726"/>
      <c r="CM49" s="425"/>
    </row>
    <row r="50" spans="3:91" ht="16" customHeight="1" x14ac:dyDescent="0.3">
      <c r="C50" s="1186" t="s">
        <v>269</v>
      </c>
      <c r="D50" s="1187" t="s">
        <v>262</v>
      </c>
      <c r="E50" s="1187" t="str">
        <f>IFERROR(_xlfn.XLOOKUP(D50,TADIndia,'Rates &amp; Drop Downs INT'!$CH$6:$CH$747),"")</f>
        <v>Adobe</v>
      </c>
      <c r="F50" s="1187" t="s">
        <v>1172</v>
      </c>
      <c r="G50" s="1187" t="str">
        <f>IFERROR(_xlfn.XLOOKUP(F50,'Rates &amp; Drop Downs INT'!$CI$6:$CI$747,'Rates &amp; Drop Downs INT'!$CJ$6:$CJ$747),"")</f>
        <v>Adobe_Content</v>
      </c>
      <c r="H50" s="1187" t="str">
        <f>_xlfn.XLOOKUP(F50,'Rates &amp; Drop Downs INT'!$DF$6:$DF$173,'Rates &amp; Drop Downs INT'!$DG$6:$DG$173,"")</f>
        <v>CONTENTCONTENTSP</v>
      </c>
      <c r="I50" s="1187"/>
      <c r="J50" s="1188" t="str">
        <f>C50</f>
        <v>TADIndia</v>
      </c>
      <c r="K50" s="1684" t="s">
        <v>740</v>
      </c>
      <c r="L50" s="1685"/>
      <c r="M50" s="1686"/>
      <c r="N50" s="1190" cm="1">
        <f t="array" ref="N50">IF($E$20="Credera US",V50,SUMPRODUCT(('Rates &amp; Drop Downs INT'!$CG$6:$CG$747=$D50)*('Rates &amp; Drop Downs INT'!$CI$6:$CI$747=$F50)*('Rates &amp; Drop Downs INT'!$CK$6:$CK$747=$K50)*('Rates &amp; Drop Downs INT'!$CM$6:$CM$747)))</f>
        <v>3</v>
      </c>
      <c r="O50" s="1693"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4"/>
      <c r="Q50" s="1694"/>
      <c r="R50" s="1694"/>
      <c r="S50" s="1695"/>
      <c r="T50" s="1691"/>
      <c r="U50" s="1692"/>
      <c r="V50" s="1222">
        <f>IFERROR(IF(ISBLANK(K50)," ",_xlfn.XLOOKUP(K50,'Rates &amp; Drop Downs INT'!C:C,'Rates &amp; Drop Downs INT'!J:J)),N50)</f>
        <v>3</v>
      </c>
      <c r="W50" s="1203" t="str">
        <f t="shared" si="0"/>
        <v>Offshore</v>
      </c>
      <c r="X50" s="1203"/>
      <c r="Y50" s="880">
        <v>40</v>
      </c>
      <c r="Z50" s="1187"/>
      <c r="AA50" s="1190"/>
      <c r="AB50" s="1274"/>
      <c r="AC50" s="1667" t="s">
        <v>78</v>
      </c>
      <c r="AD50" s="1668"/>
      <c r="AE50" s="881" t="s">
        <v>78</v>
      </c>
      <c r="AF50" s="892"/>
      <c r="AH50" s="1726"/>
      <c r="AI50" s="1726"/>
      <c r="CM50" s="425"/>
    </row>
    <row r="51" spans="3:91" ht="16" customHeight="1" x14ac:dyDescent="0.3">
      <c r="C51" s="1186" t="s">
        <v>269</v>
      </c>
      <c r="D51" s="1187" t="s">
        <v>325</v>
      </c>
      <c r="E51" s="1187" t="str">
        <f>IFERROR(_xlfn.XLOOKUP(D51,TADIndia,'Rates &amp; Drop Downs INT'!$CH$6:$CH$747),"")</f>
        <v>Experience_Design</v>
      </c>
      <c r="F51" s="1187" t="s">
        <v>3328</v>
      </c>
      <c r="G51" s="1187" t="str">
        <f>IFERROR(_xlfn.XLOOKUP(F51,'Rates &amp; Drop Downs INT'!$CI$6:$CI$747,'Rates &amp; Drop Downs INT'!$CJ$6:$CJ$747),"")</f>
        <v>Insights_and_Strategy</v>
      </c>
      <c r="H51" s="1187" t="str">
        <f>_xlfn.XLOOKUP(F51,'Rates &amp; Drop Downs INT'!$DF$6:$DF$173,'Rates &amp; Drop Downs INT'!$DG$6:$DG$173,"")</f>
        <v>INSIGHTSSTRATEGYSP</v>
      </c>
      <c r="I51" s="1187"/>
      <c r="J51" s="1188" t="str">
        <f t="shared" ref="J51:J112" si="1">C51</f>
        <v>TADIndia</v>
      </c>
      <c r="K51" s="1684" t="s">
        <v>763</v>
      </c>
      <c r="L51" s="1685"/>
      <c r="M51" s="1686"/>
      <c r="N51" s="1190" cm="1">
        <f t="array" ref="N51">IF($E$20="Credera US",V51,SUMPRODUCT(('Rates &amp; Drop Downs INT'!$CG$6:$CG$747=$D51)*('Rates &amp; Drop Downs INT'!$CI$6:$CI$747=$F51)*('Rates &amp; Drop Downs INT'!$CK$6:$CK$747=$K51)*('Rates &amp; Drop Downs INT'!$CM$6:$CM$747)))</f>
        <v>3</v>
      </c>
      <c r="O51" s="1693"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4"/>
      <c r="Q51" s="1694"/>
      <c r="R51" s="1694"/>
      <c r="S51" s="1695"/>
      <c r="T51" s="1691"/>
      <c r="U51" s="1692"/>
      <c r="V51" s="1222">
        <f>IFERROR(IF(ISBLANK(K51)," ",_xlfn.XLOOKUP(K51,'Rates &amp; Drop Downs INT'!C:C,'Rates &amp; Drop Downs INT'!J:J)),N51)</f>
        <v>3</v>
      </c>
      <c r="W51" s="1203" t="str">
        <f t="shared" si="0"/>
        <v>Offshore</v>
      </c>
      <c r="X51" s="1203"/>
      <c r="Y51" s="880">
        <v>40</v>
      </c>
      <c r="Z51" s="1187"/>
      <c r="AA51" s="1190"/>
      <c r="AB51" s="1274"/>
      <c r="AC51" s="1667" t="s">
        <v>78</v>
      </c>
      <c r="AD51" s="1668"/>
      <c r="AE51" s="881"/>
      <c r="AF51" s="892" t="s">
        <v>78</v>
      </c>
      <c r="AH51" s="1726"/>
      <c r="AI51" s="1726"/>
      <c r="CM51" s="425"/>
    </row>
    <row r="52" spans="3:91" ht="16" customHeight="1" x14ac:dyDescent="0.3">
      <c r="C52" s="1186" t="s">
        <v>269</v>
      </c>
      <c r="D52" s="1187" t="s">
        <v>325</v>
      </c>
      <c r="E52" s="1187" t="str">
        <f>IFERROR(_xlfn.XLOOKUP(D52,TADIndia,'Rates &amp; Drop Downs INT'!$CH$6:$CH$747),"")</f>
        <v>Experience_Design</v>
      </c>
      <c r="F52" s="1187" t="s">
        <v>3327</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4" t="s">
        <v>728</v>
      </c>
      <c r="L52" s="1685"/>
      <c r="M52" s="1686"/>
      <c r="N52" s="1190" cm="1">
        <f t="array" ref="N52">IF($E$20="Credera US",V52,SUMPRODUCT(('Rates &amp; Drop Downs INT'!$CG$6:$CG$747=$D52)*('Rates &amp; Drop Downs INT'!$CI$6:$CI$747=$F52)*('Rates &amp; Drop Downs INT'!$CK$6:$CK$747=$K52)*('Rates &amp; Drop Downs INT'!$CM$6:$CM$747)))</f>
        <v>3</v>
      </c>
      <c r="O52" s="1693"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4"/>
      <c r="Q52" s="1694"/>
      <c r="R52" s="1694"/>
      <c r="S52" s="1695"/>
      <c r="T52" s="1691"/>
      <c r="U52" s="1692"/>
      <c r="V52" s="1222">
        <f>IFERROR(IF(ISBLANK(K52)," ",_xlfn.XLOOKUP(K52,'Rates &amp; Drop Downs INT'!C:C,'Rates &amp; Drop Downs INT'!J:J)),N52)</f>
        <v>3</v>
      </c>
      <c r="W52" s="1203" t="str">
        <f t="shared" si="0"/>
        <v>Offshore</v>
      </c>
      <c r="X52" s="1203"/>
      <c r="Y52" s="880">
        <v>40</v>
      </c>
      <c r="Z52" s="1187"/>
      <c r="AA52" s="1190"/>
      <c r="AB52" s="1274"/>
      <c r="AC52" s="1667" t="s">
        <v>78</v>
      </c>
      <c r="AD52" s="1668"/>
      <c r="AE52" s="881"/>
      <c r="AF52" s="892"/>
      <c r="AH52" s="1726"/>
      <c r="AI52" s="1726"/>
      <c r="CM52" s="425"/>
    </row>
    <row r="53" spans="3:91" ht="16" customHeight="1" x14ac:dyDescent="0.3">
      <c r="C53" s="1186" t="s">
        <v>269</v>
      </c>
      <c r="D53" s="1187" t="s">
        <v>262</v>
      </c>
      <c r="E53" s="1187" t="str">
        <f>IFERROR(_xlfn.XLOOKUP(D53,TADIndia,'Rates &amp; Drop Downs INT'!$CH$6:$CH$747),"")</f>
        <v>Adobe</v>
      </c>
      <c r="F53" s="1187" t="s">
        <v>2535</v>
      </c>
      <c r="G53" s="1187" t="str">
        <f>IFERROR(_xlfn.XLOOKUP(F53,'Rates &amp; Drop Downs INT'!$CI$6:$CI$747,'Rates &amp; Drop Downs INT'!$CJ$6:$CJ$747),"")</f>
        <v>Adobe_Data_and_Analytics</v>
      </c>
      <c r="H53" s="1187" t="str">
        <f>_xlfn.XLOOKUP(F53,'Rates &amp; Drop Downs INT'!$DF$6:$DF$173,'Rates &amp; Drop Downs INT'!$DG$6:$DG$173,"")</f>
        <v>DATAANALYTICSSP</v>
      </c>
      <c r="I53" s="1187"/>
      <c r="J53" s="1188" t="str">
        <f t="shared" si="1"/>
        <v>TADIndia</v>
      </c>
      <c r="K53" s="1684" t="s">
        <v>315</v>
      </c>
      <c r="L53" s="1685"/>
      <c r="M53" s="1686"/>
      <c r="N53" s="1190" cm="1">
        <f t="array" ref="N53">IF($E$20="Credera US",V53,SUMPRODUCT(('Rates &amp; Drop Downs INT'!$CG$6:$CG$747=$D53)*('Rates &amp; Drop Downs INT'!$CI$6:$CI$747=$F53)*('Rates &amp; Drop Downs INT'!$CK$6:$CK$747=$K53)*('Rates &amp; Drop Downs INT'!$CM$6:$CM$747)))</f>
        <v>2</v>
      </c>
      <c r="O53" s="1693"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4"/>
      <c r="Q53" s="1694"/>
      <c r="R53" s="1694"/>
      <c r="S53" s="1695"/>
      <c r="T53" s="1691"/>
      <c r="U53" s="1692"/>
      <c r="V53" s="1222">
        <f>IFERROR(IF(ISBLANK(K53)," ",_xlfn.XLOOKUP(K53,'Rates &amp; Drop Downs INT'!C:C,'Rates &amp; Drop Downs INT'!J:J)),N53)</f>
        <v>2</v>
      </c>
      <c r="W53" s="1203" t="str">
        <f t="shared" si="0"/>
        <v>Offshore</v>
      </c>
      <c r="X53" s="1203"/>
      <c r="Y53" s="880">
        <v>32</v>
      </c>
      <c r="Z53" s="1187"/>
      <c r="AA53" s="1190"/>
      <c r="AB53" s="1274"/>
      <c r="AC53" s="1667"/>
      <c r="AD53" s="1668"/>
      <c r="AE53" s="881"/>
      <c r="AF53" s="892"/>
      <c r="AH53" s="1726"/>
      <c r="AI53" s="1726"/>
      <c r="CM53" s="425"/>
    </row>
    <row r="54" spans="3:91" ht="16" customHeight="1" x14ac:dyDescent="0.3">
      <c r="C54" s="1186" t="s">
        <v>269</v>
      </c>
      <c r="D54" s="1187" t="s">
        <v>262</v>
      </c>
      <c r="E54" s="1187" t="str">
        <f>IFERROR(_xlfn.XLOOKUP(D54,TADIndia,'Rates &amp; Drop Downs INT'!$CH$6:$CH$747),"")</f>
        <v>Adobe</v>
      </c>
      <c r="F54" s="1187" t="s">
        <v>2542</v>
      </c>
      <c r="G54" s="1187" t="str">
        <f>IFERROR(_xlfn.XLOOKUP(F54,'Rates &amp; Drop Downs INT'!$CI$6:$CI$747,'Rates &amp; Drop Downs INT'!$CJ$6:$CJ$747),"")</f>
        <v>Adobe_BA</v>
      </c>
      <c r="H54" s="1187" t="str">
        <f>_xlfn.XLOOKUP(F54,'Rates &amp; Drop Downs INT'!$DF$6:$DF$173,'Rates &amp; Drop Downs INT'!$DG$6:$DG$173,"")</f>
        <v>ADOBEBASP</v>
      </c>
      <c r="I54" s="1187"/>
      <c r="J54" s="1188"/>
      <c r="K54" s="1684" t="s">
        <v>563</v>
      </c>
      <c r="L54" s="1685"/>
      <c r="M54" s="1686"/>
      <c r="N54" s="1190" cm="1">
        <f t="array" ref="N54">IF($E$20="Credera US",V54,SUMPRODUCT(('Rates &amp; Drop Downs INT'!$CG$6:$CG$747=$D54)*('Rates &amp; Drop Downs INT'!$CI$6:$CI$747=$F54)*('Rates &amp; Drop Downs INT'!$CK$6:$CK$747=$K54)*('Rates &amp; Drop Downs INT'!$CM$6:$CM$747)))</f>
        <v>2</v>
      </c>
      <c r="O54" s="1693"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4"/>
      <c r="Q54" s="1694"/>
      <c r="R54" s="1694"/>
      <c r="S54" s="1695"/>
      <c r="T54" s="1691"/>
      <c r="U54" s="1692"/>
      <c r="V54" s="1222">
        <f>IFERROR(IF(ISBLANK(K54)," ",_xlfn.XLOOKUP(K54,'Rates &amp; Drop Downs INT'!C:C,'Rates &amp; Drop Downs INT'!J:J)),N54)</f>
        <v>0</v>
      </c>
      <c r="W54" s="1203" t="str">
        <f t="shared" si="0"/>
        <v>Offshore</v>
      </c>
      <c r="X54" s="1203"/>
      <c r="Y54" s="880">
        <v>40</v>
      </c>
      <c r="Z54" s="1187"/>
      <c r="AA54" s="1190"/>
      <c r="AB54" s="1274"/>
      <c r="AC54" s="1667"/>
      <c r="AD54" s="1668"/>
      <c r="AE54" s="881"/>
      <c r="AF54" s="892"/>
      <c r="AH54" s="1726"/>
      <c r="AI54" s="1726"/>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4" t="s">
        <v>444</v>
      </c>
      <c r="L55" s="1685"/>
      <c r="M55" s="1686"/>
      <c r="N55" s="1190" cm="1">
        <f t="array" ref="N55">IF($E$20="Credera US",V55,SUMPRODUCT(('Rates &amp; Drop Downs INT'!$CG$6:$CG$747=$D55)*('Rates &amp; Drop Downs INT'!$CI$6:$CI$747=$F55)*('Rates &amp; Drop Downs INT'!$CK$6:$CK$747=$K55)*('Rates &amp; Drop Downs INT'!$CM$6:$CM$747)))</f>
        <v>5</v>
      </c>
      <c r="O55" s="1693"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4"/>
      <c r="Q55" s="1694"/>
      <c r="R55" s="1694"/>
      <c r="S55" s="1695"/>
      <c r="T55" s="1691"/>
      <c r="U55" s="1692"/>
      <c r="V55" s="1222">
        <f>IFERROR(IF(ISBLANK(K55)," ",_xlfn.XLOOKUP(K55,'Rates &amp; Drop Downs INT'!C:C,'Rates &amp; Drop Downs INT'!J:J)),N55)</f>
        <v>0</v>
      </c>
      <c r="W55" s="1203" t="str">
        <f t="shared" si="0"/>
        <v>Offshore</v>
      </c>
      <c r="X55" s="1203"/>
      <c r="Y55" s="880">
        <v>20</v>
      </c>
      <c r="Z55" s="1187"/>
      <c r="AA55" s="1190"/>
      <c r="AB55" s="1274"/>
      <c r="AC55" s="1667"/>
      <c r="AD55" s="1668"/>
      <c r="AE55" s="881"/>
      <c r="AF55" s="892"/>
      <c r="AH55" s="1726"/>
      <c r="AI55" s="1726"/>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4"/>
      <c r="L56" s="1685"/>
      <c r="M56" s="1686"/>
      <c r="N56" s="1190" cm="1">
        <f t="array" ref="N56">IF($E$20="Credera US",V56,SUMPRODUCT(('Rates &amp; Drop Downs INT'!$CG$6:$CG$747=$D56)*('Rates &amp; Drop Downs INT'!$CI$6:$CI$747=$F56)*('Rates &amp; Drop Downs INT'!$CK$6:$CK$747=$K56)*('Rates &amp; Drop Downs INT'!$CM$6:$CM$747)))</f>
        <v>0</v>
      </c>
      <c r="O56" s="1693"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4"/>
      <c r="Q56" s="1694"/>
      <c r="R56" s="1694"/>
      <c r="S56" s="1695"/>
      <c r="T56" s="1691"/>
      <c r="U56" s="169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7"/>
      <c r="AD56" s="1668"/>
      <c r="AE56" s="881"/>
      <c r="AF56" s="892"/>
      <c r="AH56" s="1726"/>
      <c r="AI56" s="1726"/>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4"/>
      <c r="L57" s="1685"/>
      <c r="M57" s="1686"/>
      <c r="N57" s="1190" cm="1">
        <f t="array" ref="N57">IF($E$20="Credera US",V57,SUMPRODUCT(('Rates &amp; Drop Downs INT'!$CG$6:$CG$747=$D57)*('Rates &amp; Drop Downs INT'!$CI$6:$CI$747=$F57)*('Rates &amp; Drop Downs INT'!$CK$6:$CK$747=$K57)*('Rates &amp; Drop Downs INT'!$CM$6:$CM$747)))</f>
        <v>0</v>
      </c>
      <c r="O57" s="1693"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4"/>
      <c r="Q57" s="1694"/>
      <c r="R57" s="1694"/>
      <c r="S57" s="1695"/>
      <c r="T57" s="1691"/>
      <c r="U57" s="169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7"/>
      <c r="AD57" s="1668"/>
      <c r="AE57" s="881"/>
      <c r="AF57" s="892"/>
      <c r="AH57" s="1726"/>
      <c r="AI57" s="1726"/>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4"/>
      <c r="L58" s="1685"/>
      <c r="M58" s="1686"/>
      <c r="N58" s="1190" cm="1">
        <f t="array" ref="N58">IF($E$20="Credera US",V58,SUMPRODUCT(('Rates &amp; Drop Downs INT'!$CG$6:$CG$747=$D58)*('Rates &amp; Drop Downs INT'!$CI$6:$CI$747=$F58)*('Rates &amp; Drop Downs INT'!$CK$6:$CK$747=$K58)*('Rates &amp; Drop Downs INT'!$CM$6:$CM$747)))</f>
        <v>0</v>
      </c>
      <c r="O58" s="1693"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4"/>
      <c r="Q58" s="1694"/>
      <c r="R58" s="1694"/>
      <c r="S58" s="1695"/>
      <c r="T58" s="1691"/>
      <c r="U58" s="169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7"/>
      <c r="AD58" s="1668"/>
      <c r="AE58" s="881"/>
      <c r="AF58" s="892"/>
      <c r="AH58" s="1726"/>
      <c r="AI58" s="1726"/>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4"/>
      <c r="L59" s="1685"/>
      <c r="M59" s="1686"/>
      <c r="N59" s="1190" cm="1">
        <f t="array" ref="N59">IF($E$20="Credera US",V59,SUMPRODUCT(('Rates &amp; Drop Downs INT'!$CG$6:$CG$747=$D59)*('Rates &amp; Drop Downs INT'!$CI$6:$CI$747=$F59)*('Rates &amp; Drop Downs INT'!$CK$6:$CK$747=$K59)*('Rates &amp; Drop Downs INT'!$CM$6:$CM$747)))</f>
        <v>0</v>
      </c>
      <c r="O59" s="1693"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4"/>
      <c r="Q59" s="1694"/>
      <c r="R59" s="1694"/>
      <c r="S59" s="1695"/>
      <c r="T59" s="1691"/>
      <c r="U59" s="169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7"/>
      <c r="AD59" s="1668"/>
      <c r="AE59" s="881"/>
      <c r="AF59" s="892"/>
      <c r="AH59" s="1726"/>
      <c r="AI59" s="1726"/>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4"/>
      <c r="L60" s="1685"/>
      <c r="M60" s="1686"/>
      <c r="N60" s="1190" cm="1">
        <f t="array" ref="N60">IF($E$20="Credera US",V60,SUMPRODUCT(('Rates &amp; Drop Downs INT'!$CG$6:$CG$747=$D60)*('Rates &amp; Drop Downs INT'!$CI$6:$CI$747=$F60)*('Rates &amp; Drop Downs INT'!$CK$6:$CK$747=$K60)*('Rates &amp; Drop Downs INT'!$CM$6:$CM$747)))</f>
        <v>0</v>
      </c>
      <c r="O60" s="1693"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4"/>
      <c r="Q60" s="1694"/>
      <c r="R60" s="1694"/>
      <c r="S60" s="1695"/>
      <c r="T60" s="1691"/>
      <c r="U60" s="169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7"/>
      <c r="AD60" s="1668"/>
      <c r="AE60" s="881"/>
      <c r="AF60" s="892"/>
      <c r="AH60" s="1726"/>
      <c r="AI60" s="1726"/>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4"/>
      <c r="L61" s="1685"/>
      <c r="M61" s="1686"/>
      <c r="N61" s="1190" cm="1">
        <f t="array" ref="N61">IF($E$20="Credera US",V61,SUMPRODUCT(('Rates &amp; Drop Downs INT'!$CG$6:$CG$747=$D61)*('Rates &amp; Drop Downs INT'!$CI$6:$CI$747=$F61)*('Rates &amp; Drop Downs INT'!$CK$6:$CK$747=$K61)*('Rates &amp; Drop Downs INT'!$CM$6:$CM$747)))</f>
        <v>0</v>
      </c>
      <c r="O61" s="1693"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4"/>
      <c r="Q61" s="1694"/>
      <c r="R61" s="1694"/>
      <c r="S61" s="1695"/>
      <c r="T61" s="1691"/>
      <c r="U61" s="169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7"/>
      <c r="AD61" s="1668"/>
      <c r="AE61" s="881"/>
      <c r="AF61" s="892"/>
      <c r="AH61" s="1726"/>
      <c r="AI61" s="1726"/>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4"/>
      <c r="L62" s="1685"/>
      <c r="M62" s="1686"/>
      <c r="N62" s="1190" cm="1">
        <f t="array" ref="N62">IF($E$20="Credera US",V62,SUMPRODUCT(('Rates &amp; Drop Downs INT'!$CG$6:$CG$747=$D62)*('Rates &amp; Drop Downs INT'!$CI$6:$CI$747=$F62)*('Rates &amp; Drop Downs INT'!$CK$6:$CK$747=$K62)*('Rates &amp; Drop Downs INT'!$CM$6:$CM$747)))</f>
        <v>0</v>
      </c>
      <c r="O62" s="1693"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4"/>
      <c r="Q62" s="1694"/>
      <c r="R62" s="1694"/>
      <c r="S62" s="1695"/>
      <c r="T62" s="1691"/>
      <c r="U62" s="169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7"/>
      <c r="AD62" s="1668"/>
      <c r="AE62" s="881"/>
      <c r="AF62" s="892"/>
      <c r="AH62" s="1726"/>
      <c r="AI62" s="1726"/>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4"/>
      <c r="L63" s="1685"/>
      <c r="M63" s="1686"/>
      <c r="N63" s="1190" cm="1">
        <f t="array" ref="N63">IF($E$20="Credera US",V63,SUMPRODUCT(('Rates &amp; Drop Downs INT'!$CG$6:$CG$747=$D63)*('Rates &amp; Drop Downs INT'!$CI$6:$CI$747=$F63)*('Rates &amp; Drop Downs INT'!$CK$6:$CK$747=$K63)*('Rates &amp; Drop Downs INT'!$CM$6:$CM$747)))</f>
        <v>0</v>
      </c>
      <c r="O63" s="1693"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4"/>
      <c r="Q63" s="1694"/>
      <c r="R63" s="1694"/>
      <c r="S63" s="1695"/>
      <c r="T63" s="1691"/>
      <c r="U63" s="169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7"/>
      <c r="AD63" s="1668"/>
      <c r="AE63" s="881"/>
      <c r="AF63" s="892"/>
      <c r="AH63" s="1726"/>
      <c r="AI63" s="1726"/>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4"/>
      <c r="L64" s="1685"/>
      <c r="M64" s="1686"/>
      <c r="N64" s="1190" cm="1">
        <f t="array" ref="N64">IF($E$20="Credera US",V64,SUMPRODUCT(('Rates &amp; Drop Downs INT'!$CG$6:$CG$747=$D64)*('Rates &amp; Drop Downs INT'!$CI$6:$CI$747=$F64)*('Rates &amp; Drop Downs INT'!$CK$6:$CK$747=$K64)*('Rates &amp; Drop Downs INT'!$CM$6:$CM$747)))</f>
        <v>0</v>
      </c>
      <c r="O64" s="1693"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4"/>
      <c r="Q64" s="1694"/>
      <c r="R64" s="1694"/>
      <c r="S64" s="1695"/>
      <c r="T64" s="1691"/>
      <c r="U64" s="169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7"/>
      <c r="AD64" s="1668"/>
      <c r="AE64" s="881"/>
      <c r="AF64" s="892"/>
      <c r="AH64" s="1726"/>
      <c r="AI64" s="1726"/>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4"/>
      <c r="L65" s="1685"/>
      <c r="M65" s="1686"/>
      <c r="N65" s="1190" cm="1">
        <f t="array" ref="N65">IF($E$20="Credera US",V65,SUMPRODUCT(('Rates &amp; Drop Downs INT'!$CG$6:$CG$747=$D65)*('Rates &amp; Drop Downs INT'!$CI$6:$CI$747=$F65)*('Rates &amp; Drop Downs INT'!$CK$6:$CK$747=$K65)*('Rates &amp; Drop Downs INT'!$CM$6:$CM$747)))</f>
        <v>0</v>
      </c>
      <c r="O65" s="1693"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4"/>
      <c r="Q65" s="1694"/>
      <c r="R65" s="1694"/>
      <c r="S65" s="1695"/>
      <c r="T65" s="1691"/>
      <c r="U65" s="169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7"/>
      <c r="AD65" s="1668"/>
      <c r="AE65" s="881"/>
      <c r="AF65" s="892"/>
      <c r="AH65" s="1726"/>
      <c r="AI65" s="1726"/>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4"/>
      <c r="L66" s="1685"/>
      <c r="M66" s="1686"/>
      <c r="N66" s="1190" cm="1">
        <f t="array" ref="N66">IF($E$20="Credera US",V66,SUMPRODUCT(('Rates &amp; Drop Downs INT'!$CG$6:$CG$747=$D66)*('Rates &amp; Drop Downs INT'!$CI$6:$CI$747=$F66)*('Rates &amp; Drop Downs INT'!$CK$6:$CK$747=$K66)*('Rates &amp; Drop Downs INT'!$CM$6:$CM$747)))</f>
        <v>0</v>
      </c>
      <c r="O66" s="1693"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4"/>
      <c r="Q66" s="1694"/>
      <c r="R66" s="1694"/>
      <c r="S66" s="1695"/>
      <c r="T66" s="1691"/>
      <c r="U66" s="169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7"/>
      <c r="AD66" s="1668"/>
      <c r="AE66" s="881"/>
      <c r="AF66" s="892"/>
      <c r="AH66" s="1726"/>
      <c r="AI66" s="1726"/>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4"/>
      <c r="L67" s="1685"/>
      <c r="M67" s="1686"/>
      <c r="N67" s="1190" cm="1">
        <f t="array" ref="N67">IF($E$20="Credera US",V67,SUMPRODUCT(('Rates &amp; Drop Downs INT'!$CG$6:$CG$747=$D67)*('Rates &amp; Drop Downs INT'!$CI$6:$CI$747=$F67)*('Rates &amp; Drop Downs INT'!$CK$6:$CK$747=$K67)*('Rates &amp; Drop Downs INT'!$CM$6:$CM$747)))</f>
        <v>0</v>
      </c>
      <c r="O67" s="1693"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4"/>
      <c r="Q67" s="1694"/>
      <c r="R67" s="1694"/>
      <c r="S67" s="1695"/>
      <c r="T67" s="1691"/>
      <c r="U67" s="169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7"/>
      <c r="AD67" s="1668"/>
      <c r="AE67" s="881"/>
      <c r="AF67" s="892"/>
      <c r="AH67" s="1726"/>
      <c r="AI67" s="1726"/>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4"/>
      <c r="L68" s="1685"/>
      <c r="M68" s="1686"/>
      <c r="N68" s="1190" cm="1">
        <f t="array" ref="N68">IF($E$20="Credera US",V68,SUMPRODUCT(('Rates &amp; Drop Downs INT'!$CG$6:$CG$747=$D68)*('Rates &amp; Drop Downs INT'!$CI$6:$CI$747=$F68)*('Rates &amp; Drop Downs INT'!$CK$6:$CK$747=$K68)*('Rates &amp; Drop Downs INT'!$CM$6:$CM$747)))</f>
        <v>0</v>
      </c>
      <c r="O68" s="1693"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4"/>
      <c r="Q68" s="1694"/>
      <c r="R68" s="1694"/>
      <c r="S68" s="1695"/>
      <c r="T68" s="1691"/>
      <c r="U68" s="169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7"/>
      <c r="AD68" s="1668"/>
      <c r="AE68" s="881"/>
      <c r="AF68" s="892"/>
      <c r="AH68" s="1726"/>
      <c r="AI68" s="1726"/>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4"/>
      <c r="L69" s="1685"/>
      <c r="M69" s="1686"/>
      <c r="N69" s="1190" cm="1">
        <f t="array" ref="N69">IF($E$20="Credera US",V69,SUMPRODUCT(('Rates &amp; Drop Downs INT'!$CG$6:$CG$747=$D69)*('Rates &amp; Drop Downs INT'!$CI$6:$CI$747=$F69)*('Rates &amp; Drop Downs INT'!$CK$6:$CK$747=$K69)*('Rates &amp; Drop Downs INT'!$CM$6:$CM$747)))</f>
        <v>0</v>
      </c>
      <c r="O69" s="1693"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4"/>
      <c r="Q69" s="1694"/>
      <c r="R69" s="1694"/>
      <c r="S69" s="1695"/>
      <c r="T69" s="1691"/>
      <c r="U69" s="169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7"/>
      <c r="AD69" s="1668"/>
      <c r="AE69" s="881"/>
      <c r="AF69" s="892"/>
      <c r="AH69" s="1726"/>
      <c r="AI69" s="1726"/>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4"/>
      <c r="L70" s="1685"/>
      <c r="M70" s="1686"/>
      <c r="N70" s="1190" cm="1">
        <f t="array" ref="N70">IF($E$20="Credera US",V70,SUMPRODUCT(('Rates &amp; Drop Downs INT'!$CG$6:$CG$747=$D70)*('Rates &amp; Drop Downs INT'!$CI$6:$CI$747=$F70)*('Rates &amp; Drop Downs INT'!$CK$6:$CK$747=$K70)*('Rates &amp; Drop Downs INT'!$CM$6:$CM$747)))</f>
        <v>0</v>
      </c>
      <c r="O70" s="1693"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4"/>
      <c r="Q70" s="1694"/>
      <c r="R70" s="1694"/>
      <c r="S70" s="1695"/>
      <c r="T70" s="1691"/>
      <c r="U70" s="169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7"/>
      <c r="AD70" s="1668"/>
      <c r="AE70" s="881"/>
      <c r="AF70" s="892"/>
      <c r="AH70" s="1726"/>
      <c r="AI70" s="1726"/>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4"/>
      <c r="L71" s="1685"/>
      <c r="M71" s="1686"/>
      <c r="N71" s="1190" cm="1">
        <f t="array" ref="N71">IF($E$20="Credera US",V71,SUMPRODUCT(('Rates &amp; Drop Downs INT'!$CG$6:$CG$747=$D71)*('Rates &amp; Drop Downs INT'!$CI$6:$CI$747=$F71)*('Rates &amp; Drop Downs INT'!$CK$6:$CK$747=$K71)*('Rates &amp; Drop Downs INT'!$CM$6:$CM$747)))</f>
        <v>0</v>
      </c>
      <c r="O71" s="1693"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4"/>
      <c r="Q71" s="1694"/>
      <c r="R71" s="1694"/>
      <c r="S71" s="1695"/>
      <c r="T71" s="1691"/>
      <c r="U71" s="169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7"/>
      <c r="AD71" s="1668"/>
      <c r="AE71" s="881"/>
      <c r="AF71" s="892"/>
      <c r="AH71" s="1726"/>
      <c r="AI71" s="1726"/>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4"/>
      <c r="L72" s="1685"/>
      <c r="M72" s="1686"/>
      <c r="N72" s="1190" cm="1">
        <f t="array" ref="N72">IF($E$20="Credera US",V72,SUMPRODUCT(('Rates &amp; Drop Downs INT'!$CG$6:$CG$747=$D72)*('Rates &amp; Drop Downs INT'!$CI$6:$CI$747=$F72)*('Rates &amp; Drop Downs INT'!$CK$6:$CK$747=$K72)*('Rates &amp; Drop Downs INT'!$CM$6:$CM$747)))</f>
        <v>0</v>
      </c>
      <c r="O72" s="1693"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4"/>
      <c r="Q72" s="1694"/>
      <c r="R72" s="1694"/>
      <c r="S72" s="1695"/>
      <c r="T72" s="1691"/>
      <c r="U72" s="169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7"/>
      <c r="AD72" s="1668"/>
      <c r="AE72" s="881"/>
      <c r="AF72" s="892"/>
      <c r="AH72" s="1726"/>
      <c r="AI72" s="1726"/>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4"/>
      <c r="L73" s="1685"/>
      <c r="M73" s="1686"/>
      <c r="N73" s="1190" cm="1">
        <f t="array" ref="N73">IF($E$20="Credera US",V73,SUMPRODUCT(('Rates &amp; Drop Downs INT'!$CG$6:$CG$747=$D73)*('Rates &amp; Drop Downs INT'!$CI$6:$CI$747=$F73)*('Rates &amp; Drop Downs INT'!$CK$6:$CK$747=$K73)*('Rates &amp; Drop Downs INT'!$CM$6:$CM$747)))</f>
        <v>0</v>
      </c>
      <c r="O73" s="1693"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4"/>
      <c r="Q73" s="1694"/>
      <c r="R73" s="1694"/>
      <c r="S73" s="1695"/>
      <c r="T73" s="1691"/>
      <c r="U73" s="169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7"/>
      <c r="AD73" s="1668"/>
      <c r="AE73" s="881"/>
      <c r="AF73" s="892"/>
      <c r="AH73" s="1726"/>
      <c r="AI73" s="1726"/>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4"/>
      <c r="L74" s="1685"/>
      <c r="M74" s="1686"/>
      <c r="N74" s="1190" cm="1">
        <f t="array" ref="N74">IF($E$20="Credera US",V74,SUMPRODUCT(('Rates &amp; Drop Downs INT'!$CG$6:$CG$747=$D74)*('Rates &amp; Drop Downs INT'!$CI$6:$CI$747=$F74)*('Rates &amp; Drop Downs INT'!$CK$6:$CK$747=$K74)*('Rates &amp; Drop Downs INT'!$CM$6:$CM$747)))</f>
        <v>0</v>
      </c>
      <c r="O74" s="1693"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4"/>
      <c r="Q74" s="1694"/>
      <c r="R74" s="1694"/>
      <c r="S74" s="1695"/>
      <c r="T74" s="1691"/>
      <c r="U74" s="169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7"/>
      <c r="AD74" s="1668"/>
      <c r="AE74" s="881"/>
      <c r="AF74" s="892"/>
      <c r="AH74" s="1726"/>
      <c r="AI74" s="1726"/>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4"/>
      <c r="L75" s="1685"/>
      <c r="M75" s="1686"/>
      <c r="N75" s="1190" cm="1">
        <f t="array" ref="N75">IF($E$20="Credera US",V75,SUMPRODUCT(('Rates &amp; Drop Downs INT'!$CG$6:$CG$747=$D75)*('Rates &amp; Drop Downs INT'!$CI$6:$CI$747=$F75)*('Rates &amp; Drop Downs INT'!$CK$6:$CK$747=$K75)*('Rates &amp; Drop Downs INT'!$CM$6:$CM$747)))</f>
        <v>0</v>
      </c>
      <c r="O75" s="1693"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4"/>
      <c r="Q75" s="1694"/>
      <c r="R75" s="1694"/>
      <c r="S75" s="1695"/>
      <c r="T75" s="1691"/>
      <c r="U75" s="169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7"/>
      <c r="AD75" s="1668"/>
      <c r="AE75" s="881"/>
      <c r="AF75" s="892"/>
      <c r="AH75" s="1726"/>
      <c r="AI75" s="1726"/>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4"/>
      <c r="L76" s="1685"/>
      <c r="M76" s="1686"/>
      <c r="N76" s="1190" cm="1">
        <f t="array" ref="N76">IF($E$20="Credera US",V76,SUMPRODUCT(('Rates &amp; Drop Downs INT'!$CG$6:$CG$747=$D76)*('Rates &amp; Drop Downs INT'!$CI$6:$CI$747=$F76)*('Rates &amp; Drop Downs INT'!$CK$6:$CK$747=$K76)*('Rates &amp; Drop Downs INT'!$CM$6:$CM$747)))</f>
        <v>0</v>
      </c>
      <c r="O76" s="1693"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4"/>
      <c r="Q76" s="1694"/>
      <c r="R76" s="1694"/>
      <c r="S76" s="1695"/>
      <c r="T76" s="1691"/>
      <c r="U76" s="169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7"/>
      <c r="AD76" s="1668"/>
      <c r="AE76" s="881"/>
      <c r="AF76" s="892"/>
      <c r="AH76" s="1726"/>
      <c r="AI76" s="1726"/>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4"/>
      <c r="L77" s="1685"/>
      <c r="M77" s="1686"/>
      <c r="N77" s="1190" cm="1">
        <f t="array" ref="N77">IF($E$20="Credera US",V77,SUMPRODUCT(('Rates &amp; Drop Downs INT'!$CG$6:$CG$747=$D77)*('Rates &amp; Drop Downs INT'!$CI$6:$CI$747=$F77)*('Rates &amp; Drop Downs INT'!$CK$6:$CK$747=$K77)*('Rates &amp; Drop Downs INT'!$CM$6:$CM$747)))</f>
        <v>0</v>
      </c>
      <c r="O77" s="1693"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4"/>
      <c r="Q77" s="1694"/>
      <c r="R77" s="1694"/>
      <c r="S77" s="1695"/>
      <c r="T77" s="1691"/>
      <c r="U77" s="169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7"/>
      <c r="AD77" s="1668"/>
      <c r="AE77" s="881"/>
      <c r="AF77" s="892"/>
      <c r="AH77" s="1726"/>
      <c r="AI77" s="1726"/>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4"/>
      <c r="L78" s="1685"/>
      <c r="M78" s="1686"/>
      <c r="N78" s="1190" cm="1">
        <f t="array" ref="N78">IF($E$20="Credera US",V78,SUMPRODUCT(('Rates &amp; Drop Downs INT'!$CG$6:$CG$747=$D78)*('Rates &amp; Drop Downs INT'!$CI$6:$CI$747=$F78)*('Rates &amp; Drop Downs INT'!$CK$6:$CK$747=$K78)*('Rates &amp; Drop Downs INT'!$CM$6:$CM$747)))</f>
        <v>0</v>
      </c>
      <c r="O78" s="1693"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4"/>
      <c r="Q78" s="1694"/>
      <c r="R78" s="1694"/>
      <c r="S78" s="1695"/>
      <c r="T78" s="1691"/>
      <c r="U78" s="169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7"/>
      <c r="AD78" s="1668"/>
      <c r="AE78" s="881"/>
      <c r="AF78" s="892"/>
      <c r="AH78" s="1726"/>
      <c r="AI78" s="1726"/>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4"/>
      <c r="L79" s="1685"/>
      <c r="M79" s="1686"/>
      <c r="N79" s="1190" cm="1">
        <f t="array" ref="N79">IF($E$20="Credera US",V79,SUMPRODUCT(('Rates &amp; Drop Downs INT'!$CG$6:$CG$747=$D79)*('Rates &amp; Drop Downs INT'!$CI$6:$CI$747=$F79)*('Rates &amp; Drop Downs INT'!$CK$6:$CK$747=$K79)*('Rates &amp; Drop Downs INT'!$CM$6:$CM$747)))</f>
        <v>0</v>
      </c>
      <c r="O79" s="1693"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4"/>
      <c r="Q79" s="1694"/>
      <c r="R79" s="1694"/>
      <c r="S79" s="1695"/>
      <c r="T79" s="1691"/>
      <c r="U79" s="169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7"/>
      <c r="AD79" s="1668"/>
      <c r="AE79" s="881"/>
      <c r="AF79" s="892"/>
      <c r="AH79" s="1726"/>
      <c r="AI79" s="1726"/>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4"/>
      <c r="L80" s="1685"/>
      <c r="M80" s="1686"/>
      <c r="N80" s="1190" cm="1">
        <f t="array" ref="N80">IF($E$20="Credera US",V80,SUMPRODUCT(('Rates &amp; Drop Downs INT'!$CG$6:$CG$747=$D80)*('Rates &amp; Drop Downs INT'!$CI$6:$CI$747=$F80)*('Rates &amp; Drop Downs INT'!$CK$6:$CK$747=$K80)*('Rates &amp; Drop Downs INT'!$CM$6:$CM$747)))</f>
        <v>0</v>
      </c>
      <c r="O80" s="1693"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4"/>
      <c r="Q80" s="1694"/>
      <c r="R80" s="1694"/>
      <c r="S80" s="1695"/>
      <c r="T80" s="1691"/>
      <c r="U80" s="169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7"/>
      <c r="AD80" s="1668"/>
      <c r="AE80" s="881"/>
      <c r="AF80" s="892"/>
      <c r="AH80" s="1726"/>
      <c r="AI80" s="1726"/>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4"/>
      <c r="L81" s="1685"/>
      <c r="M81" s="1686"/>
      <c r="N81" s="1190" cm="1">
        <f t="array" ref="N81">IF($E$20="Credera US",V81,SUMPRODUCT(('Rates &amp; Drop Downs INT'!$CG$6:$CG$747=$D81)*('Rates &amp; Drop Downs INT'!$CI$6:$CI$747=$F81)*('Rates &amp; Drop Downs INT'!$CK$6:$CK$747=$K81)*('Rates &amp; Drop Downs INT'!$CM$6:$CM$747)))</f>
        <v>0</v>
      </c>
      <c r="O81" s="1693"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4"/>
      <c r="Q81" s="1694"/>
      <c r="R81" s="1694"/>
      <c r="S81" s="1695"/>
      <c r="T81" s="1691"/>
      <c r="U81" s="169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7"/>
      <c r="AD81" s="1668"/>
      <c r="AE81" s="881"/>
      <c r="AF81" s="892"/>
      <c r="AH81" s="1726"/>
      <c r="AI81" s="1726"/>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4"/>
      <c r="L82" s="1685"/>
      <c r="M82" s="1686"/>
      <c r="N82" s="1190" cm="1">
        <f t="array" ref="N82">IF($E$20="Credera US",V82,SUMPRODUCT(('Rates &amp; Drop Downs INT'!$CG$6:$CG$747=$D82)*('Rates &amp; Drop Downs INT'!$CI$6:$CI$747=$F82)*('Rates &amp; Drop Downs INT'!$CK$6:$CK$747=$K82)*('Rates &amp; Drop Downs INT'!$CM$6:$CM$747)))</f>
        <v>0</v>
      </c>
      <c r="O82" s="1693"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4"/>
      <c r="Q82" s="1694"/>
      <c r="R82" s="1694"/>
      <c r="S82" s="1695"/>
      <c r="T82" s="1691"/>
      <c r="U82" s="169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7"/>
      <c r="AD82" s="1668"/>
      <c r="AE82" s="881"/>
      <c r="AF82" s="892"/>
      <c r="AH82" s="1726"/>
      <c r="AI82" s="1726"/>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4"/>
      <c r="L83" s="1685"/>
      <c r="M83" s="1686"/>
      <c r="N83" s="1190" cm="1">
        <f t="array" ref="N83">IF($E$20="Credera US",V83,SUMPRODUCT(('Rates &amp; Drop Downs INT'!$CG$6:$CG$747=$D83)*('Rates &amp; Drop Downs INT'!$CI$6:$CI$747=$F83)*('Rates &amp; Drop Downs INT'!$CK$6:$CK$747=$K83)*('Rates &amp; Drop Downs INT'!$CM$6:$CM$747)))</f>
        <v>0</v>
      </c>
      <c r="O83" s="1693"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4"/>
      <c r="Q83" s="1694"/>
      <c r="R83" s="1694"/>
      <c r="S83" s="1695"/>
      <c r="T83" s="1691"/>
      <c r="U83" s="169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7"/>
      <c r="AD83" s="1668"/>
      <c r="AE83" s="881"/>
      <c r="AF83" s="892"/>
      <c r="AH83" s="1726"/>
      <c r="AI83" s="1726"/>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4"/>
      <c r="L84" s="1685"/>
      <c r="M84" s="1686"/>
      <c r="N84" s="1190" cm="1">
        <f t="array" ref="N84">IF($E$20="Credera US",V84,SUMPRODUCT(('Rates &amp; Drop Downs INT'!$CG$6:$CG$747=$D84)*('Rates &amp; Drop Downs INT'!$CI$6:$CI$747=$F84)*('Rates &amp; Drop Downs INT'!$CK$6:$CK$747=$K84)*('Rates &amp; Drop Downs INT'!$CM$6:$CM$747)))</f>
        <v>0</v>
      </c>
      <c r="O84" s="1693"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4"/>
      <c r="Q84" s="1694"/>
      <c r="R84" s="1694"/>
      <c r="S84" s="1695"/>
      <c r="T84" s="1691"/>
      <c r="U84" s="169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7"/>
      <c r="AD84" s="1668"/>
      <c r="AE84" s="881"/>
      <c r="AF84" s="892"/>
      <c r="AH84" s="1726"/>
      <c r="AI84" s="1726"/>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4"/>
      <c r="L85" s="1685"/>
      <c r="M85" s="1686"/>
      <c r="N85" s="1190" cm="1">
        <f t="array" ref="N85">IF($E$20="Credera US",V85,SUMPRODUCT(('Rates &amp; Drop Downs INT'!$CG$6:$CG$747=$D85)*('Rates &amp; Drop Downs INT'!$CI$6:$CI$747=$F85)*('Rates &amp; Drop Downs INT'!$CK$6:$CK$747=$K85)*('Rates &amp; Drop Downs INT'!$CM$6:$CM$747)))</f>
        <v>0</v>
      </c>
      <c r="O85" s="1693"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4"/>
      <c r="Q85" s="1694"/>
      <c r="R85" s="1694"/>
      <c r="S85" s="1695"/>
      <c r="T85" s="1691"/>
      <c r="U85" s="169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7"/>
      <c r="AD85" s="1668"/>
      <c r="AE85" s="881"/>
      <c r="AF85" s="892"/>
      <c r="AH85" s="1726"/>
      <c r="AI85" s="1726"/>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4"/>
      <c r="L86" s="1685"/>
      <c r="M86" s="1686"/>
      <c r="N86" s="1190" cm="1">
        <f t="array" ref="N86">IF($E$20="Credera US",V86,SUMPRODUCT(('Rates &amp; Drop Downs INT'!$CG$6:$CG$747=$D86)*('Rates &amp; Drop Downs INT'!$CI$6:$CI$747=$F86)*('Rates &amp; Drop Downs INT'!$CK$6:$CK$747=$K86)*('Rates &amp; Drop Downs INT'!$CM$6:$CM$747)))</f>
        <v>0</v>
      </c>
      <c r="O86" s="1693"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4"/>
      <c r="Q86" s="1694"/>
      <c r="R86" s="1694"/>
      <c r="S86" s="1695"/>
      <c r="T86" s="1691"/>
      <c r="U86" s="169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7"/>
      <c r="AD86" s="1668"/>
      <c r="AE86" s="881"/>
      <c r="AF86" s="892"/>
      <c r="AH86" s="1726"/>
      <c r="AI86" s="1726"/>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4"/>
      <c r="L87" s="1685"/>
      <c r="M87" s="1686"/>
      <c r="N87" s="1190" cm="1">
        <f t="array" ref="N87">IF($E$20="Credera US",V87,SUMPRODUCT(('Rates &amp; Drop Downs INT'!$CG$6:$CG$747=$D87)*('Rates &amp; Drop Downs INT'!$CI$6:$CI$747=$F87)*('Rates &amp; Drop Downs INT'!$CK$6:$CK$747=$K87)*('Rates &amp; Drop Downs INT'!$CM$6:$CM$747)))</f>
        <v>0</v>
      </c>
      <c r="O87" s="1693"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4"/>
      <c r="Q87" s="1694"/>
      <c r="R87" s="1694"/>
      <c r="S87" s="1695"/>
      <c r="T87" s="1691"/>
      <c r="U87" s="169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7"/>
      <c r="AD87" s="1668"/>
      <c r="AE87" s="881"/>
      <c r="AF87" s="892"/>
      <c r="AH87" s="1726"/>
      <c r="AI87" s="1726"/>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4"/>
      <c r="L88" s="1685"/>
      <c r="M88" s="1686"/>
      <c r="N88" s="1190" cm="1">
        <f t="array" ref="N88">IF($E$20="Credera US",V88,SUMPRODUCT(('Rates &amp; Drop Downs INT'!$CG$6:$CG$747=$D88)*('Rates &amp; Drop Downs INT'!$CI$6:$CI$747=$F88)*('Rates &amp; Drop Downs INT'!$CK$6:$CK$747=$K88)*('Rates &amp; Drop Downs INT'!$CM$6:$CM$747)))</f>
        <v>0</v>
      </c>
      <c r="O88" s="1693"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4"/>
      <c r="Q88" s="1694"/>
      <c r="R88" s="1694"/>
      <c r="S88" s="1695"/>
      <c r="T88" s="1691"/>
      <c r="U88" s="169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7"/>
      <c r="AD88" s="1668"/>
      <c r="AE88" s="881"/>
      <c r="AF88" s="892"/>
      <c r="AH88" s="1726"/>
      <c r="AI88" s="1726"/>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4"/>
      <c r="L89" s="1685"/>
      <c r="M89" s="1686"/>
      <c r="N89" s="1190" cm="1">
        <f t="array" ref="N89">IF($E$20="Credera US",V89,SUMPRODUCT(('Rates &amp; Drop Downs INT'!$CG$6:$CG$747=$D89)*('Rates &amp; Drop Downs INT'!$CI$6:$CI$747=$F89)*('Rates &amp; Drop Downs INT'!$CK$6:$CK$747=$K89)*('Rates &amp; Drop Downs INT'!$CM$6:$CM$747)))</f>
        <v>0</v>
      </c>
      <c r="O89" s="1693"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4"/>
      <c r="Q89" s="1694"/>
      <c r="R89" s="1694"/>
      <c r="S89" s="1695"/>
      <c r="T89" s="1691"/>
      <c r="U89" s="169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7"/>
      <c r="AD89" s="1668"/>
      <c r="AE89" s="881"/>
      <c r="AF89" s="892"/>
      <c r="AH89" s="1726"/>
      <c r="AI89" s="1726"/>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4"/>
      <c r="L90" s="1685"/>
      <c r="M90" s="1686"/>
      <c r="N90" s="1190" cm="1">
        <f t="array" ref="N90">IF($E$20="Credera US",V90,SUMPRODUCT(('Rates &amp; Drop Downs INT'!$CG$6:$CG$747=$D90)*('Rates &amp; Drop Downs INT'!$CI$6:$CI$747=$F90)*('Rates &amp; Drop Downs INT'!$CK$6:$CK$747=$K90)*('Rates &amp; Drop Downs INT'!$CM$6:$CM$747)))</f>
        <v>0</v>
      </c>
      <c r="O90" s="1693"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4"/>
      <c r="Q90" s="1694"/>
      <c r="R90" s="1694"/>
      <c r="S90" s="1695"/>
      <c r="T90" s="1691"/>
      <c r="U90" s="169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7"/>
      <c r="AD90" s="1668"/>
      <c r="AE90" s="881"/>
      <c r="AF90" s="892"/>
      <c r="AH90" s="1726"/>
      <c r="AI90" s="1726"/>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4"/>
      <c r="L91" s="1685"/>
      <c r="M91" s="1686"/>
      <c r="N91" s="1190" cm="1">
        <f t="array" ref="N91">IF($E$20="Credera US",V91,SUMPRODUCT(('Rates &amp; Drop Downs INT'!$CG$6:$CG$747=$D91)*('Rates &amp; Drop Downs INT'!$CI$6:$CI$747=$F91)*('Rates &amp; Drop Downs INT'!$CK$6:$CK$747=$K91)*('Rates &amp; Drop Downs INT'!$CM$6:$CM$747)))</f>
        <v>0</v>
      </c>
      <c r="O91" s="1693"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4"/>
      <c r="Q91" s="1694"/>
      <c r="R91" s="1694"/>
      <c r="S91" s="1695"/>
      <c r="T91" s="1691"/>
      <c r="U91" s="169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7"/>
      <c r="AD91" s="1668"/>
      <c r="AE91" s="881"/>
      <c r="AF91" s="892"/>
      <c r="AH91" s="1726"/>
      <c r="AI91" s="1726"/>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4"/>
      <c r="L92" s="1685"/>
      <c r="M92" s="1686"/>
      <c r="N92" s="1190" cm="1">
        <f t="array" ref="N92">IF($E$20="Credera US",V92,SUMPRODUCT(('Rates &amp; Drop Downs INT'!$CG$6:$CG$747=$D92)*('Rates &amp; Drop Downs INT'!$CI$6:$CI$747=$F92)*('Rates &amp; Drop Downs INT'!$CK$6:$CK$747=$K92)*('Rates &amp; Drop Downs INT'!$CM$6:$CM$747)))</f>
        <v>0</v>
      </c>
      <c r="O92" s="1693"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4"/>
      <c r="Q92" s="1694"/>
      <c r="R92" s="1694"/>
      <c r="S92" s="1695"/>
      <c r="T92" s="1691"/>
      <c r="U92" s="169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7"/>
      <c r="AD92" s="1668"/>
      <c r="AE92" s="881"/>
      <c r="AF92" s="892"/>
      <c r="AH92" s="1726"/>
      <c r="AI92" s="1726"/>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4"/>
      <c r="L93" s="1685"/>
      <c r="M93" s="1686"/>
      <c r="N93" s="1190" cm="1">
        <f t="array" ref="N93">IF($E$20="Credera US",V93,SUMPRODUCT(('Rates &amp; Drop Downs INT'!$CG$6:$CG$747=$D93)*('Rates &amp; Drop Downs INT'!$CI$6:$CI$747=$F93)*('Rates &amp; Drop Downs INT'!$CK$6:$CK$747=$K93)*('Rates &amp; Drop Downs INT'!$CM$6:$CM$747)))</f>
        <v>0</v>
      </c>
      <c r="O93" s="1693"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4"/>
      <c r="Q93" s="1694"/>
      <c r="R93" s="1694"/>
      <c r="S93" s="1695"/>
      <c r="T93" s="1691"/>
      <c r="U93" s="169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7"/>
      <c r="AD93" s="1668"/>
      <c r="AE93" s="881"/>
      <c r="AF93" s="892"/>
      <c r="AH93" s="1726"/>
      <c r="AI93" s="1726"/>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4"/>
      <c r="L94" s="1685"/>
      <c r="M94" s="1686"/>
      <c r="N94" s="1190" cm="1">
        <f t="array" ref="N94">IF($E$20="Credera US",V94,SUMPRODUCT(('Rates &amp; Drop Downs INT'!$CG$6:$CG$747=$D94)*('Rates &amp; Drop Downs INT'!$CI$6:$CI$747=$F94)*('Rates &amp; Drop Downs INT'!$CK$6:$CK$747=$K94)*('Rates &amp; Drop Downs INT'!$CM$6:$CM$747)))</f>
        <v>0</v>
      </c>
      <c r="O94" s="1693"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4"/>
      <c r="Q94" s="1694"/>
      <c r="R94" s="1694"/>
      <c r="S94" s="1695"/>
      <c r="T94" s="1691"/>
      <c r="U94" s="169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7"/>
      <c r="AD94" s="1668"/>
      <c r="AE94" s="881"/>
      <c r="AF94" s="892"/>
      <c r="AH94" s="1726"/>
      <c r="AI94" s="1726"/>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4"/>
      <c r="L95" s="1685"/>
      <c r="M95" s="1686"/>
      <c r="N95" s="1190" cm="1">
        <f t="array" ref="N95">IF($E$20="Credera US",V95,SUMPRODUCT(('Rates &amp; Drop Downs INT'!$CG$6:$CG$747=$D95)*('Rates &amp; Drop Downs INT'!$CI$6:$CI$747=$F95)*('Rates &amp; Drop Downs INT'!$CK$6:$CK$747=$K95)*('Rates &amp; Drop Downs INT'!$CM$6:$CM$747)))</f>
        <v>0</v>
      </c>
      <c r="O95" s="1693"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4"/>
      <c r="Q95" s="1694"/>
      <c r="R95" s="1694"/>
      <c r="S95" s="1695"/>
      <c r="T95" s="1691"/>
      <c r="U95" s="169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7"/>
      <c r="AD95" s="1668"/>
      <c r="AE95" s="881"/>
      <c r="AF95" s="892"/>
      <c r="AH95" s="1726"/>
      <c r="AI95" s="1726"/>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4"/>
      <c r="L96" s="1685"/>
      <c r="M96" s="1686"/>
      <c r="N96" s="1190" cm="1">
        <f t="array" ref="N96">IF($E$20="Credera US",V96,SUMPRODUCT(('Rates &amp; Drop Downs INT'!$CG$6:$CG$747=$D96)*('Rates &amp; Drop Downs INT'!$CI$6:$CI$747=$F96)*('Rates &amp; Drop Downs INT'!$CK$6:$CK$747=$K96)*('Rates &amp; Drop Downs INT'!$CM$6:$CM$747)))</f>
        <v>0</v>
      </c>
      <c r="O96" s="1693"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4"/>
      <c r="Q96" s="1694"/>
      <c r="R96" s="1694"/>
      <c r="S96" s="1695"/>
      <c r="T96" s="1691"/>
      <c r="U96" s="169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7"/>
      <c r="AD96" s="1668"/>
      <c r="AE96" s="881"/>
      <c r="AF96" s="892"/>
      <c r="AH96" s="1726"/>
      <c r="AI96" s="1726"/>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4"/>
      <c r="L97" s="1685"/>
      <c r="M97" s="1686"/>
      <c r="N97" s="1190" cm="1">
        <f t="array" ref="N97">IF($E$20="Credera US",V97,SUMPRODUCT(('Rates &amp; Drop Downs INT'!$CG$6:$CG$747=$D97)*('Rates &amp; Drop Downs INT'!$CI$6:$CI$747=$F97)*('Rates &amp; Drop Downs INT'!$CK$6:$CK$747=$K97)*('Rates &amp; Drop Downs INT'!$CM$6:$CM$747)))</f>
        <v>0</v>
      </c>
      <c r="O97" s="1693"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4"/>
      <c r="Q97" s="1694"/>
      <c r="R97" s="1694"/>
      <c r="S97" s="1695"/>
      <c r="T97" s="1691"/>
      <c r="U97" s="169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7"/>
      <c r="AD97" s="1668"/>
      <c r="AE97" s="881"/>
      <c r="AF97" s="892"/>
      <c r="AH97" s="1726"/>
      <c r="AI97" s="1726"/>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4"/>
      <c r="L98" s="1685"/>
      <c r="M98" s="1686"/>
      <c r="N98" s="1190" cm="1">
        <f t="array" ref="N98">IF($E$20="Credera US",V98,SUMPRODUCT(('Rates &amp; Drop Downs INT'!$CG$6:$CG$747=$D98)*('Rates &amp; Drop Downs INT'!$CI$6:$CI$747=$F98)*('Rates &amp; Drop Downs INT'!$CK$6:$CK$747=$K98)*('Rates &amp; Drop Downs INT'!$CM$6:$CM$747)))</f>
        <v>0</v>
      </c>
      <c r="O98" s="1693"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4"/>
      <c r="Q98" s="1694"/>
      <c r="R98" s="1694"/>
      <c r="S98" s="1695"/>
      <c r="T98" s="1691"/>
      <c r="U98" s="169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7"/>
      <c r="AD98" s="1668"/>
      <c r="AE98" s="881"/>
      <c r="AF98" s="892"/>
      <c r="AH98" s="1726"/>
      <c r="AI98" s="1726"/>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4"/>
      <c r="L99" s="1685"/>
      <c r="M99" s="1686"/>
      <c r="N99" s="1189" cm="1">
        <f t="array" ref="N99">IF($E$20="Credera US",V99,SUMPRODUCT(('Rates &amp; Drop Downs INT'!$CG$6:$CG$747=$D99)*('Rates &amp; Drop Downs INT'!$CI$6:$CI$747=$F99)*('Rates &amp; Drop Downs INT'!$CK$6:$CK$747=$K99)*('Rates &amp; Drop Downs INT'!$CM$6:$CM$747)))</f>
        <v>0</v>
      </c>
      <c r="O99" s="1693"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4"/>
      <c r="Q99" s="1694"/>
      <c r="R99" s="1694"/>
      <c r="S99" s="1695"/>
      <c r="T99" s="1689"/>
      <c r="U99" s="1689"/>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7"/>
      <c r="AD99" s="1668"/>
      <c r="AE99" s="881"/>
      <c r="AF99" s="892"/>
      <c r="AH99" s="1726"/>
      <c r="AI99" s="1726"/>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4"/>
      <c r="L100" s="1685"/>
      <c r="M100" s="1686"/>
      <c r="N100" s="1189" cm="1">
        <f t="array" ref="N100">IF($E$20="Credera US",V100,SUMPRODUCT(('Rates &amp; Drop Downs INT'!$CG$6:$CG$747=$D100)*('Rates &amp; Drop Downs INT'!$CI$6:$CI$747=$F100)*('Rates &amp; Drop Downs INT'!$CK$6:$CK$747=$K100)*('Rates &amp; Drop Downs INT'!$CM$6:$CM$747)))</f>
        <v>0</v>
      </c>
      <c r="O100" s="1693"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4"/>
      <c r="Q100" s="1694"/>
      <c r="R100" s="1694"/>
      <c r="S100" s="1695"/>
      <c r="T100" s="1689"/>
      <c r="U100" s="1689"/>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7"/>
      <c r="AD100" s="1668"/>
      <c r="AE100" s="881"/>
      <c r="AF100" s="892"/>
      <c r="AH100" s="1726"/>
      <c r="AI100" s="1726"/>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4"/>
      <c r="L101" s="1685"/>
      <c r="M101" s="1686"/>
      <c r="N101" s="1189" cm="1">
        <f t="array" ref="N101">IF($E$20="Credera US",V101,SUMPRODUCT(('Rates &amp; Drop Downs INT'!$CG$6:$CG$747=$D101)*('Rates &amp; Drop Downs INT'!$CI$6:$CI$747=$F101)*('Rates &amp; Drop Downs INT'!$CK$6:$CK$747=$K101)*('Rates &amp; Drop Downs INT'!$CM$6:$CM$747)))</f>
        <v>0</v>
      </c>
      <c r="O101" s="1693"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4"/>
      <c r="Q101" s="1694"/>
      <c r="R101" s="1694"/>
      <c r="S101" s="1695"/>
      <c r="T101" s="1689"/>
      <c r="U101" s="1689"/>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7"/>
      <c r="AD101" s="1668"/>
      <c r="AE101" s="881"/>
      <c r="AF101" s="892"/>
      <c r="AH101" s="1726"/>
      <c r="AI101" s="1726"/>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4"/>
      <c r="L102" s="1685"/>
      <c r="M102" s="1686"/>
      <c r="N102" s="1189" cm="1">
        <f t="array" ref="N102">IF($E$20="Credera US",V102,SUMPRODUCT(('Rates &amp; Drop Downs INT'!$CG$6:$CG$747=$D102)*('Rates &amp; Drop Downs INT'!$CI$6:$CI$747=$F102)*('Rates &amp; Drop Downs INT'!$CK$6:$CK$747=$K102)*('Rates &amp; Drop Downs INT'!$CM$6:$CM$747)))</f>
        <v>0</v>
      </c>
      <c r="O102" s="1693"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4"/>
      <c r="Q102" s="1694"/>
      <c r="R102" s="1694"/>
      <c r="S102" s="1695"/>
      <c r="T102" s="1689"/>
      <c r="U102" s="1689"/>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7"/>
      <c r="AD102" s="1668"/>
      <c r="AE102" s="881"/>
      <c r="AF102" s="892"/>
      <c r="AH102" s="1726"/>
      <c r="AI102" s="1726"/>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4"/>
      <c r="L103" s="1685"/>
      <c r="M103" s="1686"/>
      <c r="N103" s="1189" cm="1">
        <f t="array" ref="N103">IF($E$20="Credera US",V103,SUMPRODUCT(('Rates &amp; Drop Downs INT'!$CG$6:$CG$747=$D103)*('Rates &amp; Drop Downs INT'!$CI$6:$CI$747=$F103)*('Rates &amp; Drop Downs INT'!$CK$6:$CK$747=$K103)*('Rates &amp; Drop Downs INT'!$CM$6:$CM$747)))</f>
        <v>0</v>
      </c>
      <c r="O103" s="1693"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4"/>
      <c r="Q103" s="1694"/>
      <c r="R103" s="1694"/>
      <c r="S103" s="1695"/>
      <c r="T103" s="1689"/>
      <c r="U103" s="1689"/>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7"/>
      <c r="AD103" s="1668"/>
      <c r="AE103" s="881"/>
      <c r="AF103" s="892"/>
      <c r="AH103" s="1726"/>
      <c r="AI103" s="1726"/>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4"/>
      <c r="L104" s="1685"/>
      <c r="M104" s="1686"/>
      <c r="N104" s="1189" cm="1">
        <f t="array" ref="N104">IF($E$20="Credera US",V104,SUMPRODUCT(('Rates &amp; Drop Downs INT'!$CG$6:$CG$747=$D104)*('Rates &amp; Drop Downs INT'!$CI$6:$CI$747=$F104)*('Rates &amp; Drop Downs INT'!$CK$6:$CK$747=$K104)*('Rates &amp; Drop Downs INT'!$CM$6:$CM$747)))</f>
        <v>0</v>
      </c>
      <c r="O104" s="1693"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4"/>
      <c r="Q104" s="1694"/>
      <c r="R104" s="1694"/>
      <c r="S104" s="1695"/>
      <c r="T104" s="1689"/>
      <c r="U104" s="1689"/>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7"/>
      <c r="AD104" s="1668"/>
      <c r="AE104" s="881"/>
      <c r="AF104" s="892"/>
      <c r="AH104" s="1726"/>
      <c r="AI104" s="1726"/>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4"/>
      <c r="L105" s="1685"/>
      <c r="M105" s="1686"/>
      <c r="N105" s="1189" cm="1">
        <f t="array" ref="N105">IF($E$20="Credera US",V105,SUMPRODUCT(('Rates &amp; Drop Downs INT'!$CG$6:$CG$747=$D105)*('Rates &amp; Drop Downs INT'!$CI$6:$CI$747=$F105)*('Rates &amp; Drop Downs INT'!$CK$6:$CK$747=$K105)*('Rates &amp; Drop Downs INT'!$CM$6:$CM$747)))</f>
        <v>0</v>
      </c>
      <c r="O105" s="1693"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4"/>
      <c r="Q105" s="1694"/>
      <c r="R105" s="1694"/>
      <c r="S105" s="1695"/>
      <c r="T105" s="1689"/>
      <c r="U105" s="1689"/>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7"/>
      <c r="AD105" s="1668"/>
      <c r="AE105" s="881"/>
      <c r="AF105" s="892"/>
      <c r="AH105" s="1726"/>
      <c r="AI105" s="1726"/>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4"/>
      <c r="L106" s="1685"/>
      <c r="M106" s="1686"/>
      <c r="N106" s="1189" cm="1">
        <f t="array" ref="N106">IF($E$20="Credera US",V106,SUMPRODUCT(('Rates &amp; Drop Downs INT'!$CG$6:$CG$747=$D106)*('Rates &amp; Drop Downs INT'!$CI$6:$CI$747=$F106)*('Rates &amp; Drop Downs INT'!$CK$6:$CK$747=$K106)*('Rates &amp; Drop Downs INT'!$CM$6:$CM$747)))</f>
        <v>0</v>
      </c>
      <c r="O106" s="1693"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4"/>
      <c r="Q106" s="1694"/>
      <c r="R106" s="1694"/>
      <c r="S106" s="1695"/>
      <c r="T106" s="1689"/>
      <c r="U106" s="1689"/>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7"/>
      <c r="AD106" s="1668"/>
      <c r="AE106" s="881"/>
      <c r="AF106" s="892"/>
      <c r="AH106" s="1726"/>
      <c r="AI106" s="1726"/>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4"/>
      <c r="L107" s="1685"/>
      <c r="M107" s="1686"/>
      <c r="N107" s="1189" cm="1">
        <f t="array" ref="N107">IF($E$20="Credera US",V107,SUMPRODUCT(('Rates &amp; Drop Downs INT'!$CG$6:$CG$747=$D107)*('Rates &amp; Drop Downs INT'!$CI$6:$CI$747=$F107)*('Rates &amp; Drop Downs INT'!$CK$6:$CK$747=$K107)*('Rates &amp; Drop Downs INT'!$CM$6:$CM$747)))</f>
        <v>0</v>
      </c>
      <c r="O107" s="1693"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4"/>
      <c r="Q107" s="1694"/>
      <c r="R107" s="1694"/>
      <c r="S107" s="1695"/>
      <c r="T107" s="1689"/>
      <c r="U107" s="1689"/>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7"/>
      <c r="AD107" s="1668"/>
      <c r="AE107" s="881"/>
      <c r="AF107" s="892"/>
      <c r="AH107" s="1726"/>
      <c r="AI107" s="1726"/>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4"/>
      <c r="L108" s="1685"/>
      <c r="M108" s="1686"/>
      <c r="N108" s="1189" cm="1">
        <f t="array" ref="N108">IF($E$20="Credera US",V108,SUMPRODUCT(('Rates &amp; Drop Downs INT'!$CG$6:$CG$747=$D108)*('Rates &amp; Drop Downs INT'!$CI$6:$CI$747=$F108)*('Rates &amp; Drop Downs INT'!$CK$6:$CK$747=$K108)*('Rates &amp; Drop Downs INT'!$CM$6:$CM$747)))</f>
        <v>0</v>
      </c>
      <c r="O108" s="1693"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4"/>
      <c r="Q108" s="1694"/>
      <c r="R108" s="1694"/>
      <c r="S108" s="1695"/>
      <c r="T108" s="1689"/>
      <c r="U108" s="1689"/>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7"/>
      <c r="AD108" s="1668"/>
      <c r="AE108" s="881"/>
      <c r="AF108" s="892"/>
      <c r="AH108" s="1726"/>
      <c r="AI108" s="1726"/>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4"/>
      <c r="L109" s="1685"/>
      <c r="M109" s="1686"/>
      <c r="N109" s="1189" cm="1">
        <f t="array" ref="N109">IF($E$20="Credera US",V109,SUMPRODUCT(('Rates &amp; Drop Downs INT'!$CG$6:$CG$747=$D109)*('Rates &amp; Drop Downs INT'!$CI$6:$CI$747=$F109)*('Rates &amp; Drop Downs INT'!$CK$6:$CK$747=$K109)*('Rates &amp; Drop Downs INT'!$CM$6:$CM$747)))</f>
        <v>0</v>
      </c>
      <c r="O109" s="1693"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4"/>
      <c r="Q109" s="1694"/>
      <c r="R109" s="1694"/>
      <c r="S109" s="1695"/>
      <c r="T109" s="1689"/>
      <c r="U109" s="1689"/>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7"/>
      <c r="AD109" s="1668"/>
      <c r="AE109" s="881"/>
      <c r="AF109" s="892"/>
      <c r="AH109" s="1726"/>
      <c r="AI109" s="1726"/>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4"/>
      <c r="L110" s="1685"/>
      <c r="M110" s="1686"/>
      <c r="N110" s="1189" cm="1">
        <f t="array" ref="N110">IF($E$20="Credera US",V110,SUMPRODUCT(('Rates &amp; Drop Downs INT'!$CG$6:$CG$747=$D110)*('Rates &amp; Drop Downs INT'!$CI$6:$CI$747=$F110)*('Rates &amp; Drop Downs INT'!$CK$6:$CK$747=$K110)*('Rates &amp; Drop Downs INT'!$CM$6:$CM$747)))</f>
        <v>0</v>
      </c>
      <c r="O110" s="1693"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4"/>
      <c r="Q110" s="1694"/>
      <c r="R110" s="1694"/>
      <c r="S110" s="1695"/>
      <c r="T110" s="1689"/>
      <c r="U110" s="1689"/>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7"/>
      <c r="AD110" s="1668"/>
      <c r="AE110" s="881"/>
      <c r="AF110" s="892"/>
      <c r="AH110" s="1726"/>
      <c r="AI110" s="1726"/>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4"/>
      <c r="L111" s="1685"/>
      <c r="M111" s="1686"/>
      <c r="N111" s="1189" cm="1">
        <f t="array" ref="N111">IF($E$20="Credera US",V111,SUMPRODUCT(('Rates &amp; Drop Downs INT'!$CG$6:$CG$747=$D111)*('Rates &amp; Drop Downs INT'!$CI$6:$CI$747=$F111)*('Rates &amp; Drop Downs INT'!$CK$6:$CK$747=$K111)*('Rates &amp; Drop Downs INT'!$CM$6:$CM$747)))</f>
        <v>0</v>
      </c>
      <c r="O111" s="1693"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4"/>
      <c r="Q111" s="1694"/>
      <c r="R111" s="1694"/>
      <c r="S111" s="1695"/>
      <c r="T111" s="1689"/>
      <c r="U111" s="1689"/>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7"/>
      <c r="AD111" s="1668"/>
      <c r="AE111" s="881"/>
      <c r="AF111" s="892"/>
      <c r="AH111" s="1726"/>
      <c r="AI111" s="1726"/>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4"/>
      <c r="L112" s="1685"/>
      <c r="M112" s="1686"/>
      <c r="N112" s="1189" cm="1">
        <f t="array" ref="N112">IF($E$20="Credera US",V112,SUMPRODUCT(('Rates &amp; Drop Downs INT'!$CG$6:$CG$747=$D112)*('Rates &amp; Drop Downs INT'!$CI$6:$CI$747=$F112)*('Rates &amp; Drop Downs INT'!$CK$6:$CK$747=$K112)*('Rates &amp; Drop Downs INT'!$CM$6:$CM$747)))</f>
        <v>0</v>
      </c>
      <c r="O112" s="1693"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4"/>
      <c r="Q112" s="1694"/>
      <c r="R112" s="1694"/>
      <c r="S112" s="1695"/>
      <c r="T112" s="1689"/>
      <c r="U112" s="1689"/>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7"/>
      <c r="AD112" s="1668"/>
      <c r="AE112" s="881"/>
      <c r="AF112" s="892"/>
      <c r="AH112" s="1726"/>
      <c r="AI112" s="1726"/>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4"/>
      <c r="L113" s="1685"/>
      <c r="M113" s="1686"/>
      <c r="N113" s="1189" cm="1">
        <f t="array" ref="N113">IF($E$20="Credera US",V113,SUMPRODUCT(('Rates &amp; Drop Downs INT'!$CG$6:$CG$747=$D113)*('Rates &amp; Drop Downs INT'!$CI$6:$CI$747=$F113)*('Rates &amp; Drop Downs INT'!$CK$6:$CK$747=$K113)*('Rates &amp; Drop Downs INT'!$CM$6:$CM$747)))</f>
        <v>0</v>
      </c>
      <c r="O113" s="1693"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4"/>
      <c r="Q113" s="1694"/>
      <c r="R113" s="1694"/>
      <c r="S113" s="1695"/>
      <c r="T113" s="1689"/>
      <c r="U113" s="1689"/>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7"/>
      <c r="AD113" s="1668"/>
      <c r="AE113" s="881"/>
      <c r="AF113" s="892"/>
      <c r="AH113" s="1726"/>
      <c r="AI113" s="1726"/>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4"/>
      <c r="L114" s="1685"/>
      <c r="M114" s="1686"/>
      <c r="N114" s="1189" cm="1">
        <f t="array" ref="N114">IF($E$20="Credera US",V114,SUMPRODUCT(('Rates &amp; Drop Downs INT'!$CG$6:$CG$747=$D114)*('Rates &amp; Drop Downs INT'!$CI$6:$CI$747=$F114)*('Rates &amp; Drop Downs INT'!$CK$6:$CK$747=$K114)*('Rates &amp; Drop Downs INT'!$CM$6:$CM$747)))</f>
        <v>0</v>
      </c>
      <c r="O114" s="1693"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4"/>
      <c r="Q114" s="1694"/>
      <c r="R114" s="1694"/>
      <c r="S114" s="1695"/>
      <c r="T114" s="1689"/>
      <c r="U114" s="1689"/>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7"/>
      <c r="AD114" s="1668"/>
      <c r="AE114" s="881"/>
      <c r="AF114" s="892"/>
      <c r="AH114" s="1726"/>
      <c r="AI114" s="1726"/>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4"/>
      <c r="L115" s="1685"/>
      <c r="M115" s="1686"/>
      <c r="N115" s="1189" cm="1">
        <f t="array" ref="N115">IF($E$20="Credera US",V115,SUMPRODUCT(('Rates &amp; Drop Downs INT'!$CG$6:$CG$747=$D115)*('Rates &amp; Drop Downs INT'!$CI$6:$CI$747=$F115)*('Rates &amp; Drop Downs INT'!$CK$6:$CK$747=$K115)*('Rates &amp; Drop Downs INT'!$CM$6:$CM$747)))</f>
        <v>0</v>
      </c>
      <c r="O115" s="1693"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4"/>
      <c r="Q115" s="1694"/>
      <c r="R115" s="1694"/>
      <c r="S115" s="1695"/>
      <c r="T115" s="1689"/>
      <c r="U115" s="1689"/>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7"/>
      <c r="AD115" s="1668"/>
      <c r="AE115" s="881"/>
      <c r="AF115" s="892"/>
      <c r="AH115" s="1726"/>
      <c r="AI115" s="1726"/>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4"/>
      <c r="L116" s="1685"/>
      <c r="M116" s="1686"/>
      <c r="N116" s="1189" cm="1">
        <f t="array" ref="N116">IF($E$20="Credera US",V116,SUMPRODUCT(('Rates &amp; Drop Downs INT'!$CG$6:$CG$747=$D116)*('Rates &amp; Drop Downs INT'!$CI$6:$CI$747=$F116)*('Rates &amp; Drop Downs INT'!$CK$6:$CK$747=$K116)*('Rates &amp; Drop Downs INT'!$CM$6:$CM$747)))</f>
        <v>0</v>
      </c>
      <c r="O116" s="1693"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4"/>
      <c r="Q116" s="1694"/>
      <c r="R116" s="1694"/>
      <c r="S116" s="1695"/>
      <c r="T116" s="1689"/>
      <c r="U116" s="1689"/>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7"/>
      <c r="AD116" s="1668"/>
      <c r="AE116" s="881"/>
      <c r="AF116" s="892"/>
      <c r="AH116" s="1726"/>
      <c r="AI116" s="1726"/>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4"/>
      <c r="L117" s="1685"/>
      <c r="M117" s="1686"/>
      <c r="N117" s="1189" cm="1">
        <f t="array" ref="N117">IF($E$20="Credera US",V117,SUMPRODUCT(('Rates &amp; Drop Downs INT'!$CG$6:$CG$747=$D117)*('Rates &amp; Drop Downs INT'!$CI$6:$CI$747=$F117)*('Rates &amp; Drop Downs INT'!$CK$6:$CK$747=$K117)*('Rates &amp; Drop Downs INT'!$CM$6:$CM$747)))</f>
        <v>0</v>
      </c>
      <c r="O117" s="1693"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4"/>
      <c r="Q117" s="1694"/>
      <c r="R117" s="1694"/>
      <c r="S117" s="1695"/>
      <c r="T117" s="1689"/>
      <c r="U117" s="1689"/>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7"/>
      <c r="AD117" s="1668"/>
      <c r="AE117" s="881"/>
      <c r="AF117" s="892"/>
      <c r="AH117" s="1726"/>
      <c r="AI117" s="1726"/>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4"/>
      <c r="L118" s="1685"/>
      <c r="M118" s="1686"/>
      <c r="N118" s="1189" cm="1">
        <f t="array" ref="N118">IF($E$20="Credera US",V118,SUMPRODUCT(('Rates &amp; Drop Downs INT'!$CG$6:$CG$747=$D118)*('Rates &amp; Drop Downs INT'!$CI$6:$CI$747=$F118)*('Rates &amp; Drop Downs INT'!$CK$6:$CK$747=$K118)*('Rates &amp; Drop Downs INT'!$CM$6:$CM$747)))</f>
        <v>0</v>
      </c>
      <c r="O118" s="1693"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4"/>
      <c r="Q118" s="1694"/>
      <c r="R118" s="1694"/>
      <c r="S118" s="1695"/>
      <c r="T118" s="1689"/>
      <c r="U118" s="1689"/>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7"/>
      <c r="AD118" s="1668"/>
      <c r="AE118" s="881"/>
      <c r="AF118" s="892"/>
      <c r="AH118" s="1726"/>
      <c r="AI118" s="1726"/>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4"/>
      <c r="L119" s="1685"/>
      <c r="M119" s="1686"/>
      <c r="N119" s="1189" cm="1">
        <f t="array" ref="N119">IF($E$20="Credera US",V119,SUMPRODUCT(('Rates &amp; Drop Downs INT'!$CG$6:$CG$747=$D119)*('Rates &amp; Drop Downs INT'!$CI$6:$CI$747=$F119)*('Rates &amp; Drop Downs INT'!$CK$6:$CK$747=$K119)*('Rates &amp; Drop Downs INT'!$CM$6:$CM$747)))</f>
        <v>0</v>
      </c>
      <c r="O119" s="1693"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4"/>
      <c r="Q119" s="1694"/>
      <c r="R119" s="1694"/>
      <c r="S119" s="1695"/>
      <c r="T119" s="1689"/>
      <c r="U119" s="1689"/>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7"/>
      <c r="AD119" s="1668"/>
      <c r="AE119" s="881"/>
      <c r="AF119" s="892"/>
      <c r="AH119" s="1726"/>
      <c r="AI119" s="1726"/>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4"/>
      <c r="L120" s="1685"/>
      <c r="M120" s="1686"/>
      <c r="N120" s="1189" cm="1">
        <f t="array" ref="N120">IF($E$20="Credera US",V120,SUMPRODUCT(('Rates &amp; Drop Downs INT'!$CG$6:$CG$747=$D120)*('Rates &amp; Drop Downs INT'!$CI$6:$CI$747=$F120)*('Rates &amp; Drop Downs INT'!$CK$6:$CK$747=$K120)*('Rates &amp; Drop Downs INT'!$CM$6:$CM$747)))</f>
        <v>0</v>
      </c>
      <c r="O120" s="1693"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4"/>
      <c r="Q120" s="1694"/>
      <c r="R120" s="1694"/>
      <c r="S120" s="1695"/>
      <c r="T120" s="1689"/>
      <c r="U120" s="1689"/>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7"/>
      <c r="AD120" s="1668"/>
      <c r="AE120" s="881"/>
      <c r="AF120" s="892"/>
      <c r="AH120" s="1726"/>
      <c r="AI120" s="1726"/>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4"/>
      <c r="L121" s="1685"/>
      <c r="M121" s="1686"/>
      <c r="N121" s="1189" cm="1">
        <f t="array" ref="N121">IF($E$20="Credera US",V121,SUMPRODUCT(('Rates &amp; Drop Downs INT'!$CG$6:$CG$747=$D121)*('Rates &amp; Drop Downs INT'!$CI$6:$CI$747=$F121)*('Rates &amp; Drop Downs INT'!$CK$6:$CK$747=$K121)*('Rates &amp; Drop Downs INT'!$CM$6:$CM$747)))</f>
        <v>0</v>
      </c>
      <c r="O121" s="1693"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4"/>
      <c r="Q121" s="1694"/>
      <c r="R121" s="1694"/>
      <c r="S121" s="1695"/>
      <c r="T121" s="1689"/>
      <c r="U121" s="1689"/>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7"/>
      <c r="AD121" s="1668"/>
      <c r="AE121" s="881"/>
      <c r="AF121" s="892"/>
      <c r="AH121" s="1726"/>
      <c r="AI121" s="1726"/>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4"/>
      <c r="L122" s="1685"/>
      <c r="M122" s="1686"/>
      <c r="N122" s="1189" cm="1">
        <f t="array" ref="N122">IF($E$20="Credera US",V122,SUMPRODUCT(('Rates &amp; Drop Downs INT'!$CG$6:$CG$747=$D122)*('Rates &amp; Drop Downs INT'!$CI$6:$CI$747=$F122)*('Rates &amp; Drop Downs INT'!$CK$6:$CK$747=$K122)*('Rates &amp; Drop Downs INT'!$CM$6:$CM$747)))</f>
        <v>0</v>
      </c>
      <c r="O122" s="1693"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4"/>
      <c r="Q122" s="1694"/>
      <c r="R122" s="1694"/>
      <c r="S122" s="1695"/>
      <c r="T122" s="1689"/>
      <c r="U122" s="1689"/>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7"/>
      <c r="AD122" s="1668"/>
      <c r="AE122" s="881"/>
      <c r="AF122" s="892"/>
      <c r="AH122" s="1726"/>
      <c r="AI122" s="1726"/>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4"/>
      <c r="L123" s="1685"/>
      <c r="M123" s="1686"/>
      <c r="N123" s="1189" cm="1">
        <f t="array" ref="N123">IF($E$20="Credera US",V123,SUMPRODUCT(('Rates &amp; Drop Downs INT'!$CG$6:$CG$747=$D123)*('Rates &amp; Drop Downs INT'!$CI$6:$CI$747=$F123)*('Rates &amp; Drop Downs INT'!$CK$6:$CK$747=$K123)*('Rates &amp; Drop Downs INT'!$CM$6:$CM$747)))</f>
        <v>0</v>
      </c>
      <c r="O123" s="1693"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4"/>
      <c r="Q123" s="1694"/>
      <c r="R123" s="1694"/>
      <c r="S123" s="1695"/>
      <c r="T123" s="1689"/>
      <c r="U123" s="1689"/>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7"/>
      <c r="AD123" s="1668"/>
      <c r="AE123" s="881"/>
      <c r="AF123" s="892"/>
      <c r="AH123" s="1726"/>
      <c r="AI123" s="1726"/>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4"/>
      <c r="L124" s="1685"/>
      <c r="M124" s="1686"/>
      <c r="N124" s="1189" cm="1">
        <f t="array" ref="N124">IF($E$20="Credera US",V124,SUMPRODUCT(('Rates &amp; Drop Downs INT'!$CG$6:$CG$747=$D124)*('Rates &amp; Drop Downs INT'!$CI$6:$CI$747=$F124)*('Rates &amp; Drop Downs INT'!$CK$6:$CK$747=$K124)*('Rates &amp; Drop Downs INT'!$CM$6:$CM$747)))</f>
        <v>0</v>
      </c>
      <c r="O124" s="1693"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4"/>
      <c r="Q124" s="1694"/>
      <c r="R124" s="1694"/>
      <c r="S124" s="1695"/>
      <c r="T124" s="1689"/>
      <c r="U124" s="1689"/>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7"/>
      <c r="AD124" s="1668"/>
      <c r="AE124" s="881"/>
      <c r="AF124" s="892"/>
      <c r="AH124" s="1726"/>
      <c r="AI124" s="1726"/>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4"/>
      <c r="L125" s="1685"/>
      <c r="M125" s="1686"/>
      <c r="N125" s="1189" cm="1">
        <f t="array" ref="N125">IF($E$20="Credera US",V125,SUMPRODUCT(('Rates &amp; Drop Downs INT'!$CG$6:$CG$747=$D125)*('Rates &amp; Drop Downs INT'!$CI$6:$CI$747=$F125)*('Rates &amp; Drop Downs INT'!$CK$6:$CK$747=$K125)*('Rates &amp; Drop Downs INT'!$CM$6:$CM$747)))</f>
        <v>0</v>
      </c>
      <c r="O125" s="1693"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4"/>
      <c r="Q125" s="1694"/>
      <c r="R125" s="1694"/>
      <c r="S125" s="1695"/>
      <c r="T125" s="1689"/>
      <c r="U125" s="1689"/>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7"/>
      <c r="AD125" s="1668"/>
      <c r="AE125" s="881"/>
      <c r="AF125" s="892"/>
      <c r="AH125" s="1726"/>
      <c r="AI125" s="1726"/>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4"/>
      <c r="L126" s="1685"/>
      <c r="M126" s="1686"/>
      <c r="N126" s="1189" cm="1">
        <f t="array" ref="N126">IF($E$20="Credera US",V126,SUMPRODUCT(('Rates &amp; Drop Downs INT'!$CG$6:$CG$747=$D126)*('Rates &amp; Drop Downs INT'!$CI$6:$CI$747=$F126)*('Rates &amp; Drop Downs INT'!$CK$6:$CK$747=$K126)*('Rates &amp; Drop Downs INT'!$CM$6:$CM$747)))</f>
        <v>0</v>
      </c>
      <c r="O126" s="1693"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4"/>
      <c r="Q126" s="1694"/>
      <c r="R126" s="1694"/>
      <c r="S126" s="1695"/>
      <c r="T126" s="1689"/>
      <c r="U126" s="1689"/>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7"/>
      <c r="AD126" s="1668"/>
      <c r="AE126" s="881"/>
      <c r="AF126" s="892"/>
      <c r="AH126" s="1726"/>
      <c r="AI126" s="1726"/>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4"/>
      <c r="L127" s="1685"/>
      <c r="M127" s="1686"/>
      <c r="N127" s="1189" cm="1">
        <f t="array" ref="N127">IF($E$20="Credera US",V127,SUMPRODUCT(('Rates &amp; Drop Downs INT'!$CG$6:$CG$747=$D127)*('Rates &amp; Drop Downs INT'!$CI$6:$CI$747=$F127)*('Rates &amp; Drop Downs INT'!$CK$6:$CK$747=$K127)*('Rates &amp; Drop Downs INT'!$CM$6:$CM$747)))</f>
        <v>0</v>
      </c>
      <c r="O127" s="1693"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4"/>
      <c r="Q127" s="1694"/>
      <c r="R127" s="1694"/>
      <c r="S127" s="1695"/>
      <c r="T127" s="1689"/>
      <c r="U127" s="1689"/>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7"/>
      <c r="AD127" s="1668"/>
      <c r="AE127" s="881"/>
      <c r="AF127" s="892"/>
      <c r="AH127" s="1726"/>
      <c r="AI127" s="1726"/>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4"/>
      <c r="L128" s="1685"/>
      <c r="M128" s="1686"/>
      <c r="N128" s="1189" cm="1">
        <f t="array" ref="N128">IF($E$20="Credera US",V128,SUMPRODUCT(('Rates &amp; Drop Downs INT'!$CG$6:$CG$747=$D128)*('Rates &amp; Drop Downs INT'!$CI$6:$CI$747=$F128)*('Rates &amp; Drop Downs INT'!$CK$6:$CK$747=$K128)*('Rates &amp; Drop Downs INT'!$CM$6:$CM$747)))</f>
        <v>0</v>
      </c>
      <c r="O128" s="1693"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4"/>
      <c r="Q128" s="1694"/>
      <c r="R128" s="1694"/>
      <c r="S128" s="1695"/>
      <c r="T128" s="1689"/>
      <c r="U128" s="1689"/>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7"/>
      <c r="AD128" s="1668"/>
      <c r="AE128" s="881"/>
      <c r="AF128" s="892"/>
      <c r="AH128" s="1726"/>
      <c r="AI128" s="1726"/>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4"/>
      <c r="L129" s="1685"/>
      <c r="M129" s="1686"/>
      <c r="N129" s="1189" cm="1">
        <f t="array" ref="N129">IF($E$20="Credera US",V129,SUMPRODUCT(('Rates &amp; Drop Downs INT'!$CG$6:$CG$747=$D129)*('Rates &amp; Drop Downs INT'!$CI$6:$CI$747=$F129)*('Rates &amp; Drop Downs INT'!$CK$6:$CK$747=$K129)*('Rates &amp; Drop Downs INT'!$CM$6:$CM$747)))</f>
        <v>0</v>
      </c>
      <c r="O129" s="1693"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4"/>
      <c r="Q129" s="1694"/>
      <c r="R129" s="1694"/>
      <c r="S129" s="1695"/>
      <c r="T129" s="1689"/>
      <c r="U129" s="1689"/>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7"/>
      <c r="AD129" s="1668"/>
      <c r="AE129" s="881"/>
      <c r="AF129" s="892"/>
      <c r="AH129" s="1726"/>
      <c r="AI129" s="1726"/>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4"/>
      <c r="L130" s="1685"/>
      <c r="M130" s="1686"/>
      <c r="N130" s="1189" cm="1">
        <f t="array" ref="N130">IF($E$20="Credera US",V130,SUMPRODUCT(('Rates &amp; Drop Downs INT'!$CG$6:$CG$747=$D130)*('Rates &amp; Drop Downs INT'!$CI$6:$CI$747=$F130)*('Rates &amp; Drop Downs INT'!$CK$6:$CK$747=$K130)*('Rates &amp; Drop Downs INT'!$CM$6:$CM$747)))</f>
        <v>0</v>
      </c>
      <c r="O130" s="1693"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4"/>
      <c r="Q130" s="1694"/>
      <c r="R130" s="1694"/>
      <c r="S130" s="1695"/>
      <c r="T130" s="1689"/>
      <c r="U130" s="1689"/>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7"/>
      <c r="AD130" s="1668"/>
      <c r="AE130" s="881"/>
      <c r="AF130" s="892"/>
      <c r="AH130" s="1726"/>
      <c r="AI130" s="1726"/>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4"/>
      <c r="L131" s="1685"/>
      <c r="M131" s="1686"/>
      <c r="N131" s="1189" cm="1">
        <f t="array" ref="N131">IF($E$20="Credera US",V131,SUMPRODUCT(('Rates &amp; Drop Downs INT'!$CG$6:$CG$747=$D131)*('Rates &amp; Drop Downs INT'!$CI$6:$CI$747=$F131)*('Rates &amp; Drop Downs INT'!$CK$6:$CK$747=$K131)*('Rates &amp; Drop Downs INT'!$CM$6:$CM$747)))</f>
        <v>0</v>
      </c>
      <c r="O131" s="1693"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4"/>
      <c r="Q131" s="1694"/>
      <c r="R131" s="1694"/>
      <c r="S131" s="1695"/>
      <c r="T131" s="1689"/>
      <c r="U131" s="1689"/>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7"/>
      <c r="AD131" s="1668"/>
      <c r="AE131" s="881"/>
      <c r="AF131" s="892"/>
      <c r="AH131" s="1726"/>
      <c r="AI131" s="1726"/>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4"/>
      <c r="L132" s="1685"/>
      <c r="M132" s="1686"/>
      <c r="N132" s="1189" cm="1">
        <f t="array" ref="N132">IF($E$20="Credera US",V132,SUMPRODUCT(('Rates &amp; Drop Downs INT'!$CG$6:$CG$747=$D132)*('Rates &amp; Drop Downs INT'!$CI$6:$CI$747=$F132)*('Rates &amp; Drop Downs INT'!$CK$6:$CK$747=$K132)*('Rates &amp; Drop Downs INT'!$CM$6:$CM$747)))</f>
        <v>0</v>
      </c>
      <c r="O132" s="1693"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4"/>
      <c r="Q132" s="1694"/>
      <c r="R132" s="1694"/>
      <c r="S132" s="1695"/>
      <c r="T132" s="1689"/>
      <c r="U132" s="1689"/>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7"/>
      <c r="AD132" s="1668"/>
      <c r="AE132" s="881"/>
      <c r="AF132" s="892"/>
      <c r="AH132" s="1726"/>
      <c r="AI132" s="1726"/>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4"/>
      <c r="L133" s="1685"/>
      <c r="M133" s="1686"/>
      <c r="N133" s="1189" cm="1">
        <f t="array" ref="N133">IF($E$20="Credera US",V133,SUMPRODUCT(('Rates &amp; Drop Downs INT'!$CG$6:$CG$747=$D133)*('Rates &amp; Drop Downs INT'!$CI$6:$CI$747=$F133)*('Rates &amp; Drop Downs INT'!$CK$6:$CK$747=$K133)*('Rates &amp; Drop Downs INT'!$CM$6:$CM$747)))</f>
        <v>0</v>
      </c>
      <c r="O133" s="1693"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4"/>
      <c r="Q133" s="1694"/>
      <c r="R133" s="1694"/>
      <c r="S133" s="1695"/>
      <c r="T133" s="1689"/>
      <c r="U133" s="1689"/>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7"/>
      <c r="AD133" s="1668"/>
      <c r="AE133" s="881"/>
      <c r="AF133" s="892"/>
      <c r="AH133" s="1726"/>
      <c r="AI133" s="1726"/>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4"/>
      <c r="L134" s="1685"/>
      <c r="M134" s="1686"/>
      <c r="N134" s="1189" cm="1">
        <f t="array" ref="N134">IF($E$20="Credera US",V134,SUMPRODUCT(('Rates &amp; Drop Downs INT'!$CG$6:$CG$747=$D134)*('Rates &amp; Drop Downs INT'!$CI$6:$CI$747=$F134)*('Rates &amp; Drop Downs INT'!$CK$6:$CK$747=$K134)*('Rates &amp; Drop Downs INT'!$CM$6:$CM$747)))</f>
        <v>0</v>
      </c>
      <c r="O134" s="1693"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4"/>
      <c r="Q134" s="1694"/>
      <c r="R134" s="1694"/>
      <c r="S134" s="1695"/>
      <c r="T134" s="1689"/>
      <c r="U134" s="1689"/>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7"/>
      <c r="AD134" s="1668"/>
      <c r="AE134" s="881"/>
      <c r="AF134" s="892"/>
      <c r="AH134" s="1726"/>
      <c r="AI134" s="1726"/>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4"/>
      <c r="L135" s="1685"/>
      <c r="M135" s="1686"/>
      <c r="N135" s="1189" cm="1">
        <f t="array" ref="N135">IF($E$20="Credera US",V135,SUMPRODUCT(('Rates &amp; Drop Downs INT'!$CG$6:$CG$747=$D135)*('Rates &amp; Drop Downs INT'!$CI$6:$CI$747=$F135)*('Rates &amp; Drop Downs INT'!$CK$6:$CK$747=$K135)*('Rates &amp; Drop Downs INT'!$CM$6:$CM$747)))</f>
        <v>0</v>
      </c>
      <c r="O135" s="1693"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4"/>
      <c r="Q135" s="1694"/>
      <c r="R135" s="1694"/>
      <c r="S135" s="1695"/>
      <c r="T135" s="1689"/>
      <c r="U135" s="1689"/>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7"/>
      <c r="AD135" s="1668"/>
      <c r="AE135" s="881"/>
      <c r="AF135" s="892"/>
      <c r="AH135" s="1726"/>
      <c r="AI135" s="1726"/>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4"/>
      <c r="L136" s="1685"/>
      <c r="M136" s="1686"/>
      <c r="N136" s="1189" cm="1">
        <f t="array" ref="N136">IF($E$20="Credera US",V136,SUMPRODUCT(('Rates &amp; Drop Downs INT'!$CG$6:$CG$747=$D136)*('Rates &amp; Drop Downs INT'!$CI$6:$CI$747=$F136)*('Rates &amp; Drop Downs INT'!$CK$6:$CK$747=$K136)*('Rates &amp; Drop Downs INT'!$CM$6:$CM$747)))</f>
        <v>0</v>
      </c>
      <c r="O136" s="1693"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4"/>
      <c r="Q136" s="1694"/>
      <c r="R136" s="1694"/>
      <c r="S136" s="1695"/>
      <c r="T136" s="1689"/>
      <c r="U136" s="1689"/>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7"/>
      <c r="AD136" s="1668"/>
      <c r="AE136" s="881"/>
      <c r="AF136" s="892"/>
      <c r="AH136" s="1726"/>
      <c r="AI136" s="1726"/>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4"/>
      <c r="L137" s="1685"/>
      <c r="M137" s="1686"/>
      <c r="N137" s="1189" cm="1">
        <f t="array" ref="N137">IF($E$20="Credera US",V137,SUMPRODUCT(('Rates &amp; Drop Downs INT'!$CG$6:$CG$747=$D137)*('Rates &amp; Drop Downs INT'!$CI$6:$CI$747=$F137)*('Rates &amp; Drop Downs INT'!$CK$6:$CK$747=$K137)*('Rates &amp; Drop Downs INT'!$CM$6:$CM$747)))</f>
        <v>0</v>
      </c>
      <c r="O137" s="1693"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4"/>
      <c r="Q137" s="1694"/>
      <c r="R137" s="1694"/>
      <c r="S137" s="1695"/>
      <c r="T137" s="1689"/>
      <c r="U137" s="1689"/>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7"/>
      <c r="AD137" s="1668"/>
      <c r="AE137" s="881"/>
      <c r="AF137" s="892"/>
      <c r="AH137" s="1726"/>
      <c r="AI137" s="1726"/>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4"/>
      <c r="L138" s="1685"/>
      <c r="M138" s="1686"/>
      <c r="N138" s="1189" cm="1">
        <f t="array" ref="N138">IF($E$20="Credera US",V138,SUMPRODUCT(('Rates &amp; Drop Downs INT'!$CG$6:$CG$747=$D138)*('Rates &amp; Drop Downs INT'!$CI$6:$CI$747=$F138)*('Rates &amp; Drop Downs INT'!$CK$6:$CK$747=$K138)*('Rates &amp; Drop Downs INT'!$CM$6:$CM$747)))</f>
        <v>0</v>
      </c>
      <c r="O138" s="1693"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4"/>
      <c r="Q138" s="1694"/>
      <c r="R138" s="1694"/>
      <c r="S138" s="1695"/>
      <c r="T138" s="1689"/>
      <c r="U138" s="1689"/>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7"/>
      <c r="AD138" s="1668"/>
      <c r="AE138" s="881"/>
      <c r="AF138" s="892"/>
      <c r="AH138" s="1726"/>
      <c r="AI138" s="1726"/>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4"/>
      <c r="L139" s="1685"/>
      <c r="M139" s="1686"/>
      <c r="N139" s="1189" cm="1">
        <f t="array" ref="N139">IF($E$20="Credera US",V139,SUMPRODUCT(('Rates &amp; Drop Downs INT'!$CG$6:$CG$747=$D139)*('Rates &amp; Drop Downs INT'!$CI$6:$CI$747=$F139)*('Rates &amp; Drop Downs INT'!$CK$6:$CK$747=$K139)*('Rates &amp; Drop Downs INT'!$CM$6:$CM$747)))</f>
        <v>0</v>
      </c>
      <c r="O139" s="1693"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4"/>
      <c r="Q139" s="1694"/>
      <c r="R139" s="1694"/>
      <c r="S139" s="1695"/>
      <c r="T139" s="1689"/>
      <c r="U139" s="1689"/>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7"/>
      <c r="AD139" s="1668"/>
      <c r="AE139" s="881"/>
      <c r="AF139" s="892"/>
      <c r="AH139" s="1726"/>
      <c r="AI139" s="1726"/>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4"/>
      <c r="L140" s="1685"/>
      <c r="M140" s="1686"/>
      <c r="N140" s="1189" cm="1">
        <f t="array" ref="N140">IF($E$20="Credera US",V140,SUMPRODUCT(('Rates &amp; Drop Downs INT'!$CG$6:$CG$747=$D140)*('Rates &amp; Drop Downs INT'!$CI$6:$CI$747=$F140)*('Rates &amp; Drop Downs INT'!$CK$6:$CK$747=$K140)*('Rates &amp; Drop Downs INT'!$CM$6:$CM$747)))</f>
        <v>0</v>
      </c>
      <c r="O140" s="1693"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4"/>
      <c r="Q140" s="1694"/>
      <c r="R140" s="1694"/>
      <c r="S140" s="1695"/>
      <c r="T140" s="1689"/>
      <c r="U140" s="1689"/>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7"/>
      <c r="AD140" s="1668"/>
      <c r="AE140" s="881"/>
      <c r="AF140" s="892"/>
      <c r="AH140" s="1726"/>
      <c r="AI140" s="1726"/>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4"/>
      <c r="L141" s="1685"/>
      <c r="M141" s="1686"/>
      <c r="N141" s="1189" cm="1">
        <f t="array" ref="N141">IF($E$20="Credera US",V141,SUMPRODUCT(('Rates &amp; Drop Downs INT'!$CG$6:$CG$747=$D141)*('Rates &amp; Drop Downs INT'!$CI$6:$CI$747=$F141)*('Rates &amp; Drop Downs INT'!$CK$6:$CK$747=$K141)*('Rates &amp; Drop Downs INT'!$CM$6:$CM$747)))</f>
        <v>0</v>
      </c>
      <c r="O141" s="1693"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4"/>
      <c r="Q141" s="1694"/>
      <c r="R141" s="1694"/>
      <c r="S141" s="1695"/>
      <c r="T141" s="1689"/>
      <c r="U141" s="1689"/>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7"/>
      <c r="AD141" s="1668"/>
      <c r="AE141" s="881"/>
      <c r="AF141" s="892"/>
      <c r="AH141" s="1726"/>
      <c r="AI141" s="1726"/>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4"/>
      <c r="L142" s="1685"/>
      <c r="M142" s="1686"/>
      <c r="N142" s="1189" cm="1">
        <f t="array" ref="N142">IF($E$20="Credera US",V142,SUMPRODUCT(('Rates &amp; Drop Downs INT'!$CG$6:$CG$747=$D142)*('Rates &amp; Drop Downs INT'!$CI$6:$CI$747=$F142)*('Rates &amp; Drop Downs INT'!$CK$6:$CK$747=$K142)*('Rates &amp; Drop Downs INT'!$CM$6:$CM$747)))</f>
        <v>0</v>
      </c>
      <c r="O142" s="1693"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4"/>
      <c r="Q142" s="1694"/>
      <c r="R142" s="1694"/>
      <c r="S142" s="1695"/>
      <c r="T142" s="1689"/>
      <c r="U142" s="1689"/>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7"/>
      <c r="AD142" s="1668"/>
      <c r="AE142" s="881"/>
      <c r="AF142" s="892"/>
      <c r="AH142" s="1726"/>
      <c r="AI142" s="1726"/>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4"/>
      <c r="L143" s="1685"/>
      <c r="M143" s="1686"/>
      <c r="N143" s="1189" cm="1">
        <f t="array" ref="N143">IF($E$20="Credera US",V143,SUMPRODUCT(('Rates &amp; Drop Downs INT'!$CG$6:$CG$747=$D143)*('Rates &amp; Drop Downs INT'!$CI$6:$CI$747=$F143)*('Rates &amp; Drop Downs INT'!$CK$6:$CK$747=$K143)*('Rates &amp; Drop Downs INT'!$CM$6:$CM$747)))</f>
        <v>0</v>
      </c>
      <c r="O143" s="1693"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4"/>
      <c r="Q143" s="1694"/>
      <c r="R143" s="1694"/>
      <c r="S143" s="1695"/>
      <c r="T143" s="1689"/>
      <c r="U143" s="1689"/>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7"/>
      <c r="AD143" s="1668"/>
      <c r="AE143" s="881"/>
      <c r="AF143" s="892"/>
      <c r="AH143" s="1726"/>
      <c r="AI143" s="1726"/>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4"/>
      <c r="L144" s="1685"/>
      <c r="M144" s="1686"/>
      <c r="N144" s="1189" cm="1">
        <f t="array" ref="N144">IF($E$20="Credera US",V144,SUMPRODUCT(('Rates &amp; Drop Downs INT'!$CG$6:$CG$747=$D144)*('Rates &amp; Drop Downs INT'!$CI$6:$CI$747=$F144)*('Rates &amp; Drop Downs INT'!$CK$6:$CK$747=$K144)*('Rates &amp; Drop Downs INT'!$CM$6:$CM$747)))</f>
        <v>0</v>
      </c>
      <c r="O144" s="1693"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4"/>
      <c r="Q144" s="1694"/>
      <c r="R144" s="1694"/>
      <c r="S144" s="1695"/>
      <c r="T144" s="1689"/>
      <c r="U144" s="1689"/>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7"/>
      <c r="AD144" s="1668"/>
      <c r="AE144" s="881"/>
      <c r="AF144" s="892"/>
      <c r="AH144" s="1726"/>
      <c r="AI144" s="1726"/>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4"/>
      <c r="L145" s="1685"/>
      <c r="M145" s="1686"/>
      <c r="N145" s="1189" cm="1">
        <f t="array" ref="N145">IF($E$20="Credera US",V145,SUMPRODUCT(('Rates &amp; Drop Downs INT'!$CG$6:$CG$747=$D145)*('Rates &amp; Drop Downs INT'!$CI$6:$CI$747=$F145)*('Rates &amp; Drop Downs INT'!$CK$6:$CK$747=$K145)*('Rates &amp; Drop Downs INT'!$CM$6:$CM$747)))</f>
        <v>0</v>
      </c>
      <c r="O145" s="1693"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4"/>
      <c r="Q145" s="1694"/>
      <c r="R145" s="1694"/>
      <c r="S145" s="1695"/>
      <c r="T145" s="1689"/>
      <c r="U145" s="1689"/>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7"/>
      <c r="AD145" s="1668"/>
      <c r="AE145" s="881"/>
      <c r="AF145" s="892"/>
      <c r="AH145" s="1726"/>
      <c r="AI145" s="1726"/>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4"/>
      <c r="L146" s="1685"/>
      <c r="M146" s="1686"/>
      <c r="N146" s="1189" cm="1">
        <f t="array" ref="N146">IF($E$20="Credera US",V146,SUMPRODUCT(('Rates &amp; Drop Downs INT'!$CG$6:$CG$747=$D146)*('Rates &amp; Drop Downs INT'!$CI$6:$CI$747=$F146)*('Rates &amp; Drop Downs INT'!$CK$6:$CK$747=$K146)*('Rates &amp; Drop Downs INT'!$CM$6:$CM$747)))</f>
        <v>0</v>
      </c>
      <c r="O146" s="1693"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4"/>
      <c r="Q146" s="1694"/>
      <c r="R146" s="1694"/>
      <c r="S146" s="1695"/>
      <c r="T146" s="1689"/>
      <c r="U146" s="1689"/>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7"/>
      <c r="AD146" s="1668"/>
      <c r="AE146" s="881"/>
      <c r="AF146" s="892"/>
      <c r="AH146" s="1726"/>
      <c r="AI146" s="1726"/>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4"/>
      <c r="L147" s="1685"/>
      <c r="M147" s="1686"/>
      <c r="N147" s="1194" cm="1">
        <f t="array" ref="N147">IF($E$20="Credera US",V147,SUMPRODUCT(('Rates &amp; Drop Downs INT'!$CG$6:$CG$747=$D147)*('Rates &amp; Drop Downs INT'!$CI$6:$CI$747=$F147)*('Rates &amp; Drop Downs INT'!$CK$6:$CK$747=$K147)*('Rates &amp; Drop Downs INT'!$CM$6:$CM$747)))</f>
        <v>0</v>
      </c>
      <c r="O147" s="1731"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2"/>
      <c r="Q147" s="1732"/>
      <c r="R147" s="1732"/>
      <c r="S147" s="1733"/>
      <c r="T147" s="1690"/>
      <c r="U147" s="1690"/>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9"/>
      <c r="AD147" s="1670"/>
      <c r="AE147" s="894"/>
      <c r="AF147" s="895"/>
      <c r="AH147" s="1726"/>
      <c r="AI147" s="1726"/>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43" t="s">
        <v>3232</v>
      </c>
      <c r="D151" s="1743"/>
      <c r="E151" s="1743"/>
      <c r="F151" s="1743"/>
      <c r="G151" s="1743"/>
      <c r="H151" s="1744"/>
      <c r="I151" s="1743"/>
      <c r="J151" s="1743"/>
      <c r="K151" s="1743"/>
      <c r="L151" s="1743"/>
      <c r="M151" s="1743"/>
      <c r="N151" s="1743"/>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5" t="s">
        <v>3580</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87" t="s">
        <v>2318</v>
      </c>
      <c r="D154" s="1687"/>
      <c r="E154" s="1687"/>
      <c r="F154" s="1687"/>
      <c r="G154" s="1687"/>
      <c r="H154" s="1687"/>
      <c r="I154" s="1687"/>
      <c r="J154" s="1687"/>
      <c r="K154" s="1687"/>
      <c r="L154" s="1687"/>
      <c r="M154" s="1687"/>
      <c r="N154" s="1687"/>
      <c r="Y154" s="838"/>
      <c r="Z154" s="838"/>
      <c r="AA154" s="839"/>
      <c r="AB154" s="839"/>
      <c r="AC154" s="839"/>
      <c r="AD154" s="839"/>
      <c r="AE154" s="839"/>
      <c r="AI154" s="837"/>
      <c r="AJ154" s="822"/>
      <c r="AK154" s="822"/>
      <c r="AL154" s="822"/>
      <c r="AM154" s="822"/>
      <c r="CM154" s="840"/>
    </row>
    <row r="155" spans="1:97" ht="22" customHeight="1" x14ac:dyDescent="0.3">
      <c r="C155" s="1687" t="s">
        <v>2319</v>
      </c>
      <c r="D155" s="1687"/>
      <c r="E155" s="1687"/>
      <c r="F155" s="1687"/>
      <c r="G155" s="1687"/>
      <c r="H155" s="1687"/>
      <c r="I155" s="1687"/>
      <c r="J155" s="1687"/>
      <c r="K155" s="1687"/>
      <c r="L155" s="1687"/>
      <c r="M155" s="1687"/>
      <c r="N155" s="1687"/>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45933</v>
      </c>
      <c r="G158" s="1390"/>
      <c r="H158" s="1390"/>
      <c r="I158" s="1390">
        <f>IFERROR(F158+7-WEEKDAY(F158,3),"")</f>
        <v>45936</v>
      </c>
      <c r="J158" s="1390"/>
      <c r="K158" s="1390">
        <f>IFERROR(I158+7," ")</f>
        <v>45943</v>
      </c>
      <c r="L158" s="1390">
        <f>IFERROR(K158+7," ")</f>
        <v>45950</v>
      </c>
      <c r="M158" s="1390">
        <f>IFERROR(L158+7," ")</f>
        <v>45957</v>
      </c>
      <c r="N158" s="1390">
        <f>IFERROR(M158+7," ")</f>
        <v>45964</v>
      </c>
      <c r="O158" s="1390">
        <f>IFERROR(N158+7," ")</f>
        <v>45971</v>
      </c>
      <c r="P158" s="1390">
        <f t="shared" ref="P158" si="9">IFERROR(O158+7," ")</f>
        <v>45978</v>
      </c>
      <c r="Q158" s="1390">
        <f t="shared" ref="Q158" si="10">IFERROR(P158+7," ")</f>
        <v>45985</v>
      </c>
      <c r="R158" s="1390">
        <f t="shared" ref="R158" si="11">IFERROR(Q158+7," ")</f>
        <v>45992</v>
      </c>
      <c r="S158" s="1390">
        <f t="shared" ref="S158" si="12">IFERROR(R158+7," ")</f>
        <v>45999</v>
      </c>
      <c r="T158" s="1390">
        <f t="shared" ref="T158" si="13">IFERROR(S158+7," ")</f>
        <v>46006</v>
      </c>
      <c r="U158" s="1390">
        <f t="shared" ref="U158" si="14">IFERROR(T158+7," ")</f>
        <v>46013</v>
      </c>
      <c r="V158" s="1390"/>
      <c r="W158" s="1390"/>
      <c r="X158" s="1390"/>
      <c r="Y158" s="1390">
        <f>IFERROR(U158+7," ")</f>
        <v>46020</v>
      </c>
      <c r="Z158" s="1390">
        <f t="shared" ref="Z158" si="15">IFERROR(Y158+7," ")</f>
        <v>46027</v>
      </c>
      <c r="AA158" s="1390">
        <f t="shared" ref="AA158" si="16">IFERROR(Z158+7," ")</f>
        <v>46034</v>
      </c>
      <c r="AB158" s="1390">
        <f t="shared" ref="AB158" si="17">IFERROR(AA158+7," ")</f>
        <v>46041</v>
      </c>
      <c r="AC158" s="1390"/>
      <c r="AD158" s="1523"/>
      <c r="AE158" s="1523"/>
      <c r="AF158" s="1523"/>
      <c r="AG158" s="1390">
        <f>IFERROR(AB158+7," ")</f>
        <v>46048</v>
      </c>
      <c r="AH158" s="1390">
        <f>IFERROR(AG158+7," ")</f>
        <v>46055</v>
      </c>
      <c r="AI158" s="1390">
        <f t="shared" ref="AI158:BJ158" si="18">IFERROR(AH158+7," ")</f>
        <v>46062</v>
      </c>
      <c r="AJ158" s="1390">
        <f>IFERROR(AI158+7," ")</f>
        <v>46069</v>
      </c>
      <c r="AK158" s="1390">
        <f t="shared" si="18"/>
        <v>46076</v>
      </c>
      <c r="AL158" s="1390">
        <f t="shared" si="18"/>
        <v>46083</v>
      </c>
      <c r="AM158" s="1390">
        <f t="shared" si="18"/>
        <v>46090</v>
      </c>
      <c r="AN158" s="1390">
        <f t="shared" si="18"/>
        <v>46097</v>
      </c>
      <c r="AO158" s="1390">
        <f t="shared" si="18"/>
        <v>46104</v>
      </c>
      <c r="AP158" s="1390">
        <f t="shared" si="18"/>
        <v>46111</v>
      </c>
      <c r="AQ158" s="1390">
        <f t="shared" si="18"/>
        <v>46118</v>
      </c>
      <c r="AR158" s="1390">
        <f t="shared" si="18"/>
        <v>46125</v>
      </c>
      <c r="AS158" s="1390">
        <f t="shared" si="18"/>
        <v>46132</v>
      </c>
      <c r="AT158" s="1390">
        <f t="shared" si="18"/>
        <v>46139</v>
      </c>
      <c r="AU158" s="1390">
        <f t="shared" si="18"/>
        <v>46146</v>
      </c>
      <c r="AV158" s="1390">
        <f t="shared" si="18"/>
        <v>46153</v>
      </c>
      <c r="AW158" s="1390">
        <f t="shared" si="18"/>
        <v>46160</v>
      </c>
      <c r="AX158" s="1390">
        <f t="shared" si="18"/>
        <v>46167</v>
      </c>
      <c r="AY158" s="1390">
        <f t="shared" si="18"/>
        <v>46174</v>
      </c>
      <c r="AZ158" s="1390">
        <f t="shared" si="18"/>
        <v>46181</v>
      </c>
      <c r="BA158" s="1390">
        <f t="shared" si="18"/>
        <v>46188</v>
      </c>
      <c r="BB158" s="1390">
        <f t="shared" si="18"/>
        <v>46195</v>
      </c>
      <c r="BC158" s="1390">
        <f t="shared" si="18"/>
        <v>46202</v>
      </c>
      <c r="BD158" s="1390">
        <f t="shared" si="18"/>
        <v>46209</v>
      </c>
      <c r="BE158" s="1390">
        <f t="shared" si="18"/>
        <v>46216</v>
      </c>
      <c r="BF158" s="1390">
        <f t="shared" si="18"/>
        <v>46223</v>
      </c>
      <c r="BG158" s="1390">
        <f t="shared" si="18"/>
        <v>46230</v>
      </c>
      <c r="BH158" s="1390">
        <f t="shared" si="18"/>
        <v>46237</v>
      </c>
      <c r="BI158" s="1390">
        <f t="shared" si="18"/>
        <v>46244</v>
      </c>
      <c r="BJ158" s="1390">
        <f t="shared" si="18"/>
        <v>46251</v>
      </c>
      <c r="BK158" s="1390">
        <f t="shared" ref="BK158" si="19">IFERROR(BJ158+7," ")</f>
        <v>46258</v>
      </c>
      <c r="BL158" s="1390">
        <f t="shared" ref="BL158" si="20">IFERROR(BK158+7," ")</f>
        <v>46265</v>
      </c>
      <c r="BM158" s="1390">
        <f t="shared" ref="BM158" si="21">IFERROR(BL158+7," ")</f>
        <v>46272</v>
      </c>
      <c r="BN158" s="1390">
        <f>IFERROR(BM158+7," ")</f>
        <v>46279</v>
      </c>
      <c r="BO158" s="1390">
        <f>IFERROR(BN158+7," ")</f>
        <v>46286</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0" t="s">
        <v>3677</v>
      </c>
      <c r="D160" s="1740"/>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4" t="s">
        <v>176</v>
      </c>
      <c r="D161" s="1734"/>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4" t="s">
        <v>257</v>
      </c>
      <c r="D162" s="1734"/>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4" t="s">
        <v>269</v>
      </c>
      <c r="D163" s="1734"/>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4" t="s">
        <v>283</v>
      </c>
      <c r="D164" s="1734"/>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4" t="s">
        <v>294</v>
      </c>
      <c r="D165" s="1734"/>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45929</v>
      </c>
      <c r="G166" s="883"/>
      <c r="H166" s="883"/>
      <c r="I166" s="883">
        <f>IF(WEEKDAY(I158,1)=2,I158,I158-WEEKDAY(I158,1)+2)</f>
        <v>45936</v>
      </c>
      <c r="J166" s="883"/>
      <c r="K166" s="883">
        <f t="shared" ref="K166:AB166" si="72">IF(WEEKDAY(K158,1)=2,K158,K158-WEEKDAY(K158,1)+2)</f>
        <v>45943</v>
      </c>
      <c r="L166" s="883">
        <f t="shared" si="72"/>
        <v>45950</v>
      </c>
      <c r="M166" s="883">
        <f t="shared" si="72"/>
        <v>45957</v>
      </c>
      <c r="N166" s="883">
        <f t="shared" si="72"/>
        <v>45964</v>
      </c>
      <c r="O166" s="883">
        <f t="shared" si="72"/>
        <v>45971</v>
      </c>
      <c r="P166" s="883">
        <f t="shared" si="72"/>
        <v>45978</v>
      </c>
      <c r="Q166" s="883">
        <f t="shared" si="72"/>
        <v>45985</v>
      </c>
      <c r="R166" s="897">
        <f t="shared" si="72"/>
        <v>45992</v>
      </c>
      <c r="S166" s="901">
        <f t="shared" si="72"/>
        <v>45999</v>
      </c>
      <c r="T166" s="901">
        <f t="shared" si="72"/>
        <v>46006</v>
      </c>
      <c r="U166" s="901">
        <f t="shared" si="72"/>
        <v>46013</v>
      </c>
      <c r="V166" s="901"/>
      <c r="W166" s="901"/>
      <c r="X166" s="901"/>
      <c r="Y166" s="901">
        <f t="shared" si="72"/>
        <v>46020</v>
      </c>
      <c r="Z166" s="901">
        <f t="shared" si="72"/>
        <v>46027</v>
      </c>
      <c r="AA166" s="901">
        <f t="shared" si="72"/>
        <v>46034</v>
      </c>
      <c r="AB166" s="901">
        <f t="shared" si="72"/>
        <v>46041</v>
      </c>
      <c r="AC166" s="901"/>
      <c r="AH166" s="901">
        <f t="shared" ref="AH166:BN166" si="73">IF(WEEKDAY(AH158,1)=2,AH158,AH158-WEEKDAY(AH158,1)+2)</f>
        <v>46055</v>
      </c>
      <c r="AI166" s="901">
        <f t="shared" si="73"/>
        <v>46062</v>
      </c>
      <c r="AJ166" s="901">
        <f t="shared" si="73"/>
        <v>46069</v>
      </c>
      <c r="AK166" s="901">
        <f t="shared" si="73"/>
        <v>46076</v>
      </c>
      <c r="AL166" s="901">
        <f t="shared" si="73"/>
        <v>46083</v>
      </c>
      <c r="AM166" s="901">
        <f t="shared" si="73"/>
        <v>46090</v>
      </c>
      <c r="AN166" s="901">
        <f t="shared" si="73"/>
        <v>46097</v>
      </c>
      <c r="AO166" s="901">
        <f t="shared" si="73"/>
        <v>46104</v>
      </c>
      <c r="AP166" s="901">
        <f t="shared" si="73"/>
        <v>46111</v>
      </c>
      <c r="AQ166" s="901">
        <f t="shared" si="73"/>
        <v>46118</v>
      </c>
      <c r="AR166" s="901">
        <f t="shared" si="73"/>
        <v>46125</v>
      </c>
      <c r="AS166" s="901">
        <f t="shared" si="73"/>
        <v>46132</v>
      </c>
      <c r="AT166" s="901">
        <f t="shared" si="73"/>
        <v>46139</v>
      </c>
      <c r="AU166" s="901">
        <f t="shared" si="73"/>
        <v>46146</v>
      </c>
      <c r="AV166" s="901">
        <f t="shared" si="73"/>
        <v>46153</v>
      </c>
      <c r="AW166" s="901">
        <f t="shared" si="73"/>
        <v>46160</v>
      </c>
      <c r="AX166" s="901">
        <f t="shared" si="73"/>
        <v>46167</v>
      </c>
      <c r="AY166" s="901">
        <f t="shared" si="73"/>
        <v>46174</v>
      </c>
      <c r="AZ166" s="901">
        <f t="shared" si="73"/>
        <v>46181</v>
      </c>
      <c r="BA166" s="901">
        <f t="shared" si="73"/>
        <v>46188</v>
      </c>
      <c r="BB166" s="901">
        <f t="shared" si="73"/>
        <v>46195</v>
      </c>
      <c r="BC166" s="901">
        <f t="shared" si="73"/>
        <v>46202</v>
      </c>
      <c r="BD166" s="901">
        <f t="shared" si="73"/>
        <v>46209</v>
      </c>
      <c r="BE166" s="901">
        <f t="shared" si="73"/>
        <v>46216</v>
      </c>
      <c r="BF166" s="901">
        <f t="shared" si="73"/>
        <v>46223</v>
      </c>
      <c r="BG166" s="901">
        <f t="shared" si="73"/>
        <v>46230</v>
      </c>
      <c r="BH166" s="901">
        <f t="shared" si="73"/>
        <v>46237</v>
      </c>
      <c r="BI166" s="901">
        <f t="shared" si="73"/>
        <v>46244</v>
      </c>
      <c r="BJ166" s="901">
        <f t="shared" si="73"/>
        <v>46251</v>
      </c>
      <c r="BK166" s="901">
        <f t="shared" si="73"/>
        <v>46258</v>
      </c>
      <c r="BL166" s="901">
        <f t="shared" si="73"/>
        <v>46265</v>
      </c>
      <c r="BM166" s="1337">
        <f t="shared" si="73"/>
        <v>46272</v>
      </c>
      <c r="BN166" s="1338">
        <f t="shared" si="73"/>
        <v>46279</v>
      </c>
      <c r="BO166" s="1338">
        <f t="shared" ref="BO166" si="74">IF(WEEKDAY(BO158,1)=2,BO158,BO158-WEEKDAY(BO158,1)+2)</f>
        <v>46286</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2404</v>
      </c>
      <c r="D169" s="1205" t="s">
        <v>2406</v>
      </c>
      <c r="E169" s="1321"/>
      <c r="F169" s="1321">
        <f>SUM(F170:F269)</f>
        <v>272</v>
      </c>
      <c r="G169" s="1321"/>
      <c r="H169" s="1321"/>
      <c r="I169" s="1321">
        <f>SUM(I170:I269)</f>
        <v>272</v>
      </c>
      <c r="J169" s="1321"/>
      <c r="K169" s="1321">
        <f t="shared" ref="K169:U169" si="75">SUM(K170:K269)</f>
        <v>272</v>
      </c>
      <c r="L169" s="1321">
        <f t="shared" si="75"/>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SUM(Y170:Y269)</f>
        <v>252</v>
      </c>
      <c r="Z169" s="1321">
        <f>SUM(Z170:Z269)</f>
        <v>252</v>
      </c>
      <c r="AA169" s="1321">
        <f>SUM(AA170:AA269)</f>
        <v>252</v>
      </c>
      <c r="AB169" s="899">
        <f>SUM(AB170:AB269)</f>
        <v>252</v>
      </c>
      <c r="AC169" s="899"/>
      <c r="AD169" s="1335"/>
      <c r="AE169" s="1335"/>
      <c r="AF169" s="1335"/>
      <c r="AG169" s="1335">
        <f t="shared" ref="AG169:AY169" si="76">SUM(AG170:AG269)</f>
        <v>292</v>
      </c>
      <c r="AH169" s="899">
        <f t="shared" si="76"/>
        <v>292</v>
      </c>
      <c r="AI169" s="899">
        <f t="shared" si="76"/>
        <v>292</v>
      </c>
      <c r="AJ169" s="899">
        <f t="shared" si="76"/>
        <v>292</v>
      </c>
      <c r="AK169" s="899">
        <f t="shared" si="76"/>
        <v>292</v>
      </c>
      <c r="AL169" s="899">
        <f t="shared" si="76"/>
        <v>292</v>
      </c>
      <c r="AM169" s="899">
        <f t="shared" si="76"/>
        <v>292</v>
      </c>
      <c r="AN169" s="899">
        <f t="shared" si="76"/>
        <v>292</v>
      </c>
      <c r="AO169" s="899">
        <f t="shared" si="76"/>
        <v>292</v>
      </c>
      <c r="AP169" s="899">
        <f t="shared" si="76"/>
        <v>292</v>
      </c>
      <c r="AQ169" s="899">
        <f t="shared" si="76"/>
        <v>292</v>
      </c>
      <c r="AR169" s="899">
        <f t="shared" si="76"/>
        <v>292</v>
      </c>
      <c r="AS169" s="899">
        <f t="shared" si="76"/>
        <v>292</v>
      </c>
      <c r="AT169" s="899">
        <f t="shared" si="76"/>
        <v>0</v>
      </c>
      <c r="AU169" s="899">
        <f t="shared" si="76"/>
        <v>0</v>
      </c>
      <c r="AV169" s="899">
        <f t="shared" si="76"/>
        <v>0</v>
      </c>
      <c r="AW169" s="899">
        <f t="shared" si="76"/>
        <v>0</v>
      </c>
      <c r="AX169" s="899">
        <f t="shared" si="76"/>
        <v>0</v>
      </c>
      <c r="AY169" s="899">
        <f t="shared" si="76"/>
        <v>0</v>
      </c>
      <c r="AZ169" s="899">
        <f t="shared" ref="AZ169:BC169" si="77">SUM(AZ170:AZ269)</f>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 t="shared" ref="D170:D177" si="80">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177" si="81">IF(ISBLANK(C49),"",C49)</f>
        <v>TADIndia</v>
      </c>
      <c r="D171" s="1318" t="str">
        <f t="shared" si="80"/>
        <v>Sr. Developer</v>
      </c>
      <c r="E171" s="1326"/>
      <c r="F171" s="1327">
        <v>20</v>
      </c>
      <c r="G171" s="1327"/>
      <c r="H171" s="1569"/>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1"/>
        <v>TADIndia</v>
      </c>
      <c r="D172" s="1318" t="str">
        <f t="shared" si="80"/>
        <v>Sr. Content Engineer</v>
      </c>
      <c r="E172" s="1326"/>
      <c r="F172" s="1327">
        <f>IF($E$30="Enter Duration (wks)","",IF($Y50="Enter Hrs/Wk","",IF($E$30&gt;='FORMULA REFS'!A$1,$Y50,"")))</f>
        <v>40</v>
      </c>
      <c r="G172" s="1328"/>
      <c r="H172" s="1569"/>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1"/>
        <v>TADIndia</v>
      </c>
      <c r="D173" s="1318" t="str">
        <f t="shared" si="80"/>
        <v>Digital Strategist</v>
      </c>
      <c r="E173" s="1326"/>
      <c r="F173" s="1327">
        <f>IF($E$30="Enter Duration (wks)","",IF($Y51="Enter Hrs/Wk","",IF($E$30&gt;='FORMULA REFS'!A$1,$Y51,"")))</f>
        <v>40</v>
      </c>
      <c r="G173" s="1328"/>
      <c r="H173" s="1569"/>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1"/>
        <v>TADIndia</v>
      </c>
      <c r="D174" s="1318" t="str">
        <f t="shared" si="80"/>
        <v>Sr. Content Strategist</v>
      </c>
      <c r="E174" s="1326"/>
      <c r="F174" s="1327">
        <f>IF($E$30="Enter Duration (wks)","",IF($Y52="Enter Hrs/Wk","",IF($E$30&gt;='FORMULA REFS'!A$1,$Y52,"")))</f>
        <v>40</v>
      </c>
      <c r="G174" s="1328"/>
      <c r="H174" s="1569"/>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1"/>
        <v>TADIndia</v>
      </c>
      <c r="D175" s="1318" t="str">
        <f t="shared" si="80"/>
        <v>Data Engineer</v>
      </c>
      <c r="E175" s="1326"/>
      <c r="F175" s="1327">
        <f>IF($E$30="Enter Duration (wks)","",IF($Y53="Enter Hrs/Wk","",IF($E$30&gt;='FORMULA REFS'!A$1,$Y53,"")))</f>
        <v>32</v>
      </c>
      <c r="G175" s="1328"/>
      <c r="H175" s="1569"/>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1"/>
        <v>TADIndia</v>
      </c>
      <c r="D176" s="1318" t="str">
        <f t="shared" si="80"/>
        <v>Sr. Business Analyst</v>
      </c>
      <c r="E176" s="1326"/>
      <c r="F176" s="1327">
        <f>IF($E$30="Enter Duration (wks)","",IF($Y54="Enter Hrs/Wk","",IF($E$30&gt;='FORMULA REFS'!A$1,$Y54,"")))</f>
        <v>40</v>
      </c>
      <c r="G176" s="1328"/>
      <c r="H176" s="1569"/>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1"/>
        <v>TADIndia</v>
      </c>
      <c r="D177" s="1318" t="str">
        <f t="shared" si="80"/>
        <v>Delivery Manager</v>
      </c>
      <c r="E177" s="1326"/>
      <c r="F177" s="1327">
        <f>IF($E$30="Enter Duration (wks)","",IF($Y55="Enter Hrs/Wk","",IF($E$30&gt;='FORMULA REFS'!A$1,$Y55,"")))</f>
        <v>20</v>
      </c>
      <c r="G177" s="1328"/>
      <c r="H177" s="1569"/>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ref="C178:C202" si="82">IF(ISBLANK(C56),"",C56)</f>
        <v/>
      </c>
      <c r="D178" s="1318" t="str">
        <f t="shared" ref="D178:D237" si="83">IF(K56="","",K56)</f>
        <v/>
      </c>
      <c r="E178" s="1326"/>
      <c r="F178" s="1327" t="str">
        <f>IF($E$30="Enter Duration (wks)","",IF($Y56="Enter Hrs/Wk","",IF($E$30&gt;='FORMULA REFS'!A$1,$Y56,"")))</f>
        <v/>
      </c>
      <c r="G178" s="1328"/>
      <c r="H178" s="1569"/>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2"/>
        <v/>
      </c>
      <c r="D179" s="1318" t="str">
        <f t="shared" si="83"/>
        <v/>
      </c>
      <c r="E179" s="1326"/>
      <c r="F179" s="1327" t="str">
        <f>IF($E$30="Enter Duration (wks)","",IF($Y57="Enter Hrs/Wk","",IF($E$30&gt;='FORMULA REFS'!A$1,$Y57,"")))</f>
        <v/>
      </c>
      <c r="G179" s="1328"/>
      <c r="H179" s="1569"/>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2"/>
        <v/>
      </c>
      <c r="D180" s="1318" t="str">
        <f t="shared" si="83"/>
        <v/>
      </c>
      <c r="E180" s="1326"/>
      <c r="F180" s="1327" t="str">
        <f>IF($E$30="Enter Duration (wks)","",IF($Y58="Enter Hrs/Wk","",IF($E$30&gt;='FORMULA REFS'!A$1,$Y58,"")))</f>
        <v/>
      </c>
      <c r="G180" s="1328"/>
      <c r="H180" s="1569"/>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2"/>
        <v/>
      </c>
      <c r="D181" s="1318" t="str">
        <f t="shared" si="83"/>
        <v/>
      </c>
      <c r="E181" s="1326"/>
      <c r="F181" s="1327" t="str">
        <f>IF($E$30="Enter Duration (wks)","",IF($Y59="Enter Hrs/Wk","",IF($E$30&gt;='FORMULA REFS'!A$1,$Y59,"")))</f>
        <v/>
      </c>
      <c r="G181" s="1328"/>
      <c r="H181" s="1569"/>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2"/>
        <v/>
      </c>
      <c r="D182" s="1318" t="str">
        <f t="shared" si="83"/>
        <v/>
      </c>
      <c r="E182" s="1326"/>
      <c r="F182" s="1327" t="str">
        <f>IF($E$30="Enter Duration (wks)","",IF($Y60="Enter Hrs/Wk","",IF($E$30&gt;='FORMULA REFS'!A$1,$Y60,"")))</f>
        <v/>
      </c>
      <c r="G182" s="1328"/>
      <c r="H182" s="1569"/>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2"/>
        <v/>
      </c>
      <c r="D183" s="1318" t="str">
        <f t="shared" si="83"/>
        <v/>
      </c>
      <c r="E183" s="1326"/>
      <c r="F183" s="1327" t="str">
        <f>IF($E$30="Enter Duration (wks)","",IF($Y61="Enter Hrs/Wk","",IF($E$30&gt;='FORMULA REFS'!A$1,$Y61,"")))</f>
        <v/>
      </c>
      <c r="G183" s="1328"/>
      <c r="H183" s="1569"/>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2"/>
        <v/>
      </c>
      <c r="D184" s="1318" t="str">
        <f t="shared" si="83"/>
        <v/>
      </c>
      <c r="E184" s="1326"/>
      <c r="F184" s="1327" t="str">
        <f>IF($E$30="Enter Duration (wks)","",IF($Y62="Enter Hrs/Wk","",IF($E$30&gt;='FORMULA REFS'!A$1,$Y62,"")))</f>
        <v/>
      </c>
      <c r="G184" s="1328"/>
      <c r="H184" s="1569"/>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2"/>
        <v/>
      </c>
      <c r="D185" s="1318" t="str">
        <f t="shared" si="83"/>
        <v/>
      </c>
      <c r="E185" s="1326"/>
      <c r="F185" s="1327" t="str">
        <f>IF($E$30="Enter Duration (wks)","",IF($Y63="Enter Hrs/Wk","",IF($E$30&gt;='FORMULA REFS'!A$1,$Y63,"")))</f>
        <v/>
      </c>
      <c r="G185" s="1328"/>
      <c r="H185" s="1569"/>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2"/>
        <v/>
      </c>
      <c r="D186" s="1318" t="str">
        <f t="shared" si="83"/>
        <v/>
      </c>
      <c r="E186" s="1326"/>
      <c r="F186" s="1327" t="str">
        <f>IF($E$30="Enter Duration (wks)","",IF($Y64="Enter Hrs/Wk","",IF($E$30&gt;='FORMULA REFS'!A$1,$Y64,"")))</f>
        <v/>
      </c>
      <c r="G186" s="1328"/>
      <c r="H186" s="1569"/>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7"/>
      <c r="BY186" s="1727"/>
      <c r="BZ186" s="1727"/>
      <c r="CA186" s="1727"/>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2"/>
        <v/>
      </c>
      <c r="D187" s="1318" t="str">
        <f t="shared" si="83"/>
        <v/>
      </c>
      <c r="E187" s="1326"/>
      <c r="F187" s="1327" t="str">
        <f>IF($E$30="Enter Duration (wks)","",IF($Y65="Enter Hrs/Wk","",IF($E$30&gt;='FORMULA REFS'!A$1,$Y65,"")))</f>
        <v/>
      </c>
      <c r="G187" s="1328"/>
      <c r="H187" s="1569"/>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7"/>
      <c r="BY187" s="1727"/>
      <c r="BZ187" s="1727"/>
      <c r="CA187" s="1727"/>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2"/>
        <v/>
      </c>
      <c r="D188" s="1318" t="str">
        <f t="shared" si="83"/>
        <v/>
      </c>
      <c r="E188" s="1326"/>
      <c r="F188" s="1327" t="str">
        <f>IF($E$30="Enter Duration (wks)","",IF($Y66="Enter Hrs/Wk","",IF($E$30&gt;='FORMULA REFS'!A$1,$Y66,"")))</f>
        <v/>
      </c>
      <c r="G188" s="1328"/>
      <c r="H188" s="1569"/>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2"/>
        <v/>
      </c>
      <c r="D189" s="1318" t="str">
        <f t="shared" si="83"/>
        <v/>
      </c>
      <c r="E189" s="1326"/>
      <c r="F189" s="1327" t="str">
        <f>IF($E$30="Enter Duration (wks)","",IF($Y67="Enter Hrs/Wk","",IF($E$30&gt;='FORMULA REFS'!A$1,$Y67,"")))</f>
        <v/>
      </c>
      <c r="G189" s="1328"/>
      <c r="H189" s="1569"/>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2"/>
        <v/>
      </c>
      <c r="D190" s="1318" t="str">
        <f t="shared" si="83"/>
        <v/>
      </c>
      <c r="E190" s="1326"/>
      <c r="F190" s="1327" t="str">
        <f>IF($E$30="Enter Duration (wks)","",IF($Y68="Enter Hrs/Wk","",IF($E$30&gt;='FORMULA REFS'!A$1,$Y68,"")))</f>
        <v/>
      </c>
      <c r="G190" s="1328"/>
      <c r="H190" s="1569"/>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2"/>
        <v/>
      </c>
      <c r="D191" s="1318" t="str">
        <f t="shared" si="83"/>
        <v/>
      </c>
      <c r="E191" s="1326"/>
      <c r="F191" s="1327" t="str">
        <f>IF($E$30="Enter Duration (wks)","",IF($Y69="Enter Hrs/Wk","",IF($E$30&gt;='FORMULA REFS'!A$1,$Y69,"")))</f>
        <v/>
      </c>
      <c r="G191" s="1328"/>
      <c r="H191" s="1569"/>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2"/>
        <v/>
      </c>
      <c r="D192" s="1318" t="str">
        <f t="shared" si="83"/>
        <v/>
      </c>
      <c r="E192" s="1326"/>
      <c r="F192" s="1327" t="str">
        <f>IF($E$30="Enter Duration (wks)","",IF($Y70="Enter Hrs/Wk","",IF($E$30&gt;='FORMULA REFS'!A$1,$Y70,"")))</f>
        <v/>
      </c>
      <c r="G192" s="1328"/>
      <c r="H192" s="1569"/>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2"/>
        <v/>
      </c>
      <c r="D193" s="1318" t="str">
        <f t="shared" si="83"/>
        <v/>
      </c>
      <c r="E193" s="1326"/>
      <c r="F193" s="1327" t="str">
        <f>IF($E$30="Enter Duration (wks)","",IF($Y71="Enter Hrs/Wk","",IF($E$30&gt;='FORMULA REFS'!A$1,$Y71,"")))</f>
        <v/>
      </c>
      <c r="G193" s="1328"/>
      <c r="H193" s="1569"/>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2"/>
        <v/>
      </c>
      <c r="D194" s="1318" t="str">
        <f t="shared" si="83"/>
        <v/>
      </c>
      <c r="E194" s="1326"/>
      <c r="F194" s="1327" t="str">
        <f>IF($E$30="Enter Duration (wks)","",IF($Y72="Enter Hrs/Wk","",IF($E$30&gt;='FORMULA REFS'!A$1,$Y72,"")))</f>
        <v/>
      </c>
      <c r="G194" s="1328"/>
      <c r="H194" s="1569"/>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2"/>
        <v/>
      </c>
      <c r="D195" s="1318" t="str">
        <f t="shared" si="83"/>
        <v/>
      </c>
      <c r="E195" s="1326"/>
      <c r="F195" s="1327" t="str">
        <f>IF($E$30="Enter Duration (wks)","",IF($Y73="Enter Hrs/Wk","",IF($E$30&gt;='FORMULA REFS'!A$1,$Y73,"")))</f>
        <v/>
      </c>
      <c r="G195" s="1328"/>
      <c r="H195" s="1569"/>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2"/>
        <v/>
      </c>
      <c r="D196" s="1318" t="str">
        <f t="shared" si="83"/>
        <v/>
      </c>
      <c r="E196" s="1326"/>
      <c r="F196" s="1327" t="str">
        <f>IF($E$30="Enter Duration (wks)","",IF($Y74="Enter Hrs/Wk","",IF($E$30&gt;='FORMULA REFS'!A$1,$Y74,"")))</f>
        <v/>
      </c>
      <c r="G196" s="1328"/>
      <c r="H196" s="1569"/>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2"/>
        <v/>
      </c>
      <c r="D197" s="1318" t="str">
        <f t="shared" si="83"/>
        <v/>
      </c>
      <c r="E197" s="1326"/>
      <c r="F197" s="1327" t="str">
        <f>IF($E$30="Enter Duration (wks)","",IF($Y75="Enter Hrs/Wk","",IF($E$30&gt;='FORMULA REFS'!A$1,$Y75,"")))</f>
        <v/>
      </c>
      <c r="G197" s="1328"/>
      <c r="H197" s="1569"/>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2"/>
        <v/>
      </c>
      <c r="D198" s="1318" t="str">
        <f t="shared" si="83"/>
        <v/>
      </c>
      <c r="E198" s="1326"/>
      <c r="F198" s="1327" t="str">
        <f>IF($E$30="Enter Duration (wks)","",IF($Y76="Enter Hrs/Wk","",IF($E$30&gt;='FORMULA REFS'!A$1,$Y76,"")))</f>
        <v/>
      </c>
      <c r="G198" s="1328"/>
      <c r="H198" s="1569"/>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2"/>
        <v/>
      </c>
      <c r="D199" s="1318" t="str">
        <f t="shared" si="83"/>
        <v/>
      </c>
      <c r="E199" s="1326"/>
      <c r="F199" s="1327" t="str">
        <f>IF($E$30="Enter Duration (wks)","",IF($Y77="Enter Hrs/Wk","",IF($E$30&gt;='FORMULA REFS'!A$1,$Y77,"")))</f>
        <v/>
      </c>
      <c r="G199" s="1328"/>
      <c r="H199" s="1569"/>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2"/>
        <v/>
      </c>
      <c r="D200" s="1318" t="str">
        <f t="shared" si="83"/>
        <v/>
      </c>
      <c r="E200" s="1326"/>
      <c r="F200" s="1327" t="str">
        <f>IF($E$30="Enter Duration (wks)","",IF($Y78="Enter Hrs/Wk","",IF($E$30&gt;='FORMULA REFS'!A$1,$Y78,"")))</f>
        <v/>
      </c>
      <c r="G200" s="1328"/>
      <c r="H200" s="1569"/>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2"/>
        <v/>
      </c>
      <c r="D201" s="1318" t="str">
        <f t="shared" si="83"/>
        <v/>
      </c>
      <c r="E201" s="1326"/>
      <c r="F201" s="1327" t="str">
        <f>IF($E$30="Enter Duration (wks)","",IF($Y79="Enter Hrs/Wk","",IF($E$30&gt;='FORMULA REFS'!A$1,$Y79,"")))</f>
        <v/>
      </c>
      <c r="G201" s="1328"/>
      <c r="H201" s="1569"/>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2"/>
        <v/>
      </c>
      <c r="D202" s="1318" t="str">
        <f t="shared" si="83"/>
        <v/>
      </c>
      <c r="E202" s="1326"/>
      <c r="F202" s="1327" t="str">
        <f>IF($E$30="Enter Duration (wks)","",IF($Y80="Enter Hrs/Wk","",IF($E$30&gt;='FORMULA REFS'!A$1,$Y80,"")))</f>
        <v/>
      </c>
      <c r="G202" s="1328"/>
      <c r="H202" s="1569"/>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4">IF(ISBLANK(C81),"",C81)</f>
        <v/>
      </c>
      <c r="D203" s="1318" t="str">
        <f t="shared" si="83"/>
        <v/>
      </c>
      <c r="E203" s="1326"/>
      <c r="F203" s="1327" t="str">
        <f>IF($E$30="Enter Duration (wks)","",IF($Y81="Enter Hrs/Wk","",IF($E$30&gt;='FORMULA REFS'!A$1,$Y81,"")))</f>
        <v/>
      </c>
      <c r="G203" s="1328"/>
      <c r="H203" s="1569"/>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4"/>
        <v/>
      </c>
      <c r="D204" s="1318" t="str">
        <f t="shared" si="83"/>
        <v/>
      </c>
      <c r="E204" s="1326"/>
      <c r="F204" s="1327" t="str">
        <f>IF($E$30="Enter Duration (wks)","",IF($Y82="Enter Hrs/Wk","",IF($E$30&gt;='FORMULA REFS'!A$1,$Y82,"")))</f>
        <v/>
      </c>
      <c r="G204" s="1328"/>
      <c r="H204" s="1569"/>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4"/>
        <v/>
      </c>
      <c r="D205" s="1318" t="str">
        <f t="shared" si="83"/>
        <v/>
      </c>
      <c r="E205" s="1326"/>
      <c r="F205" s="1327" t="str">
        <f>IF($E$30="Enter Duration (wks)","",IF($Y83="Enter Hrs/Wk","",IF($E$30&gt;='FORMULA REFS'!A$1,$Y83,"")))</f>
        <v/>
      </c>
      <c r="G205" s="1328"/>
      <c r="H205" s="1569"/>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4"/>
        <v/>
      </c>
      <c r="D206" s="1318" t="str">
        <f t="shared" si="83"/>
        <v/>
      </c>
      <c r="E206" s="1326"/>
      <c r="F206" s="1327" t="str">
        <f>IF($E$30="Enter Duration (wks)","",IF($Y84="Enter Hrs/Wk","",IF($E$30&gt;='FORMULA REFS'!A$1,$Y84,"")))</f>
        <v/>
      </c>
      <c r="G206" s="1328"/>
      <c r="H206" s="1569"/>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4"/>
        <v/>
      </c>
      <c r="D207" s="1318" t="str">
        <f t="shared" si="83"/>
        <v/>
      </c>
      <c r="E207" s="1326"/>
      <c r="F207" s="1327" t="str">
        <f>IF($E$30="Enter Duration (wks)","",IF($Y85="Enter Hrs/Wk","",IF($E$30&gt;='FORMULA REFS'!A$1,$Y85,"")))</f>
        <v/>
      </c>
      <c r="G207" s="1328"/>
      <c r="H207" s="1569"/>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4"/>
        <v/>
      </c>
      <c r="D208" s="1318" t="str">
        <f t="shared" si="83"/>
        <v/>
      </c>
      <c r="E208" s="1326"/>
      <c r="F208" s="1327" t="str">
        <f>IF($E$30="Enter Duration (wks)","",IF($Y86="Enter Hrs/Wk","",IF($E$30&gt;='FORMULA REFS'!A$1,$Y86,"")))</f>
        <v/>
      </c>
      <c r="G208" s="1328"/>
      <c r="H208" s="1569"/>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4"/>
        <v/>
      </c>
      <c r="D209" s="1318" t="str">
        <f t="shared" si="83"/>
        <v/>
      </c>
      <c r="E209" s="1326"/>
      <c r="F209" s="1327" t="str">
        <f>IF($E$30="Enter Duration (wks)","",IF($Y87="Enter Hrs/Wk","",IF($E$30&gt;='FORMULA REFS'!A$1,$Y87,"")))</f>
        <v/>
      </c>
      <c r="G209" s="1328"/>
      <c r="H209" s="1569"/>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4"/>
        <v/>
      </c>
      <c r="D210" s="1318" t="str">
        <f t="shared" si="83"/>
        <v/>
      </c>
      <c r="E210" s="1326"/>
      <c r="F210" s="1327" t="str">
        <f>IF($E$30="Enter Duration (wks)","",IF($Y88="Enter Hrs/Wk","",IF($E$30&gt;='FORMULA REFS'!A$1,$Y88,"")))</f>
        <v/>
      </c>
      <c r="G210" s="1328"/>
      <c r="H210" s="1569"/>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4"/>
        <v/>
      </c>
      <c r="D211" s="1318" t="str">
        <f t="shared" si="83"/>
        <v/>
      </c>
      <c r="E211" s="1326"/>
      <c r="F211" s="1327" t="str">
        <f>IF($E$30="Enter Duration (wks)","",IF($Y89="Enter Hrs/Wk","",IF($E$30&gt;='FORMULA REFS'!A$1,$Y89,"")))</f>
        <v/>
      </c>
      <c r="G211" s="1328"/>
      <c r="H211" s="1569"/>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4"/>
        <v/>
      </c>
      <c r="D212" s="1318" t="str">
        <f t="shared" si="83"/>
        <v/>
      </c>
      <c r="E212" s="1326"/>
      <c r="F212" s="1327" t="str">
        <f>IF($E$30="Enter Duration (wks)","",IF($Y90="Enter Hrs/Wk","",IF($E$30&gt;='FORMULA REFS'!A$1,$Y90,"")))</f>
        <v/>
      </c>
      <c r="G212" s="1328"/>
      <c r="H212" s="1569"/>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4"/>
        <v/>
      </c>
      <c r="D213" s="1318" t="str">
        <f t="shared" si="83"/>
        <v/>
      </c>
      <c r="E213" s="1326"/>
      <c r="F213" s="1327" t="str">
        <f>IF($E$30="Enter Duration (wks)","",IF($Y91="Enter Hrs/Wk","",IF($E$30&gt;='FORMULA REFS'!A$1,$Y91,"")))</f>
        <v/>
      </c>
      <c r="G213" s="1328"/>
      <c r="H213" s="1569"/>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4"/>
        <v/>
      </c>
      <c r="D214" s="1318" t="str">
        <f t="shared" si="83"/>
        <v/>
      </c>
      <c r="E214" s="1326"/>
      <c r="F214" s="1327" t="str">
        <f>IF($E$30="Enter Duration (wks)","",IF($Y92="Enter Hrs/Wk","",IF($E$30&gt;='FORMULA REFS'!A$1,$Y92,"")))</f>
        <v/>
      </c>
      <c r="G214" s="1328"/>
      <c r="H214" s="1569"/>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4"/>
        <v/>
      </c>
      <c r="D215" s="1318" t="str">
        <f t="shared" si="83"/>
        <v/>
      </c>
      <c r="E215" s="1326"/>
      <c r="F215" s="1327" t="str">
        <f>IF($E$30="Enter Duration (wks)","",IF($Y93="Enter Hrs/Wk","",IF($E$30&gt;='FORMULA REFS'!A$1,$Y93,"")))</f>
        <v/>
      </c>
      <c r="G215" s="1328"/>
      <c r="H215" s="1569"/>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4"/>
        <v/>
      </c>
      <c r="D216" s="1318" t="str">
        <f t="shared" si="83"/>
        <v/>
      </c>
      <c r="E216" s="1326"/>
      <c r="F216" s="1327" t="str">
        <f>IF($E$30="Enter Duration (wks)","",IF($Y94="Enter Hrs/Wk","",IF($E$30&gt;='FORMULA REFS'!A$1,$Y94,"")))</f>
        <v/>
      </c>
      <c r="G216" s="1328"/>
      <c r="H216" s="1569"/>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4"/>
        <v/>
      </c>
      <c r="D217" s="1318" t="str">
        <f t="shared" si="83"/>
        <v/>
      </c>
      <c r="E217" s="1326"/>
      <c r="F217" s="1327" t="str">
        <f>IF($E$30="Enter Duration (wks)","",IF($Y95="Enter Hrs/Wk","",IF($E$30&gt;='FORMULA REFS'!A$1,$Y95,"")))</f>
        <v/>
      </c>
      <c r="G217" s="1328"/>
      <c r="H217" s="1569"/>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4"/>
        <v/>
      </c>
      <c r="D218" s="1318" t="str">
        <f t="shared" si="83"/>
        <v/>
      </c>
      <c r="E218" s="1326"/>
      <c r="F218" s="1327" t="str">
        <f>IF($E$30="Enter Duration (wks)","",IF($Y96="Enter Hrs/Wk","",IF($E$30&gt;='FORMULA REFS'!A$1,$Y96,"")))</f>
        <v/>
      </c>
      <c r="G218" s="1328"/>
      <c r="H218" s="1569"/>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4"/>
        <v/>
      </c>
      <c r="D219" s="1318" t="str">
        <f t="shared" si="83"/>
        <v/>
      </c>
      <c r="E219" s="1326"/>
      <c r="F219" s="1327" t="str">
        <f>IF($E$30="Enter Duration (wks)","",IF($Y97="Enter Hrs/Wk","",IF($E$30&gt;='FORMULA REFS'!A$1,$Y97,"")))</f>
        <v/>
      </c>
      <c r="G219" s="1328"/>
      <c r="H219" s="1569"/>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4"/>
        <v/>
      </c>
      <c r="D220" s="1318" t="str">
        <f t="shared" si="83"/>
        <v/>
      </c>
      <c r="E220" s="1326"/>
      <c r="F220" s="1327" t="str">
        <f>IF($E$30="Enter Duration (wks)","",IF($Y98="Enter Hrs/Wk","",IF($E$30&gt;='FORMULA REFS'!A$1,$Y98,"")))</f>
        <v/>
      </c>
      <c r="G220" s="1328"/>
      <c r="H220" s="1569"/>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4"/>
        <v/>
      </c>
      <c r="D221" s="1318" t="str">
        <f t="shared" si="83"/>
        <v/>
      </c>
      <c r="E221" s="1326"/>
      <c r="F221" s="1327" t="str">
        <f>IF($E$30="Enter Duration (wks)","",IF($Y99="Enter Hrs/Wk","",IF($E$30&gt;='FORMULA REFS'!A$1,$Y99,"")))</f>
        <v/>
      </c>
      <c r="G221" s="1328"/>
      <c r="H221" s="1569"/>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4"/>
        <v/>
      </c>
      <c r="D222" s="1318" t="str">
        <f>IF(K100="","",K100)</f>
        <v/>
      </c>
      <c r="E222" s="1326"/>
      <c r="F222" s="1327" t="str">
        <f>IF($E$30="Enter Duration (wks)","",IF($Y100="Enter Hrs/Wk","",IF($E$30&gt;='FORMULA REFS'!A$1,$Y100,"")))</f>
        <v/>
      </c>
      <c r="G222" s="1328"/>
      <c r="H222" s="1569"/>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4"/>
        <v/>
      </c>
      <c r="D223" s="1318" t="str">
        <f>IF(K101="","",K101)</f>
        <v/>
      </c>
      <c r="E223" s="1326"/>
      <c r="F223" s="1327" t="str">
        <f>IF($E$30="Enter Duration (wks)","",IF($Y101="Enter Hrs/Wk","",IF($E$30&gt;='FORMULA REFS'!A$1,$Y101,"")))</f>
        <v/>
      </c>
      <c r="G223" s="1328"/>
      <c r="H223" s="1569"/>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4"/>
        <v/>
      </c>
      <c r="D224" s="1318" t="str">
        <f t="shared" si="83"/>
        <v/>
      </c>
      <c r="E224" s="1326"/>
      <c r="F224" s="1327" t="str">
        <f>IF($E$30="Enter Duration (wks)","",IF($Y102="Enter Hrs/Wk","",IF($E$30&gt;='FORMULA REFS'!A$1,$Y102,"")))</f>
        <v/>
      </c>
      <c r="G224" s="1328"/>
      <c r="H224" s="1569"/>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4"/>
        <v/>
      </c>
      <c r="D225" s="1318" t="str">
        <f t="shared" si="83"/>
        <v/>
      </c>
      <c r="E225" s="1287"/>
      <c r="F225" s="1345" t="str">
        <f>IF($E$30="Enter Duration (wks)","",IF($Y103="Enter Hrs/Wk","",IF($E$30&gt;='FORMULA REFS'!A$1,$Y103,"")))</f>
        <v/>
      </c>
      <c r="G225" s="1345"/>
      <c r="H225" s="1570"/>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4"/>
        <v/>
      </c>
      <c r="D226" s="1319" t="str">
        <f t="shared" si="83"/>
        <v/>
      </c>
      <c r="E226" s="1326"/>
      <c r="F226" s="1327" t="str">
        <f>IF($E$30="Enter Duration (wks)","",IF($Y104="Enter Hrs/Wk","",IF($E$30&gt;='FORMULA REFS'!A$1,$Y104,"")))</f>
        <v/>
      </c>
      <c r="G226" s="1327"/>
      <c r="H226" s="1569"/>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4"/>
        <v/>
      </c>
      <c r="D227" s="1319" t="str">
        <f t="shared" si="83"/>
        <v/>
      </c>
      <c r="E227" s="1326"/>
      <c r="F227" s="1327" t="str">
        <f>IF($E$30="Enter Duration (wks)","",IF($Y105="Enter Hrs/Wk","",IF($E$30&gt;='FORMULA REFS'!A$1,$Y105,"")))</f>
        <v/>
      </c>
      <c r="G227" s="1328"/>
      <c r="H227" s="1569"/>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4"/>
        <v/>
      </c>
      <c r="D228" s="1319" t="str">
        <f t="shared" si="83"/>
        <v/>
      </c>
      <c r="E228" s="1326"/>
      <c r="F228" s="1327" t="str">
        <f>IF($E$30="Enter Duration (wks)","",IF($Y106="Enter Hrs/Wk","",IF($E$30&gt;='FORMULA REFS'!A$1,$Y106,"")))</f>
        <v/>
      </c>
      <c r="G228" s="1328"/>
      <c r="H228" s="1569"/>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4"/>
        <v/>
      </c>
      <c r="D229" s="1319" t="str">
        <f t="shared" si="83"/>
        <v/>
      </c>
      <c r="E229" s="1326"/>
      <c r="F229" s="1327" t="str">
        <f>IF($E$30="Enter Duration (wks)","",IF($Y107="Enter Hrs/Wk","",IF($E$30&gt;='FORMULA REFS'!A$1,$Y107,"")))</f>
        <v/>
      </c>
      <c r="G229" s="1328"/>
      <c r="H229" s="1569"/>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4"/>
        <v/>
      </c>
      <c r="D230" s="1319" t="str">
        <f t="shared" si="83"/>
        <v/>
      </c>
      <c r="E230" s="1326"/>
      <c r="F230" s="1327" t="str">
        <f>IF($E$30="Enter Duration (wks)","",IF($Y108="Enter Hrs/Wk","",IF($E$30&gt;='FORMULA REFS'!A$1,$Y108,"")))</f>
        <v/>
      </c>
      <c r="G230" s="1328"/>
      <c r="H230" s="1569"/>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4"/>
        <v/>
      </c>
      <c r="D231" s="1319" t="str">
        <f t="shared" si="83"/>
        <v/>
      </c>
      <c r="E231" s="1326"/>
      <c r="F231" s="1327" t="str">
        <f>IF($E$30="Enter Duration (wks)","",IF($Y109="Enter Hrs/Wk","",IF($E$30&gt;='FORMULA REFS'!A$1,$Y109,"")))</f>
        <v/>
      </c>
      <c r="G231" s="1328"/>
      <c r="H231" s="1569"/>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4"/>
        <v/>
      </c>
      <c r="D232" s="1319" t="str">
        <f t="shared" si="83"/>
        <v/>
      </c>
      <c r="E232" s="1326"/>
      <c r="F232" s="1327" t="str">
        <f>IF($E$30="Enter Duration (wks)","",IF($Y110="Enter Hrs/Wk","",IF($E$30&gt;='FORMULA REFS'!A$1,$Y110,"")))</f>
        <v/>
      </c>
      <c r="G232" s="1328"/>
      <c r="H232" s="1569"/>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4"/>
        <v/>
      </c>
      <c r="D233" s="1319" t="str">
        <f t="shared" si="83"/>
        <v/>
      </c>
      <c r="E233" s="1326"/>
      <c r="F233" s="1327" t="str">
        <f>IF($E$30="Enter Duration (wks)","",IF($Y111="Enter Hrs/Wk","",IF($E$30&gt;='FORMULA REFS'!A$1,$Y111,"")))</f>
        <v/>
      </c>
      <c r="G233" s="1328"/>
      <c r="H233" s="1569"/>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4"/>
        <v/>
      </c>
      <c r="D234" s="1319" t="str">
        <f t="shared" si="83"/>
        <v/>
      </c>
      <c r="E234" s="1326"/>
      <c r="F234" s="1327" t="str">
        <f>IF($E$30="Enter Duration (wks)","",IF($Y112="Enter Hrs/Wk","",IF($E$30&gt;='FORMULA REFS'!A$1,$Y112,"")))</f>
        <v/>
      </c>
      <c r="G234" s="1328"/>
      <c r="H234" s="1569"/>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5">IF(ISBLANK(C113),"",C113)</f>
        <v/>
      </c>
      <c r="D235" s="1319" t="str">
        <f t="shared" si="83"/>
        <v/>
      </c>
      <c r="E235" s="1326"/>
      <c r="F235" s="1327" t="str">
        <f>IF($E$30="Enter Duration (wks)","",IF($Y113="Enter Hrs/Wk","",IF($E$30&gt;='FORMULA REFS'!A$1,$Y113,"")))</f>
        <v/>
      </c>
      <c r="G235" s="1328"/>
      <c r="H235" s="1569"/>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5"/>
        <v/>
      </c>
      <c r="D236" s="1319" t="str">
        <f t="shared" si="83"/>
        <v/>
      </c>
      <c r="E236" s="1326"/>
      <c r="F236" s="1327" t="str">
        <f>IF($E$30="Enter Duration (wks)","",IF($Y114="Enter Hrs/Wk","",IF($E$30&gt;='FORMULA REFS'!A$1,$Y114,"")))</f>
        <v/>
      </c>
      <c r="G236" s="1328"/>
      <c r="H236" s="1569"/>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5"/>
        <v/>
      </c>
      <c r="D237" s="1319" t="str">
        <f t="shared" si="83"/>
        <v/>
      </c>
      <c r="E237" s="1326"/>
      <c r="F237" s="1327" t="str">
        <f>IF($E$30="Enter Duration (wks)","",IF($Y115="Enter Hrs/Wk","",IF($E$30&gt;='FORMULA REFS'!A$1,$Y115,"")))</f>
        <v/>
      </c>
      <c r="G237" s="1328"/>
      <c r="H237" s="1569"/>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5"/>
        <v/>
      </c>
      <c r="D238" s="1319" t="str">
        <f t="shared" ref="D238:D269" si="86">IF(K116="","",K116)</f>
        <v/>
      </c>
      <c r="E238" s="1326"/>
      <c r="F238" s="1327" t="str">
        <f>IF($E$30="Enter Duration (wks)","",IF($Y116="Enter Hrs/Wk","",IF($E$30&gt;='FORMULA REFS'!A$1,$Y116,"")))</f>
        <v/>
      </c>
      <c r="G238" s="1328"/>
      <c r="H238" s="1569"/>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5"/>
        <v/>
      </c>
      <c r="D239" s="1319" t="str">
        <f t="shared" si="86"/>
        <v/>
      </c>
      <c r="E239" s="1326"/>
      <c r="F239" s="1327" t="str">
        <f>IF($E$30="Enter Duration (wks)","",IF($Y117="Enter Hrs/Wk","",IF($E$30&gt;='FORMULA REFS'!A$1,$Y117,"")))</f>
        <v/>
      </c>
      <c r="G239" s="1328"/>
      <c r="H239" s="1569"/>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5"/>
        <v/>
      </c>
      <c r="D240" s="1319" t="str">
        <f t="shared" si="86"/>
        <v/>
      </c>
      <c r="E240" s="1326"/>
      <c r="F240" s="1327" t="str">
        <f>IF($E$30="Enter Duration (wks)","",IF($Y118="Enter Hrs/Wk","",IF($E$30&gt;='FORMULA REFS'!A$1,$Y118,"")))</f>
        <v/>
      </c>
      <c r="G240" s="1328"/>
      <c r="H240" s="1569"/>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5"/>
        <v/>
      </c>
      <c r="D241" s="1319" t="str">
        <f t="shared" si="86"/>
        <v/>
      </c>
      <c r="E241" s="1326"/>
      <c r="F241" s="1327" t="str">
        <f>IF($E$30="Enter Duration (wks)","",IF($Y119="Enter Hrs/Wk","",IF($E$30&gt;='FORMULA REFS'!A$1,$Y119,"")))</f>
        <v/>
      </c>
      <c r="G241" s="1328"/>
      <c r="H241" s="1569"/>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5"/>
        <v/>
      </c>
      <c r="D242" s="1319" t="str">
        <f t="shared" si="86"/>
        <v/>
      </c>
      <c r="E242" s="1326"/>
      <c r="F242" s="1327" t="str">
        <f>IF($E$30="Enter Duration (wks)","",IF($Y120="Enter Hrs/Wk","",IF($E$30&gt;='FORMULA REFS'!A$1,$Y120,"")))</f>
        <v/>
      </c>
      <c r="G242" s="1328"/>
      <c r="H242" s="1569"/>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5"/>
        <v/>
      </c>
      <c r="D243" s="1319" t="str">
        <f t="shared" si="86"/>
        <v/>
      </c>
      <c r="E243" s="1326"/>
      <c r="F243" s="1327" t="str">
        <f>IF($E$30="Enter Duration (wks)","",IF($Y121="Enter Hrs/Wk","",IF($E$30&gt;='FORMULA REFS'!A$1,$Y121,"")))</f>
        <v/>
      </c>
      <c r="G243" s="1328"/>
      <c r="H243" s="1569"/>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5"/>
        <v/>
      </c>
      <c r="D244" s="1319" t="str">
        <f t="shared" si="86"/>
        <v/>
      </c>
      <c r="E244" s="1326"/>
      <c r="F244" s="1327" t="str">
        <f>IF($E$30="Enter Duration (wks)","",IF($Y122="Enter Hrs/Wk","",IF($E$30&gt;='FORMULA REFS'!A$1,$Y122,"")))</f>
        <v/>
      </c>
      <c r="G244" s="1328"/>
      <c r="H244" s="1569"/>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5"/>
        <v/>
      </c>
      <c r="D245" s="1319" t="str">
        <f t="shared" si="86"/>
        <v/>
      </c>
      <c r="E245" s="1326"/>
      <c r="F245" s="1327" t="str">
        <f>IF($E$30="Enter Duration (wks)","",IF($Y123="Enter Hrs/Wk","",IF($E$30&gt;='FORMULA REFS'!A$1,$Y123,"")))</f>
        <v/>
      </c>
      <c r="G245" s="1328"/>
      <c r="H245" s="1569"/>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5"/>
        <v/>
      </c>
      <c r="D246" s="1319" t="str">
        <f t="shared" si="86"/>
        <v/>
      </c>
      <c r="E246" s="1326"/>
      <c r="F246" s="1327" t="str">
        <f>IF($E$30="Enter Duration (wks)","",IF($Y124="Enter Hrs/Wk","",IF($E$30&gt;='FORMULA REFS'!A$1,$Y124,"")))</f>
        <v/>
      </c>
      <c r="G246" s="1328"/>
      <c r="H246" s="1569"/>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5"/>
        <v/>
      </c>
      <c r="D247" s="1319" t="str">
        <f t="shared" si="86"/>
        <v/>
      </c>
      <c r="E247" s="1326"/>
      <c r="F247" s="1327" t="str">
        <f>IF($E$30="Enter Duration (wks)","",IF($Y125="Enter Hrs/Wk","",IF($E$30&gt;='FORMULA REFS'!A$1,$Y125,"")))</f>
        <v/>
      </c>
      <c r="G247" s="1328"/>
      <c r="H247" s="1569"/>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5"/>
        <v/>
      </c>
      <c r="D248" s="1319" t="str">
        <f t="shared" si="86"/>
        <v/>
      </c>
      <c r="E248" s="1326"/>
      <c r="F248" s="1327" t="str">
        <f>IF($E$30="Enter Duration (wks)","",IF($Y126="Enter Hrs/Wk","",IF($E$30&gt;='FORMULA REFS'!A$1,$Y126,"")))</f>
        <v/>
      </c>
      <c r="G248" s="1328"/>
      <c r="H248" s="1569"/>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5"/>
        <v/>
      </c>
      <c r="D249" s="1319" t="str">
        <f t="shared" si="86"/>
        <v/>
      </c>
      <c r="E249" s="1326"/>
      <c r="F249" s="1327" t="str">
        <f>IF($E$30="Enter Duration (wks)","",IF($Y127="Enter Hrs/Wk","",IF($E$30&gt;='FORMULA REFS'!A$1,$Y127,"")))</f>
        <v/>
      </c>
      <c r="G249" s="1328"/>
      <c r="H249" s="1569"/>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5"/>
        <v/>
      </c>
      <c r="D250" s="1319" t="str">
        <f t="shared" si="86"/>
        <v/>
      </c>
      <c r="E250" s="1326"/>
      <c r="F250" s="1327" t="str">
        <f>IF($E$30="Enter Duration (wks)","",IF($Y128="Enter Hrs/Wk","",IF($E$30&gt;='FORMULA REFS'!A$1,$Y128,"")))</f>
        <v/>
      </c>
      <c r="G250" s="1328"/>
      <c r="H250" s="1569"/>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5"/>
        <v/>
      </c>
      <c r="D251" s="1319" t="str">
        <f t="shared" si="86"/>
        <v/>
      </c>
      <c r="E251" s="1326"/>
      <c r="F251" s="1327" t="str">
        <f>IF($E$30="Enter Duration (wks)","",IF($Y129="Enter Hrs/Wk","",IF($E$30&gt;='FORMULA REFS'!A$1,$Y129,"")))</f>
        <v/>
      </c>
      <c r="G251" s="1328"/>
      <c r="H251" s="1569"/>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5"/>
        <v/>
      </c>
      <c r="D252" s="1319" t="str">
        <f t="shared" si="86"/>
        <v/>
      </c>
      <c r="E252" s="1326"/>
      <c r="F252" s="1327" t="str">
        <f>IF($E$30="Enter Duration (wks)","",IF($Y130="Enter Hrs/Wk","",IF($E$30&gt;='FORMULA REFS'!A$1,$Y130,"")))</f>
        <v/>
      </c>
      <c r="G252" s="1328"/>
      <c r="H252" s="1569"/>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5"/>
        <v/>
      </c>
      <c r="D253" s="1319" t="str">
        <f t="shared" si="86"/>
        <v/>
      </c>
      <c r="E253" s="1326"/>
      <c r="F253" s="1327" t="str">
        <f>IF($E$30="Enter Duration (wks)","",IF($Y131="Enter Hrs/Wk","",IF($E$30&gt;='FORMULA REFS'!A$1,$Y131,"")))</f>
        <v/>
      </c>
      <c r="G253" s="1328"/>
      <c r="H253" s="1569"/>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5"/>
        <v/>
      </c>
      <c r="D254" s="1319" t="str">
        <f t="shared" si="86"/>
        <v/>
      </c>
      <c r="E254" s="1326"/>
      <c r="F254" s="1327" t="str">
        <f>IF($E$30="Enter Duration (wks)","",IF($Y132="Enter Hrs/Wk","",IF($E$30&gt;='FORMULA REFS'!A$1,$Y132,"")))</f>
        <v/>
      </c>
      <c r="G254" s="1328"/>
      <c r="H254" s="1569"/>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5"/>
        <v/>
      </c>
      <c r="D255" s="1319" t="str">
        <f t="shared" si="86"/>
        <v/>
      </c>
      <c r="E255" s="1326"/>
      <c r="F255" s="1327" t="str">
        <f>IF($E$30="Enter Duration (wks)","",IF($Y133="Enter Hrs/Wk","",IF($E$30&gt;='FORMULA REFS'!A$1,$Y133,"")))</f>
        <v/>
      </c>
      <c r="G255" s="1328"/>
      <c r="H255" s="1569"/>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5"/>
        <v/>
      </c>
      <c r="D256" s="1319" t="str">
        <f t="shared" si="86"/>
        <v/>
      </c>
      <c r="E256" s="1326"/>
      <c r="F256" s="1327" t="str">
        <f>IF($E$30="Enter Duration (wks)","",IF($Y134="Enter Hrs/Wk","",IF($E$30&gt;='FORMULA REFS'!A$1,$Y134,"")))</f>
        <v/>
      </c>
      <c r="G256" s="1328"/>
      <c r="H256" s="1569"/>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5"/>
        <v/>
      </c>
      <c r="D257" s="1319" t="str">
        <f t="shared" si="86"/>
        <v/>
      </c>
      <c r="E257" s="1326"/>
      <c r="F257" s="1327" t="str">
        <f>IF($E$30="Enter Duration (wks)","",IF($Y135="Enter Hrs/Wk","",IF($E$30&gt;='FORMULA REFS'!A$1,$Y135,"")))</f>
        <v/>
      </c>
      <c r="G257" s="1328"/>
      <c r="H257" s="1569"/>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5"/>
        <v/>
      </c>
      <c r="D258" s="1319" t="str">
        <f t="shared" si="86"/>
        <v/>
      </c>
      <c r="E258" s="1326"/>
      <c r="F258" s="1327" t="str">
        <f>IF($E$30="Enter Duration (wks)","",IF($Y136="Enter Hrs/Wk","",IF($E$30&gt;='FORMULA REFS'!A$1,$Y136,"")))</f>
        <v/>
      </c>
      <c r="G258" s="1328"/>
      <c r="H258" s="1569"/>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5"/>
        <v/>
      </c>
      <c r="D259" s="1319" t="str">
        <f t="shared" si="86"/>
        <v/>
      </c>
      <c r="E259" s="1326"/>
      <c r="F259" s="1327" t="str">
        <f>IF($E$30="Enter Duration (wks)","",IF($Y137="Enter Hrs/Wk","",IF($E$30&gt;='FORMULA REFS'!A$1,$Y137,"")))</f>
        <v/>
      </c>
      <c r="G259" s="1328"/>
      <c r="H259" s="1569"/>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5"/>
        <v/>
      </c>
      <c r="D260" s="1319" t="str">
        <f t="shared" si="86"/>
        <v/>
      </c>
      <c r="E260" s="1326"/>
      <c r="F260" s="1327" t="str">
        <f>IF($E$30="Enter Duration (wks)","",IF($Y138="Enter Hrs/Wk","",IF($E$30&gt;='FORMULA REFS'!A$1,$Y138,"")))</f>
        <v/>
      </c>
      <c r="G260" s="1328"/>
      <c r="H260" s="1569"/>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5"/>
        <v/>
      </c>
      <c r="D261" s="1319" t="str">
        <f t="shared" si="86"/>
        <v/>
      </c>
      <c r="E261" s="1326"/>
      <c r="F261" s="1327" t="str">
        <f>IF($E$30="Enter Duration (wks)","",IF($Y139="Enter Hrs/Wk","",IF($E$30&gt;='FORMULA REFS'!A$1,$Y139,"")))</f>
        <v/>
      </c>
      <c r="G261" s="1328"/>
      <c r="H261" s="1569"/>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5"/>
        <v/>
      </c>
      <c r="D262" s="1319" t="str">
        <f t="shared" si="86"/>
        <v/>
      </c>
      <c r="E262" s="1326"/>
      <c r="F262" s="1327" t="str">
        <f>IF($E$30="Enter Duration (wks)","",IF($Y140="Enter Hrs/Wk","",IF($E$30&gt;='FORMULA REFS'!A$1,$Y140,"")))</f>
        <v/>
      </c>
      <c r="G262" s="1328"/>
      <c r="H262" s="1569"/>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5"/>
        <v/>
      </c>
      <c r="D263" s="1319" t="str">
        <f t="shared" si="86"/>
        <v/>
      </c>
      <c r="E263" s="1326"/>
      <c r="F263" s="1327" t="str">
        <f>IF($E$30="Enter Duration (wks)","",IF($Y141="Enter Hrs/Wk","",IF($E$30&gt;='FORMULA REFS'!A$1,$Y141,"")))</f>
        <v/>
      </c>
      <c r="G263" s="1328"/>
      <c r="H263" s="1569"/>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5"/>
        <v/>
      </c>
      <c r="D264" s="1319" t="str">
        <f t="shared" si="86"/>
        <v/>
      </c>
      <c r="E264" s="1326"/>
      <c r="F264" s="1327" t="str">
        <f>IF($E$30="Enter Duration (wks)","",IF($Y142="Enter Hrs/Wk","",IF($E$30&gt;='FORMULA REFS'!A$1,$Y142,"")))</f>
        <v/>
      </c>
      <c r="G264" s="1328"/>
      <c r="H264" s="1569"/>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5"/>
        <v/>
      </c>
      <c r="D265" s="1319" t="str">
        <f t="shared" si="86"/>
        <v/>
      </c>
      <c r="E265" s="1326"/>
      <c r="F265" s="1327" t="str">
        <f>IF($E$30="Enter Duration (wks)","",IF($Y143="Enter Hrs/Wk","",IF($E$30&gt;='FORMULA REFS'!A$1,$Y143,"")))</f>
        <v/>
      </c>
      <c r="G265" s="1328"/>
      <c r="H265" s="1569"/>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5"/>
        <v/>
      </c>
      <c r="D266" s="1319" t="str">
        <f t="shared" si="86"/>
        <v/>
      </c>
      <c r="E266" s="1326"/>
      <c r="F266" s="1327" t="str">
        <f>IF($E$30="Enter Duration (wks)","",IF($Y144="Enter Hrs/Wk","",IF($E$30&gt;='FORMULA REFS'!A$1,$Y144,"")))</f>
        <v/>
      </c>
      <c r="G266" s="1328"/>
      <c r="H266" s="1569"/>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7">IF(ISBLANK(C145),"",C145)</f>
        <v/>
      </c>
      <c r="D267" s="1319" t="str">
        <f t="shared" si="86"/>
        <v/>
      </c>
      <c r="E267" s="1326"/>
      <c r="F267" s="1327" t="str">
        <f>IF($E$30="Enter Duration (wks)","",IF($Y145="Enter Hrs/Wk","",IF($E$30&gt;='FORMULA REFS'!A$1,$Y145,"")))</f>
        <v/>
      </c>
      <c r="G267" s="1328"/>
      <c r="H267" s="1569"/>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7"/>
        <v/>
      </c>
      <c r="D268" s="1319" t="str">
        <f t="shared" si="86"/>
        <v/>
      </c>
      <c r="E268" s="1326"/>
      <c r="F268" s="1327" t="str">
        <f>IF($E$30="Enter Duration (wks)","",IF($Y146="Enter Hrs/Wk","",IF($E$30&gt;='FORMULA REFS'!A$1,$Y146,"")))</f>
        <v/>
      </c>
      <c r="G268" s="1328"/>
      <c r="H268" s="1569"/>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4"/>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7"/>
        <v/>
      </c>
      <c r="D269" s="1320" t="str">
        <f t="shared" si="86"/>
        <v/>
      </c>
      <c r="E269" s="1330"/>
      <c r="F269" s="1461" t="str">
        <f>IF($E$30="Enter Duration (wks)","",IF($Y147="Enter Hrs/Wk","",IF($E$30&gt;='FORMULA REFS'!A$1,$Y147,"")))</f>
        <v/>
      </c>
      <c r="G269" s="1461"/>
      <c r="H269" s="1571"/>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2" t="s">
        <v>3171</v>
      </c>
      <c r="D272" s="1683"/>
      <c r="E272" s="711" t="str">
        <f>IF(E169=0," ",(SUM($D$169:E169))/$M$289)</f>
        <v xml:space="preserve"> </v>
      </c>
      <c r="F272" s="1568">
        <f>IF(F169=0," ",(SUM($D$169:F169))/$M$289)</f>
        <v>3.1924882629107983E-2</v>
      </c>
      <c r="G272" s="1568" t="str">
        <f>IF(G169=0," ",(SUM($D$169:G169))/$M$289)</f>
        <v xml:space="preserve"> </v>
      </c>
      <c r="H272" s="1568"/>
      <c r="I272" s="1568">
        <f>IF(I169=0," ",(SUM($D$169:I169))/$M$289)</f>
        <v>6.3849765258215965E-2</v>
      </c>
      <c r="J272" s="1568" t="str">
        <f>IF(J169=0," ",(SUM($D$169:J169))/$M$289)</f>
        <v xml:space="preserve"> </v>
      </c>
      <c r="K272" s="1568">
        <f>IF(K169=0," ",(SUM($D$169:K169))/$M$289)</f>
        <v>9.5774647887323941E-2</v>
      </c>
      <c r="L272" s="1568">
        <f>IF(L169=0," ",(SUM($D$169:L169))/$M$289)</f>
        <v>0.12769953051643193</v>
      </c>
      <c r="M272" s="1568">
        <f>IF(M169=0," ",(SUM($D$169:M169))/$M$289)</f>
        <v>0.1619718309859155</v>
      </c>
      <c r="N272" s="1568">
        <f>IF(N169=0," ",(SUM($D$169:N169))/$M$289)</f>
        <v>0.19624413145539907</v>
      </c>
      <c r="O272" s="1568">
        <f>IF(O169=0," ",(SUM($D$169:O169))/$M$289)</f>
        <v>0.23051643192488264</v>
      </c>
      <c r="P272" s="1568">
        <f>IF(P169=0," ",(SUM($D$169:P169))/$M$289)</f>
        <v>0.26478873239436618</v>
      </c>
      <c r="Q272" s="1568">
        <f>IF(Q169=0," ",(SUM($D$169:Q169))/$M$289)</f>
        <v>0.29906103286384977</v>
      </c>
      <c r="R272" s="1568">
        <f>IF(R169=0," ",(SUM($D$169:R169))/$M$289)</f>
        <v>0.33333333333333331</v>
      </c>
      <c r="S272" s="1568">
        <f>IF(S169=0," ",(SUM($D$169:S169))/$M$289)</f>
        <v>0.36760563380281691</v>
      </c>
      <c r="T272" s="1568">
        <f>IF(T169=0," ",(SUM($D$169:T169))/$M$289)</f>
        <v>0.40187793427230045</v>
      </c>
      <c r="U272" s="1568">
        <f>IF(U169=0," ",(SUM($D$169:U169))/$M$289)</f>
        <v>0.43615023474178405</v>
      </c>
      <c r="V272" s="1568" t="str">
        <f>IF(V169=0," ",(SUM($D$169:V169))/$M$289)</f>
        <v xml:space="preserve"> </v>
      </c>
      <c r="W272" s="1568" t="str">
        <f>IF(W169=0," ",(SUM($D$169:W169))/$M$289)</f>
        <v xml:space="preserve"> </v>
      </c>
      <c r="X272" s="1568"/>
      <c r="Y272" s="1568">
        <f>IF(Y169=0," ",(SUM($D$169:Y169))/$M$289)</f>
        <v>0.46572769953051646</v>
      </c>
      <c r="Z272" s="1568">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2: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2: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2: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2: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2: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2: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2:66" hidden="1" x14ac:dyDescent="0.3">
      <c r="D279" s="1211" t="s">
        <v>2270</v>
      </c>
    </row>
    <row r="280" spans="2:66" hidden="1" x14ac:dyDescent="0.3"/>
    <row r="283" spans="2:66" ht="14" customHeight="1" x14ac:dyDescent="0.3">
      <c r="C283" s="1665" t="s">
        <v>3245</v>
      </c>
      <c r="D283" s="1665"/>
      <c r="E283" s="1665"/>
      <c r="F283" s="1665"/>
      <c r="G283" s="1665"/>
      <c r="H283" s="1665"/>
      <c r="I283" s="1665"/>
      <c r="J283" s="1665"/>
      <c r="K283" s="1665"/>
      <c r="L283" s="1665"/>
      <c r="M283" s="1665"/>
      <c r="N283" s="1665"/>
    </row>
    <row r="284" spans="2:66" x14ac:dyDescent="0.3">
      <c r="C284" s="1688" t="s">
        <v>2322</v>
      </c>
      <c r="D284" s="1688"/>
      <c r="E284" s="1688"/>
      <c r="F284" s="1688"/>
      <c r="G284" s="1688"/>
      <c r="H284" s="1688"/>
      <c r="I284" s="1688"/>
      <c r="J284" s="1688"/>
      <c r="K284" s="1688"/>
      <c r="L284" s="1688"/>
      <c r="M284" s="1688"/>
      <c r="N284" s="1688"/>
      <c r="O284" s="649"/>
      <c r="P284" s="649"/>
    </row>
    <row r="285" spans="2:66" x14ac:dyDescent="0.3">
      <c r="C285" s="1467" t="s">
        <v>3173</v>
      </c>
      <c r="D285" s="1466"/>
      <c r="E285" s="1466"/>
      <c r="F285" s="1466"/>
      <c r="G285" s="1466"/>
      <c r="H285" s="1466"/>
      <c r="I285" s="1466"/>
      <c r="J285" s="1466"/>
      <c r="K285" s="1466"/>
      <c r="L285" s="1466"/>
      <c r="M285" s="1466"/>
      <c r="N285" s="1466"/>
      <c r="O285" s="649"/>
      <c r="P285" s="649"/>
    </row>
    <row r="286" spans="2:66" ht="14" customHeight="1" x14ac:dyDescent="0.3">
      <c r="C286" s="1687" t="s">
        <v>3246</v>
      </c>
      <c r="D286" s="1687"/>
      <c r="E286" s="1687"/>
      <c r="F286" s="1687"/>
      <c r="G286" s="1687"/>
      <c r="H286" s="1687"/>
      <c r="I286" s="1687"/>
      <c r="J286" s="1687"/>
      <c r="K286" s="1687"/>
      <c r="L286" s="1687"/>
      <c r="M286" s="1687"/>
      <c r="N286" s="1687"/>
      <c r="O286" s="1687"/>
      <c r="P286" s="1687"/>
    </row>
    <row r="287" spans="2:66" ht="18" customHeight="1" x14ac:dyDescent="0.3">
      <c r="C287" s="1665" t="s">
        <v>3247</v>
      </c>
      <c r="D287" s="1665"/>
      <c r="E287" s="1665"/>
      <c r="F287" s="1665"/>
      <c r="G287" s="1665"/>
      <c r="H287" s="1665"/>
      <c r="I287" s="1665"/>
      <c r="J287" s="1665"/>
      <c r="K287" s="1665"/>
      <c r="L287" s="1665"/>
      <c r="M287" s="1665"/>
      <c r="N287" s="1665"/>
      <c r="O287" s="1665"/>
      <c r="P287" s="1665"/>
    </row>
    <row r="288" spans="2:66" ht="25" customHeight="1" x14ac:dyDescent="0.3">
      <c r="B288" s="555"/>
      <c r="C288" s="907" t="s">
        <v>189</v>
      </c>
      <c r="D288" s="1581">
        <f>IFERROR('3. Financial Inputs'!B52,"")</f>
        <v>0.63687635574837309</v>
      </c>
      <c r="E288" s="520"/>
      <c r="F288" s="521"/>
      <c r="G288" s="1211"/>
      <c r="H288" s="1211"/>
      <c r="J288" s="1211"/>
    </row>
    <row r="289" spans="2:16" ht="26" customHeight="1" x14ac:dyDescent="0.3">
      <c r="B289" s="555"/>
      <c r="C289" s="907" t="s">
        <v>2197</v>
      </c>
      <c r="D289" s="908">
        <f>SUM(D291:D390)</f>
        <v>553200</v>
      </c>
      <c r="E289" s="908"/>
      <c r="F289" s="908">
        <f>SUM(F291:F390)</f>
        <v>200880</v>
      </c>
      <c r="G289" s="398"/>
      <c r="H289" s="398"/>
      <c r="K289" s="714"/>
      <c r="M289" s="1349">
        <f>SUM(M291:M346)</f>
        <v>8520</v>
      </c>
    </row>
    <row r="290" spans="2:16" ht="45" customHeight="1" x14ac:dyDescent="0.3">
      <c r="C290" s="712" t="s">
        <v>237</v>
      </c>
      <c r="D290" s="1396" t="s">
        <v>3318</v>
      </c>
      <c r="E290" s="1397" t="s">
        <v>110</v>
      </c>
      <c r="F290" s="1397" t="s">
        <v>239</v>
      </c>
      <c r="G290" s="884"/>
      <c r="H290" s="884"/>
      <c r="I290" s="1397" t="s">
        <v>2168</v>
      </c>
      <c r="K290" s="800" t="s">
        <v>175</v>
      </c>
      <c r="L290" s="1398" t="s">
        <v>2323</v>
      </c>
      <c r="M290" s="800" t="s">
        <v>103</v>
      </c>
      <c r="N290" s="800" t="s">
        <v>2264</v>
      </c>
      <c r="P290" s="1576"/>
    </row>
    <row r="291" spans="2:16" ht="14" customHeight="1" x14ac:dyDescent="0.3">
      <c r="C291" s="1353" t="str">
        <f t="shared" ref="C291:C298" si="88">IF(K48="","",K48)</f>
        <v>Sr. Developer</v>
      </c>
      <c r="D291" s="917">
        <f>IFERROR(IF($L291="Enter Override $",(IF($E$26="Select Type","Select Margin Class",IF($E$26="Standard Rates",I291*M291,IF($E$26="Client Custom Rates",K291*M291)))),L291*M291),"")</f>
        <v>78000</v>
      </c>
      <c r="E291" s="909"/>
      <c r="F291" s="909" cm="1">
        <f t="array" ref="F291">IFERROR(IF($E$20="Credera US",_xlfn.XLOOKUP($O48,'[3]Rates &amp; Drop Downs INT'!F:F,'[3]Rates &amp; Drop Downs INT'!G:G)*M291,IF($C48="TADNorthAmerica",SUMPRODUCT(('[3]Rates &amp; Drop Downs INT'!$CG$6:$CG$708=$D48)*('[3]Rates &amp; Drop Downs INT'!$CI$6:$CI$708=$F48)*('[3]Rates &amp; Drop Downs INT'!$CK$6:$CK$708=$K48)*('[3]Rates &amp; Drop Downs INT'!$CQ$6:$CQ$708))*M291,SUMPRODUCT(('[3]Rates &amp; Drop Downs INT'!$CG$6:$CG$708=$D48)*('[3]Rates &amp; Drop Downs INT'!$CI$6:$CI$708=$F48)*('[3]Rates &amp; Drop Downs INT'!$CK$6:$CK$708=$K48)*('[3]Rates &amp; Drop Downs INT'!$CT$6:$CT$708))*M291)),0)</f>
        <v>27000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3685</v>
      </c>
      <c r="M291" s="911">
        <f t="shared" ref="M291:M322" si="89">IF(SUM(E170:BM170)=0,"",SUM(E170:BM170))</f>
        <v>1200</v>
      </c>
      <c r="N291" s="912">
        <f t="shared" ref="N291:N322" si="90">IF(COUNTIF($D170:$BC170,"&gt;0")=0,"",COUNTIF($D170:$BC170,"&gt;0"))</f>
        <v>30</v>
      </c>
      <c r="O291" s="803"/>
      <c r="P291" s="803"/>
    </row>
    <row r="292" spans="2:16" ht="14" customHeight="1" x14ac:dyDescent="0.3">
      <c r="C292" s="1352" t="str">
        <f t="shared" si="88"/>
        <v>Sr. Developer</v>
      </c>
      <c r="D292" s="918">
        <f>IFERROR(IF($L292="",(IF($E$26="Select Type","Select Margin Class",IF($E$26="Standard Rates",I292*M292,IF($E$26="Client Custom Rates",K292*M292)))),L292*M292),"")</f>
        <v>62400</v>
      </c>
      <c r="E292" s="885"/>
      <c r="F292" s="885" cm="1">
        <f t="array" ref="F292">IFERROR(IF($E$20="Credera US",_xlfn.XLOOKUP($O49,'[3]Rates &amp; Drop Downs INT'!F:F,'[3]Rates &amp; Drop Downs INT'!G:G)*M292,IF($C49="TADNorthAmerica",SUMPRODUCT(('[3]Rates &amp; Drop Downs INT'!$CG$6:$CG$708=$D49)*('[3]Rates &amp; Drop Downs INT'!$CI$6:$CI$708=$F49)*('[3]Rates &amp; Drop Downs INT'!$CK$6:$CK$708=$K49)*('[3]Rates &amp; Drop Downs INT'!$CQ$6:$CQ$708))*M292,SUMPRODUCT(('[3]Rates &amp; Drop Downs INT'!$CG$6:$CG$708=$D49)*('[3]Rates &amp; Drop Downs INT'!$CI$6:$CI$708=$F49)*('[3]Rates &amp; Drop Downs INT'!$CK$6:$CK$708=$K49)*('[3]Rates &amp; Drop Downs INT'!$CT$6:$CT$708))*M292)),0)</f>
        <v>21600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65</v>
      </c>
      <c r="K292" s="885" cm="1">
        <f t="array" ref="K292">IF($E$20&lt;&gt;"Credera US",0,IF(L292&lt;&gt;"","",IFERROR(IF($D$26&lt;&gt;"Client Custom Rates",0,INDEX('Client Rate Cards'!E:E,MATCH(1,('Client Rate Cards'!B:B='2. Roles &amp; Pricing'!$D$27)*('Client Rate Cards'!D:D='2. Roles &amp; Pricing'!T49),0))),0)))</f>
        <v>0</v>
      </c>
      <c r="L292" s="1350"/>
      <c r="M292" s="887">
        <f t="shared" si="89"/>
        <v>960</v>
      </c>
      <c r="N292" s="913">
        <f t="shared" si="90"/>
        <v>26</v>
      </c>
    </row>
    <row r="293" spans="2:16" ht="14" customHeight="1" x14ac:dyDescent="0.3">
      <c r="C293" s="1352" t="str">
        <f t="shared" si="88"/>
        <v>Sr. Content Engineer</v>
      </c>
      <c r="D293" s="918">
        <f t="shared" ref="D293:D298" si="91">IFERROR(IF($L293="",(IF($E$26="Select Type","Select Margin Class",IF($E$26="Standard Rates",I293*M293,IF($E$26="Client Custom Rates",K293*M293)))),L293*M293),"")</f>
        <v>72000</v>
      </c>
      <c r="E293" s="885"/>
      <c r="F293" s="885" cm="1">
        <f t="array" ref="F293">IFERROR(IF($E$20="Credera US",_xlfn.XLOOKUP($O50,'[3]Rates &amp; Drop Downs INT'!F:F,'[3]Rates &amp; Drop Downs INT'!G:G)*M293,IF($C50="TADNorthAmerica",SUMPRODUCT(('[3]Rates &amp; Drop Downs INT'!$CG$6:$CG$708=$D50)*('[3]Rates &amp; Drop Downs INT'!$CI$6:$CI$708=$F50)*('[3]Rates &amp; Drop Downs INT'!$CK$6:$CK$708=$K50)*('[3]Rates &amp; Drop Downs INT'!$CQ$6:$CQ$708))*M293,SUMPRODUCT(('[3]Rates &amp; Drop Downs INT'!$CG$6:$CG$708=$D50)*('[3]Rates &amp; Drop Downs INT'!$CI$6:$CI$708=$F50)*('[3]Rates &amp; Drop Downs INT'!$CK$6:$CK$708=$K50)*('[3]Rates &amp; Drop Downs INT'!$CT$6:$CT$708))*M293)),0)</f>
        <v>27000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60</v>
      </c>
      <c r="K293" s="885" cm="1">
        <f t="array" ref="K293">IF($E$20&lt;&gt;"Credera US",0,IF(L293&lt;&gt;"","",IFERROR(IF($D$26&lt;&gt;"Client Custom Rates",0,INDEX('Client Rate Cards'!E:E,MATCH(1,('Client Rate Cards'!B:B='2. Roles &amp; Pricing'!$D$27)*('Client Rate Cards'!D:D='2. Roles &amp; Pricing'!T50),0))),0)))</f>
        <v>0</v>
      </c>
      <c r="L293" s="1350"/>
      <c r="M293" s="887">
        <f t="shared" si="89"/>
        <v>1200</v>
      </c>
      <c r="N293" s="913">
        <f t="shared" si="90"/>
        <v>30</v>
      </c>
    </row>
    <row r="294" spans="2:16" ht="14" customHeight="1" x14ac:dyDescent="0.3">
      <c r="C294" s="1352" t="str">
        <f t="shared" si="88"/>
        <v>Digital Strategist</v>
      </c>
      <c r="D294" s="918">
        <f t="shared" si="91"/>
        <v>78000</v>
      </c>
      <c r="E294" s="885"/>
      <c r="F294" s="885" cm="1">
        <f t="array" ref="F294">IFERROR(IF($E$20="Credera US",_xlfn.XLOOKUP($O51,'[3]Rates &amp; Drop Downs INT'!F:F,'[3]Rates &amp; Drop Downs INT'!G:G)*M294,IF($C51="TADNorthAmerica",SUMPRODUCT(('[3]Rates &amp; Drop Downs INT'!$CG$6:$CG$708=$D51)*('[3]Rates &amp; Drop Downs INT'!$CI$6:$CI$708=$F51)*('[3]Rates &amp; Drop Downs INT'!$CK$6:$CK$708=$K51)*('[3]Rates &amp; Drop Downs INT'!$CQ$6:$CQ$708))*M294,SUMPRODUCT(('[3]Rates &amp; Drop Downs INT'!$CG$6:$CG$708=$D51)*('[3]Rates &amp; Drop Downs INT'!$CI$6:$CI$708=$F51)*('[3]Rates &amp; Drop Downs INT'!$CK$6:$CK$708=$K51)*('[3]Rates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9"/>
        <v>1200</v>
      </c>
      <c r="N294" s="913">
        <f t="shared" si="90"/>
        <v>30</v>
      </c>
    </row>
    <row r="295" spans="2:16" ht="14" customHeight="1" x14ac:dyDescent="0.3">
      <c r="C295" s="1352" t="str">
        <f t="shared" si="88"/>
        <v>Sr. Content Strategist</v>
      </c>
      <c r="D295" s="918">
        <f t="shared" si="91"/>
        <v>78000</v>
      </c>
      <c r="E295" s="885"/>
      <c r="F295" s="885" cm="1">
        <f t="array" ref="F295">IFERROR(IF($E$20="Credera US",_xlfn.XLOOKUP($O52,'[3]Rates &amp; Drop Downs INT'!F:F,'[3]Rates &amp; Drop Downs INT'!G:G)*M295,IF($C52="TADNorthAmerica",SUMPRODUCT(('[3]Rates &amp; Drop Downs INT'!$CG$6:$CG$708=$D52)*('[3]Rates &amp; Drop Downs INT'!$CI$6:$CI$708=$F52)*('[3]Rates &amp; Drop Downs INT'!$CK$6:$CK$708=$K52)*('[3]Rates &amp; Drop Downs INT'!$CQ$6:$CQ$708))*M295,SUMPRODUCT(('[3]Rates &amp; Drop Downs INT'!$CG$6:$CG$708=$D52)*('[3]Rates &amp; Drop Downs INT'!$CI$6:$CI$708=$F52)*('[3]Rates &amp; Drop Downs INT'!$CK$6:$CK$708=$K52)*('[3]Rates &amp; Drop Downs INT'!$CT$6:$CT$708))*M295)),0)</f>
        <v>24000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 t="shared" si="89"/>
        <v>1200</v>
      </c>
      <c r="N295" s="913">
        <f t="shared" si="90"/>
        <v>30</v>
      </c>
    </row>
    <row r="296" spans="2:16" ht="14" customHeight="1" x14ac:dyDescent="0.3">
      <c r="C296" s="1352" t="str">
        <f t="shared" si="88"/>
        <v>Data Engineer</v>
      </c>
      <c r="D296" s="918">
        <f t="shared" si="91"/>
        <v>52800</v>
      </c>
      <c r="E296" s="885"/>
      <c r="F296" s="885" cm="1">
        <f t="array" ref="F296">IFERROR(IF($E$20="Credera US",_xlfn.XLOOKUP($O53,'[3]Rates &amp; Drop Downs INT'!F:F,'[3]Rates &amp; Drop Downs INT'!G:G)*M296,IF($C53="TADNorthAmerica",SUMPRODUCT(('[3]Rates &amp; Drop Downs INT'!$CG$6:$CG$708=$D53)*('[3]Rates &amp; Drop Downs INT'!$CI$6:$CI$708=$F53)*('[3]Rates &amp; Drop Downs INT'!$CK$6:$CK$708=$K53)*('[3]Rates &amp; Drop Downs INT'!$CQ$6:$CQ$708))*M296,SUMPRODUCT(('[3]Rates &amp; Drop Downs INT'!$CG$6:$CG$708=$D53)*('[3]Rates &amp; Drop Downs INT'!$CI$6:$CI$708=$F53)*('[3]Rates &amp; Drop Downs INT'!$CK$6:$CK$708=$K53)*('[3]Rates &amp; Drop Downs INT'!$CT$6:$CT$708))*M296)),0)</f>
        <v>17280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55</v>
      </c>
      <c r="K296" s="885" cm="1">
        <f t="array" ref="K296">IF($E$20&lt;&gt;"Credera US",0,IF(L296&lt;&gt;"","",IFERROR(IF($D$26&lt;&gt;"Client Custom Rates",0,INDEX('Client Rate Cards'!E:E,MATCH(1,('Client Rate Cards'!B:B='2. Roles &amp; Pricing'!$D$27)*('Client Rate Cards'!D:D='2. Roles &amp; Pricing'!T53),0))),0)))</f>
        <v>0</v>
      </c>
      <c r="L296" s="1350"/>
      <c r="M296" s="887">
        <f t="shared" si="89"/>
        <v>960</v>
      </c>
      <c r="N296" s="913">
        <f t="shared" si="90"/>
        <v>30</v>
      </c>
    </row>
    <row r="297" spans="2:16" ht="14" customHeight="1" x14ac:dyDescent="0.3">
      <c r="C297" s="1352" t="str">
        <f t="shared" si="88"/>
        <v>Sr. Business Analyst</v>
      </c>
      <c r="D297" s="918">
        <f t="shared" si="91"/>
        <v>78000</v>
      </c>
      <c r="E297" s="885"/>
      <c r="F297" s="885" cm="1">
        <f t="array" ref="F297">IFERROR(IF($E$20="Credera US",_xlfn.XLOOKUP($O54,'[3]Rates &amp; Drop Downs INT'!F:F,'[3]Rates &amp; Drop Downs INT'!G:G)*M297,IF($C54="TADNorthAmerica",SUMPRODUCT(('[3]Rates &amp; Drop Downs INT'!$CG$6:$CG$708=$D54)*('[3]Rates &amp; Drop Downs INT'!$CI$6:$CI$708=$F54)*('[3]Rates &amp; Drop Downs INT'!$CK$6:$CK$708=$K54)*('[3]Rates &amp; Drop Downs INT'!$CQ$6:$CQ$708))*M297,SUMPRODUCT(('[3]Rates &amp; Drop Downs INT'!$CG$6:$CG$708=$D54)*('[3]Rates &amp; Drop Downs INT'!$CI$6:$CI$708=$F54)*('[3]Rates &amp; Drop Downs INT'!$CK$6:$CK$708=$K54)*('[3]Rates &amp; Drop Downs INT'!$CT$6:$CT$708))*M297)),0)</f>
        <v>36000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9"/>
        <v>1200</v>
      </c>
      <c r="N297" s="913">
        <f t="shared" si="90"/>
        <v>30</v>
      </c>
    </row>
    <row r="298" spans="2:16" ht="14" customHeight="1" x14ac:dyDescent="0.3">
      <c r="C298" s="1352" t="str">
        <f t="shared" si="88"/>
        <v>Delivery Manager</v>
      </c>
      <c r="D298" s="918">
        <f t="shared" si="91"/>
        <v>54000</v>
      </c>
      <c r="E298" s="885"/>
      <c r="F298" s="885" cm="1">
        <f t="array" ref="F298">IFERROR(IF($E$20="Credera US",_xlfn.XLOOKUP($O55,'[3]Rates &amp; Drop Downs INT'!F:F,'[3]Rates &amp; Drop Downs INT'!G:G)*M298,IF($C55="TADNorthAmerica",SUMPRODUCT(('[3]Rates &amp; Drop Downs INT'!$CG$6:$CG$708=$D55)*('[3]Rates &amp; Drop Downs INT'!$CI$6:$CI$708=$F55)*('[3]Rates &amp; Drop Downs INT'!$CK$6:$CK$708=$K55)*('[3]Rates &amp; Drop Downs INT'!$CQ$6:$CQ$708))*M298,SUMPRODUCT(('[3]Rates &amp; Drop Downs INT'!$CG$6:$CG$708=$D55)*('[3]Rates &amp; Drop Downs INT'!$CI$6:$CI$708=$F55)*('[3]Rates &amp; Drop Downs INT'!$CK$6:$CK$708=$K55)*('[3]Rates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9"/>
        <v>600</v>
      </c>
      <c r="N298" s="913">
        <f t="shared" si="90"/>
        <v>30</v>
      </c>
    </row>
    <row r="299" spans="2:16" ht="14" customHeight="1" x14ac:dyDescent="0.3">
      <c r="C299" s="1352" t="str">
        <f t="shared" ref="C299:C322" si="92">IF(K56="","",K56)</f>
        <v/>
      </c>
      <c r="D299" s="918" t="str">
        <f t="shared" ref="D299:D330" si="93">IFERROR(IF($L299="",(IF($E$26="Select Type","Select Margin Class",IF($E$26="Standard Rates",I299*M299,IF($E$26="Client Custom Rates",K299*M299)))),L299*M299),"")</f>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9"/>
        <v/>
      </c>
      <c r="N299" s="913" t="str">
        <f t="shared" si="90"/>
        <v/>
      </c>
    </row>
    <row r="300" spans="2:16" ht="14" customHeight="1" x14ac:dyDescent="0.3">
      <c r="C300" s="1352" t="str">
        <f t="shared" si="92"/>
        <v/>
      </c>
      <c r="D300" s="918" t="str">
        <f t="shared" si="93"/>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9"/>
        <v/>
      </c>
      <c r="N300" s="913" t="str">
        <f t="shared" si="90"/>
        <v/>
      </c>
    </row>
    <row r="301" spans="2:16" ht="14" customHeight="1" x14ac:dyDescent="0.3">
      <c r="C301" s="1352" t="str">
        <f t="shared" si="92"/>
        <v/>
      </c>
      <c r="D301" s="918" t="str">
        <f t="shared" si="93"/>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9"/>
        <v/>
      </c>
      <c r="N301" s="913" t="str">
        <f t="shared" si="90"/>
        <v/>
      </c>
    </row>
    <row r="302" spans="2:16" ht="14" customHeight="1" x14ac:dyDescent="0.3">
      <c r="C302" s="1352" t="str">
        <f t="shared" si="92"/>
        <v/>
      </c>
      <c r="D302" s="918" t="str">
        <f t="shared" si="93"/>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9"/>
        <v/>
      </c>
      <c r="N302" s="913" t="str">
        <f t="shared" si="90"/>
        <v/>
      </c>
    </row>
    <row r="303" spans="2:16" ht="14" customHeight="1" x14ac:dyDescent="0.3">
      <c r="C303" s="1352" t="str">
        <f t="shared" si="92"/>
        <v/>
      </c>
      <c r="D303" s="918" t="str">
        <f t="shared" si="93"/>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9"/>
        <v/>
      </c>
      <c r="N303" s="913" t="str">
        <f t="shared" si="90"/>
        <v/>
      </c>
    </row>
    <row r="304" spans="2:16" ht="14" customHeight="1" x14ac:dyDescent="0.3">
      <c r="C304" s="1352" t="str">
        <f t="shared" si="92"/>
        <v/>
      </c>
      <c r="D304" s="918" t="str">
        <f t="shared" si="93"/>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9"/>
        <v/>
      </c>
      <c r="N304" s="913" t="str">
        <f t="shared" si="90"/>
        <v/>
      </c>
    </row>
    <row r="305" spans="3:14" ht="14" customHeight="1" x14ac:dyDescent="0.3">
      <c r="C305" s="1352" t="str">
        <f t="shared" si="92"/>
        <v/>
      </c>
      <c r="D305" s="918" t="str">
        <f t="shared" si="93"/>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9"/>
        <v/>
      </c>
      <c r="N305" s="913" t="str">
        <f t="shared" si="90"/>
        <v/>
      </c>
    </row>
    <row r="306" spans="3:14" ht="14" customHeight="1" x14ac:dyDescent="0.3">
      <c r="C306" s="1352" t="str">
        <f t="shared" si="92"/>
        <v/>
      </c>
      <c r="D306" s="918" t="str">
        <f t="shared" si="93"/>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9"/>
        <v/>
      </c>
      <c r="N306" s="913" t="str">
        <f t="shared" si="90"/>
        <v/>
      </c>
    </row>
    <row r="307" spans="3:14" ht="14" customHeight="1" x14ac:dyDescent="0.3">
      <c r="C307" s="1352" t="str">
        <f t="shared" si="92"/>
        <v/>
      </c>
      <c r="D307" s="918" t="str">
        <f t="shared" si="93"/>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9"/>
        <v/>
      </c>
      <c r="N307" s="913" t="str">
        <f t="shared" si="90"/>
        <v/>
      </c>
    </row>
    <row r="308" spans="3:14" ht="14" customHeight="1" x14ac:dyDescent="0.3">
      <c r="C308" s="1352" t="str">
        <f t="shared" si="92"/>
        <v/>
      </c>
      <c r="D308" s="918" t="str">
        <f t="shared" si="93"/>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9"/>
        <v/>
      </c>
      <c r="N308" s="913" t="str">
        <f t="shared" si="90"/>
        <v/>
      </c>
    </row>
    <row r="309" spans="3:14" ht="14" customHeight="1" x14ac:dyDescent="0.3">
      <c r="C309" s="1352" t="str">
        <f t="shared" si="92"/>
        <v/>
      </c>
      <c r="D309" s="918" t="str">
        <f t="shared" si="93"/>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9"/>
        <v/>
      </c>
      <c r="N309" s="913" t="str">
        <f t="shared" si="90"/>
        <v/>
      </c>
    </row>
    <row r="310" spans="3:14" ht="14" customHeight="1" x14ac:dyDescent="0.3">
      <c r="C310" s="1352" t="str">
        <f t="shared" si="92"/>
        <v/>
      </c>
      <c r="D310" s="918" t="str">
        <f t="shared" si="93"/>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9"/>
        <v/>
      </c>
      <c r="N310" s="913" t="str">
        <f t="shared" si="90"/>
        <v/>
      </c>
    </row>
    <row r="311" spans="3:14" ht="14" customHeight="1" x14ac:dyDescent="0.3">
      <c r="C311" s="1352" t="str">
        <f t="shared" si="92"/>
        <v/>
      </c>
      <c r="D311" s="918" t="str">
        <f t="shared" si="93"/>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9"/>
        <v/>
      </c>
      <c r="N311" s="913" t="str">
        <f t="shared" si="90"/>
        <v/>
      </c>
    </row>
    <row r="312" spans="3:14" ht="14" customHeight="1" x14ac:dyDescent="0.3">
      <c r="C312" s="1352" t="str">
        <f t="shared" si="92"/>
        <v/>
      </c>
      <c r="D312" s="918" t="str">
        <f t="shared" si="93"/>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9"/>
        <v/>
      </c>
      <c r="N312" s="913" t="str">
        <f t="shared" si="90"/>
        <v/>
      </c>
    </row>
    <row r="313" spans="3:14" ht="14" customHeight="1" x14ac:dyDescent="0.3">
      <c r="C313" s="1352" t="str">
        <f t="shared" si="92"/>
        <v/>
      </c>
      <c r="D313" s="918" t="str">
        <f t="shared" si="93"/>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9"/>
        <v/>
      </c>
      <c r="N313" s="913" t="str">
        <f t="shared" si="90"/>
        <v/>
      </c>
    </row>
    <row r="314" spans="3:14" ht="14" customHeight="1" x14ac:dyDescent="0.3">
      <c r="C314" s="1352" t="str">
        <f t="shared" si="92"/>
        <v/>
      </c>
      <c r="D314" s="918" t="str">
        <f t="shared" si="93"/>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9"/>
        <v/>
      </c>
      <c r="N314" s="913" t="str">
        <f t="shared" si="90"/>
        <v/>
      </c>
    </row>
    <row r="315" spans="3:14" ht="14" customHeight="1" x14ac:dyDescent="0.3">
      <c r="C315" s="1352" t="str">
        <f t="shared" si="92"/>
        <v/>
      </c>
      <c r="D315" s="918" t="str">
        <f t="shared" si="93"/>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9"/>
        <v/>
      </c>
      <c r="N315" s="913" t="str">
        <f t="shared" si="90"/>
        <v/>
      </c>
    </row>
    <row r="316" spans="3:14" ht="14" hidden="1" customHeight="1" outlineLevel="2" x14ac:dyDescent="0.3">
      <c r="C316" s="1352" t="str">
        <f t="shared" si="92"/>
        <v/>
      </c>
      <c r="D316" s="918" t="str">
        <f t="shared" si="93"/>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9"/>
        <v/>
      </c>
      <c r="N316" s="913" t="str">
        <f t="shared" si="90"/>
        <v/>
      </c>
    </row>
    <row r="317" spans="3:14" ht="14" hidden="1" customHeight="1" outlineLevel="2" x14ac:dyDescent="0.3">
      <c r="C317" s="1352" t="str">
        <f t="shared" si="92"/>
        <v/>
      </c>
      <c r="D317" s="918" t="str">
        <f t="shared" si="93"/>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9"/>
        <v/>
      </c>
      <c r="N317" s="913" t="str">
        <f t="shared" si="90"/>
        <v/>
      </c>
    </row>
    <row r="318" spans="3:14" ht="14" hidden="1" customHeight="1" outlineLevel="2" x14ac:dyDescent="0.3">
      <c r="C318" s="1352" t="str">
        <f t="shared" si="92"/>
        <v/>
      </c>
      <c r="D318" s="918" t="str">
        <f t="shared" si="93"/>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9"/>
        <v/>
      </c>
      <c r="N318" s="913" t="str">
        <f t="shared" si="90"/>
        <v/>
      </c>
    </row>
    <row r="319" spans="3:14" ht="14" hidden="1" customHeight="1" outlineLevel="2" x14ac:dyDescent="0.3">
      <c r="C319" s="1352" t="str">
        <f t="shared" si="92"/>
        <v/>
      </c>
      <c r="D319" s="918" t="str">
        <f t="shared" si="93"/>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9"/>
        <v/>
      </c>
      <c r="N319" s="913" t="str">
        <f t="shared" si="90"/>
        <v/>
      </c>
    </row>
    <row r="320" spans="3:14" ht="14" hidden="1" customHeight="1" outlineLevel="2" x14ac:dyDescent="0.3">
      <c r="C320" s="1352" t="str">
        <f t="shared" si="92"/>
        <v/>
      </c>
      <c r="D320" s="918" t="str">
        <f t="shared" si="93"/>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9"/>
        <v/>
      </c>
      <c r="N320" s="913" t="str">
        <f t="shared" si="90"/>
        <v/>
      </c>
    </row>
    <row r="321" spans="3:14" ht="14" hidden="1" customHeight="1" outlineLevel="2" x14ac:dyDescent="0.3">
      <c r="C321" s="1352" t="str">
        <f t="shared" si="92"/>
        <v/>
      </c>
      <c r="D321" s="918" t="str">
        <f t="shared" si="93"/>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9"/>
        <v/>
      </c>
      <c r="N321" s="913" t="str">
        <f t="shared" si="90"/>
        <v/>
      </c>
    </row>
    <row r="322" spans="3:14" ht="14" hidden="1" customHeight="1" outlineLevel="2" x14ac:dyDescent="0.3">
      <c r="C322" s="1352" t="str">
        <f t="shared" si="92"/>
        <v/>
      </c>
      <c r="D322" s="918" t="str">
        <f t="shared" si="93"/>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9"/>
        <v/>
      </c>
      <c r="N322" s="913" t="str">
        <f t="shared" si="90"/>
        <v/>
      </c>
    </row>
    <row r="323" spans="3:14" ht="14" hidden="1" customHeight="1" outlineLevel="2" x14ac:dyDescent="0.3">
      <c r="C323" s="1352" t="str">
        <f t="shared" ref="C323:C354" si="94">IF(K80="","",K80)</f>
        <v/>
      </c>
      <c r="D323" s="918" t="str">
        <f t="shared" si="93"/>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5">IF(SUM(E202:BM202)=0,"",SUM(E202:BM202))</f>
        <v/>
      </c>
      <c r="N323" s="913" t="str">
        <f t="shared" ref="N323:N346" si="96">IF(COUNTIF($D202:$BC202,"&gt;0")=0,"",COUNTIF($D202:$BC202,"&gt;0"))</f>
        <v/>
      </c>
    </row>
    <row r="324" spans="3:14" ht="14" hidden="1" customHeight="1" outlineLevel="2" x14ac:dyDescent="0.3">
      <c r="C324" s="1352" t="str">
        <f t="shared" si="94"/>
        <v/>
      </c>
      <c r="D324" s="918" t="str">
        <f t="shared" si="93"/>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5"/>
        <v/>
      </c>
      <c r="N324" s="913" t="str">
        <f t="shared" si="96"/>
        <v/>
      </c>
    </row>
    <row r="325" spans="3:14" ht="14" hidden="1" customHeight="1" outlineLevel="2" x14ac:dyDescent="0.3">
      <c r="C325" s="1352" t="str">
        <f t="shared" si="94"/>
        <v/>
      </c>
      <c r="D325" s="918" t="str">
        <f t="shared" si="93"/>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5"/>
        <v/>
      </c>
      <c r="N325" s="913" t="str">
        <f t="shared" si="96"/>
        <v/>
      </c>
    </row>
    <row r="326" spans="3:14" ht="14" hidden="1" customHeight="1" outlineLevel="2" x14ac:dyDescent="0.3">
      <c r="C326" s="1352" t="str">
        <f t="shared" si="94"/>
        <v/>
      </c>
      <c r="D326" s="918" t="str">
        <f t="shared" si="93"/>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5"/>
        <v/>
      </c>
      <c r="N326" s="913" t="str">
        <f t="shared" si="96"/>
        <v/>
      </c>
    </row>
    <row r="327" spans="3:14" ht="14" hidden="1" customHeight="1" outlineLevel="2" x14ac:dyDescent="0.3">
      <c r="C327" s="1352" t="str">
        <f t="shared" si="94"/>
        <v/>
      </c>
      <c r="D327" s="918" t="str">
        <f t="shared" si="93"/>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5"/>
        <v/>
      </c>
      <c r="N327" s="913" t="str">
        <f t="shared" si="96"/>
        <v/>
      </c>
    </row>
    <row r="328" spans="3:14" ht="14" hidden="1" customHeight="1" outlineLevel="2" x14ac:dyDescent="0.3">
      <c r="C328" s="1352" t="str">
        <f t="shared" si="94"/>
        <v/>
      </c>
      <c r="D328" s="918" t="str">
        <f t="shared" si="93"/>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5"/>
        <v/>
      </c>
      <c r="N328" s="913" t="str">
        <f t="shared" si="96"/>
        <v/>
      </c>
    </row>
    <row r="329" spans="3:14" ht="14" hidden="1" customHeight="1" outlineLevel="2" x14ac:dyDescent="0.3">
      <c r="C329" s="1352" t="str">
        <f t="shared" si="94"/>
        <v/>
      </c>
      <c r="D329" s="918" t="str">
        <f t="shared" si="93"/>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5"/>
        <v/>
      </c>
      <c r="N329" s="913" t="str">
        <f t="shared" si="96"/>
        <v/>
      </c>
    </row>
    <row r="330" spans="3:14" ht="14" hidden="1" customHeight="1" outlineLevel="2" x14ac:dyDescent="0.3">
      <c r="C330" s="1352" t="str">
        <f t="shared" si="94"/>
        <v/>
      </c>
      <c r="D330" s="918" t="str">
        <f t="shared" si="93"/>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5"/>
        <v/>
      </c>
      <c r="N330" s="913" t="str">
        <f t="shared" si="96"/>
        <v/>
      </c>
    </row>
    <row r="331" spans="3:14" ht="14" hidden="1" customHeight="1" outlineLevel="2" x14ac:dyDescent="0.3">
      <c r="C331" s="1352" t="str">
        <f t="shared" si="94"/>
        <v/>
      </c>
      <c r="D331" s="918" t="str">
        <f t="shared" ref="D331:D362" si="97">IFERROR(IF($L331="",(IF($E$26="Select Type","Select Margin Class",IF($E$26="Standard Rates",I331*M331,IF($E$26="Client Custom Rates",K331*M331)))),L331*M331),"")</f>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5"/>
        <v/>
      </c>
      <c r="N331" s="913" t="str">
        <f t="shared" si="96"/>
        <v/>
      </c>
    </row>
    <row r="332" spans="3:14" ht="14" hidden="1" customHeight="1" outlineLevel="2" x14ac:dyDescent="0.3">
      <c r="C332" s="1352" t="str">
        <f t="shared" si="94"/>
        <v/>
      </c>
      <c r="D332" s="918" t="str">
        <f t="shared" si="97"/>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5"/>
        <v/>
      </c>
      <c r="N332" s="913" t="str">
        <f t="shared" si="96"/>
        <v/>
      </c>
    </row>
    <row r="333" spans="3:14" ht="14" hidden="1" customHeight="1" outlineLevel="2" x14ac:dyDescent="0.3">
      <c r="C333" s="1352" t="str">
        <f t="shared" si="94"/>
        <v/>
      </c>
      <c r="D333" s="918" t="str">
        <f t="shared" si="97"/>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5"/>
        <v/>
      </c>
      <c r="N333" s="913" t="str">
        <f t="shared" si="96"/>
        <v/>
      </c>
    </row>
    <row r="334" spans="3:14" ht="14" hidden="1" customHeight="1" outlineLevel="2" x14ac:dyDescent="0.3">
      <c r="C334" s="1352" t="str">
        <f t="shared" si="94"/>
        <v/>
      </c>
      <c r="D334" s="918" t="str">
        <f t="shared" si="97"/>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5"/>
        <v/>
      </c>
      <c r="N334" s="913" t="str">
        <f t="shared" si="96"/>
        <v/>
      </c>
    </row>
    <row r="335" spans="3:14" ht="14" hidden="1" customHeight="1" outlineLevel="2" x14ac:dyDescent="0.3">
      <c r="C335" s="1352" t="str">
        <f t="shared" si="94"/>
        <v/>
      </c>
      <c r="D335" s="918" t="str">
        <f t="shared" si="97"/>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5"/>
        <v/>
      </c>
      <c r="N335" s="913" t="str">
        <f t="shared" si="96"/>
        <v/>
      </c>
    </row>
    <row r="336" spans="3:14" ht="14" hidden="1" customHeight="1" outlineLevel="2" x14ac:dyDescent="0.3">
      <c r="C336" s="1352" t="str">
        <f t="shared" si="94"/>
        <v/>
      </c>
      <c r="D336" s="918" t="str">
        <f t="shared" si="97"/>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5"/>
        <v/>
      </c>
      <c r="N336" s="913" t="str">
        <f t="shared" si="96"/>
        <v/>
      </c>
    </row>
    <row r="337" spans="3:15" ht="14" hidden="1" customHeight="1" outlineLevel="2" x14ac:dyDescent="0.3">
      <c r="C337" s="1352" t="str">
        <f t="shared" si="94"/>
        <v/>
      </c>
      <c r="D337" s="918" t="str">
        <f t="shared" si="97"/>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5"/>
        <v/>
      </c>
      <c r="N337" s="913" t="str">
        <f t="shared" si="96"/>
        <v/>
      </c>
    </row>
    <row r="338" spans="3:15" ht="14" hidden="1" customHeight="1" outlineLevel="2" x14ac:dyDescent="0.3">
      <c r="C338" s="1352" t="str">
        <f t="shared" si="94"/>
        <v/>
      </c>
      <c r="D338" s="918" t="str">
        <f t="shared" si="97"/>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5"/>
        <v/>
      </c>
      <c r="N338" s="913" t="str">
        <f t="shared" si="96"/>
        <v/>
      </c>
    </row>
    <row r="339" spans="3:15" ht="14" hidden="1" customHeight="1" outlineLevel="2" x14ac:dyDescent="0.3">
      <c r="C339" s="1352" t="str">
        <f t="shared" si="94"/>
        <v/>
      </c>
      <c r="D339" s="918" t="str">
        <f t="shared" si="97"/>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5"/>
        <v/>
      </c>
      <c r="N339" s="913" t="str">
        <f t="shared" si="96"/>
        <v/>
      </c>
    </row>
    <row r="340" spans="3:15" ht="14" hidden="1" customHeight="1" outlineLevel="2" x14ac:dyDescent="0.3">
      <c r="C340" s="1352" t="str">
        <f t="shared" si="94"/>
        <v/>
      </c>
      <c r="D340" s="918" t="str">
        <f t="shared" si="97"/>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5"/>
        <v/>
      </c>
      <c r="N340" s="913" t="str">
        <f t="shared" si="96"/>
        <v/>
      </c>
    </row>
    <row r="341" spans="3:15" ht="14" hidden="1" customHeight="1" outlineLevel="2" x14ac:dyDescent="0.3">
      <c r="C341" s="1352" t="str">
        <f t="shared" si="94"/>
        <v/>
      </c>
      <c r="D341" s="918" t="str">
        <f t="shared" si="97"/>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5"/>
        <v/>
      </c>
      <c r="N341" s="913" t="str">
        <f t="shared" si="96"/>
        <v/>
      </c>
    </row>
    <row r="342" spans="3:15" ht="14" hidden="1" customHeight="1" outlineLevel="2" x14ac:dyDescent="0.3">
      <c r="C342" s="1352" t="str">
        <f t="shared" si="94"/>
        <v/>
      </c>
      <c r="D342" s="918" t="str">
        <f t="shared" si="97"/>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5"/>
        <v/>
      </c>
      <c r="N342" s="913" t="str">
        <f t="shared" si="96"/>
        <v/>
      </c>
    </row>
    <row r="343" spans="3:15" ht="14" hidden="1" customHeight="1" outlineLevel="2" x14ac:dyDescent="0.3">
      <c r="C343" s="1352" t="str">
        <f>IF(K100="","",K100)</f>
        <v/>
      </c>
      <c r="D343" s="918" t="str">
        <f t="shared" si="97"/>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5"/>
        <v/>
      </c>
      <c r="N343" s="913" t="str">
        <f t="shared" si="96"/>
        <v/>
      </c>
    </row>
    <row r="344" spans="3:15" ht="14" hidden="1" customHeight="1" outlineLevel="2" x14ac:dyDescent="0.3">
      <c r="C344" s="1352" t="str">
        <f>IF(K101="","",K101)</f>
        <v/>
      </c>
      <c r="D344" s="918" t="str">
        <f t="shared" si="97"/>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5"/>
        <v/>
      </c>
      <c r="N344" s="1360" t="str">
        <f t="shared" si="96"/>
        <v/>
      </c>
    </row>
    <row r="345" spans="3:15" ht="14" hidden="1" customHeight="1" outlineLevel="2" x14ac:dyDescent="0.3">
      <c r="C345" s="1352" t="str">
        <f t="shared" si="94"/>
        <v/>
      </c>
      <c r="D345" s="918" t="str">
        <f t="shared" si="97"/>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5"/>
        <v/>
      </c>
      <c r="N345" s="1360" t="str">
        <f t="shared" si="96"/>
        <v/>
      </c>
    </row>
    <row r="346" spans="3:15" ht="14" customHeight="1" collapsed="1" x14ac:dyDescent="0.3">
      <c r="C346" s="1352" t="str">
        <f t="shared" si="94"/>
        <v/>
      </c>
      <c r="D346" s="918" t="str">
        <f t="shared" si="97"/>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5"/>
        <v/>
      </c>
      <c r="N346" s="1361" t="str">
        <f t="shared" si="96"/>
        <v/>
      </c>
    </row>
    <row r="347" spans="3:15" ht="14" hidden="1" customHeight="1" outlineLevel="1" x14ac:dyDescent="0.3">
      <c r="C347" s="1354" t="str">
        <f t="shared" si="94"/>
        <v/>
      </c>
      <c r="D347" s="918" t="str">
        <f t="shared" si="97"/>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5"/>
        <v/>
      </c>
      <c r="N347" s="1350" t="str">
        <f t="shared" ref="N347:N390" si="98">IF(SUM(E226:BM226)=0,"",SUM(E226:BM226))</f>
        <v/>
      </c>
      <c r="O347" s="1359" t="str">
        <f t="shared" ref="O347:O390" si="99">IF(COUNTIF($D226:$BC226,"&gt;0")=0,"",COUNTIF($D226:$BC226,"&gt;0"))</f>
        <v/>
      </c>
    </row>
    <row r="348" spans="3:15" ht="14" hidden="1" customHeight="1" outlineLevel="1" x14ac:dyDescent="0.3">
      <c r="C348" s="1354" t="str">
        <f t="shared" si="94"/>
        <v/>
      </c>
      <c r="D348" s="918" t="str">
        <f t="shared" si="97"/>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5"/>
        <v/>
      </c>
      <c r="N348" s="1350" t="str">
        <f t="shared" si="98"/>
        <v/>
      </c>
      <c r="O348" s="1359" t="str">
        <f t="shared" si="99"/>
        <v/>
      </c>
    </row>
    <row r="349" spans="3:15" ht="14" hidden="1" customHeight="1" outlineLevel="1" x14ac:dyDescent="0.3">
      <c r="C349" s="1354" t="str">
        <f t="shared" si="94"/>
        <v/>
      </c>
      <c r="D349" s="918" t="str">
        <f t="shared" si="97"/>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5"/>
        <v/>
      </c>
      <c r="N349" s="1355" t="str">
        <f t="shared" si="98"/>
        <v/>
      </c>
      <c r="O349" s="1359" t="str">
        <f t="shared" si="99"/>
        <v/>
      </c>
    </row>
    <row r="350" spans="3:15" ht="14" hidden="1" customHeight="1" outlineLevel="1" x14ac:dyDescent="0.3">
      <c r="C350" s="1354" t="str">
        <f t="shared" si="94"/>
        <v/>
      </c>
      <c r="D350" s="918" t="str">
        <f t="shared" si="97"/>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5"/>
        <v/>
      </c>
      <c r="N350" s="1355" t="str">
        <f t="shared" si="98"/>
        <v/>
      </c>
      <c r="O350" s="1359" t="str">
        <f t="shared" si="99"/>
        <v/>
      </c>
    </row>
    <row r="351" spans="3:15" ht="14" hidden="1" customHeight="1" outlineLevel="1" x14ac:dyDescent="0.3">
      <c r="C351" s="1354" t="str">
        <f t="shared" si="94"/>
        <v/>
      </c>
      <c r="D351" s="918" t="str">
        <f t="shared" si="97"/>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5"/>
        <v/>
      </c>
      <c r="N351" s="1355" t="str">
        <f t="shared" si="98"/>
        <v/>
      </c>
      <c r="O351" s="1359" t="str">
        <f t="shared" si="99"/>
        <v/>
      </c>
    </row>
    <row r="352" spans="3:15" ht="14" hidden="1" customHeight="1" outlineLevel="1" x14ac:dyDescent="0.3">
      <c r="C352" s="1354" t="str">
        <f t="shared" si="94"/>
        <v/>
      </c>
      <c r="D352" s="918" t="str">
        <f t="shared" si="97"/>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5"/>
        <v/>
      </c>
      <c r="N352" s="1355" t="str">
        <f t="shared" si="98"/>
        <v/>
      </c>
      <c r="O352" s="1359" t="str">
        <f t="shared" si="99"/>
        <v/>
      </c>
    </row>
    <row r="353" spans="3:15" ht="14" hidden="1" customHeight="1" outlineLevel="1" x14ac:dyDescent="0.3">
      <c r="C353" s="1354" t="str">
        <f t="shared" si="94"/>
        <v/>
      </c>
      <c r="D353" s="918" t="str">
        <f t="shared" si="97"/>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5"/>
        <v/>
      </c>
      <c r="N353" s="1355" t="str">
        <f t="shared" si="98"/>
        <v/>
      </c>
      <c r="O353" s="1359" t="str">
        <f t="shared" si="99"/>
        <v/>
      </c>
    </row>
    <row r="354" spans="3:15" ht="14" hidden="1" customHeight="1" outlineLevel="1" x14ac:dyDescent="0.3">
      <c r="C354" s="1354" t="str">
        <f t="shared" si="94"/>
        <v/>
      </c>
      <c r="D354" s="918" t="str">
        <f t="shared" si="97"/>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5"/>
        <v/>
      </c>
      <c r="N354" s="1355" t="str">
        <f t="shared" si="98"/>
        <v/>
      </c>
      <c r="O354" s="1359" t="str">
        <f t="shared" si="99"/>
        <v/>
      </c>
    </row>
    <row r="355" spans="3:15" ht="14" hidden="1" customHeight="1" outlineLevel="1" x14ac:dyDescent="0.3">
      <c r="C355" s="1354" t="str">
        <f t="shared" ref="C355:C386" si="100">IF(K112="","",K112)</f>
        <v/>
      </c>
      <c r="D355" s="918" t="str">
        <f t="shared" si="97"/>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101">IF(SUM(E234:BM234)=0,"",SUM(E234:BM234))</f>
        <v/>
      </c>
      <c r="N355" s="1355" t="str">
        <f t="shared" si="98"/>
        <v/>
      </c>
      <c r="O355" s="1359" t="str">
        <f t="shared" si="99"/>
        <v/>
      </c>
    </row>
    <row r="356" spans="3:15" ht="14" hidden="1" customHeight="1" outlineLevel="1" x14ac:dyDescent="0.3">
      <c r="C356" s="1354" t="str">
        <f t="shared" si="100"/>
        <v/>
      </c>
      <c r="D356" s="918" t="str">
        <f t="shared" si="97"/>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101"/>
        <v/>
      </c>
      <c r="N356" s="1355" t="str">
        <f t="shared" si="98"/>
        <v/>
      </c>
      <c r="O356" s="1359" t="str">
        <f t="shared" si="99"/>
        <v/>
      </c>
    </row>
    <row r="357" spans="3:15" ht="14" hidden="1" customHeight="1" outlineLevel="1" x14ac:dyDescent="0.3">
      <c r="C357" s="1354" t="str">
        <f t="shared" si="100"/>
        <v/>
      </c>
      <c r="D357" s="918" t="str">
        <f t="shared" si="97"/>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101"/>
        <v/>
      </c>
      <c r="N357" s="1355" t="str">
        <f t="shared" si="98"/>
        <v/>
      </c>
      <c r="O357" s="1359" t="str">
        <f t="shared" si="99"/>
        <v/>
      </c>
    </row>
    <row r="358" spans="3:15" ht="14" hidden="1" customHeight="1" outlineLevel="1" x14ac:dyDescent="0.3">
      <c r="C358" s="1354" t="str">
        <f t="shared" si="100"/>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101"/>
        <v/>
      </c>
      <c r="N358" s="1355" t="str">
        <f t="shared" si="98"/>
        <v/>
      </c>
      <c r="O358" s="1359" t="str">
        <f t="shared" si="99"/>
        <v/>
      </c>
    </row>
    <row r="359" spans="3:15" ht="14" hidden="1" customHeight="1" outlineLevel="1" x14ac:dyDescent="0.3">
      <c r="C359" s="1354" t="str">
        <f t="shared" si="100"/>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101"/>
        <v/>
      </c>
      <c r="N359" s="1355" t="str">
        <f t="shared" si="98"/>
        <v/>
      </c>
      <c r="O359" s="1359" t="str">
        <f t="shared" si="99"/>
        <v/>
      </c>
    </row>
    <row r="360" spans="3:15" ht="14" hidden="1" customHeight="1" outlineLevel="1" x14ac:dyDescent="0.3">
      <c r="C360" s="1354" t="str">
        <f t="shared" si="100"/>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101"/>
        <v/>
      </c>
      <c r="N360" s="1355" t="str">
        <f t="shared" si="98"/>
        <v/>
      </c>
      <c r="O360" s="1359" t="str">
        <f t="shared" si="99"/>
        <v/>
      </c>
    </row>
    <row r="361" spans="3:15" ht="14" hidden="1" customHeight="1" outlineLevel="1" x14ac:dyDescent="0.3">
      <c r="C361" s="1354" t="str">
        <f t="shared" si="100"/>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101"/>
        <v/>
      </c>
      <c r="N361" s="1355" t="str">
        <f t="shared" si="98"/>
        <v/>
      </c>
      <c r="O361" s="1359" t="str">
        <f t="shared" si="99"/>
        <v/>
      </c>
    </row>
    <row r="362" spans="3:15" ht="14" hidden="1" customHeight="1" outlineLevel="1" x14ac:dyDescent="0.3">
      <c r="C362" s="1354" t="str">
        <f t="shared" si="100"/>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101"/>
        <v/>
      </c>
      <c r="N362" s="1355" t="str">
        <f t="shared" si="98"/>
        <v/>
      </c>
      <c r="O362" s="1359" t="str">
        <f t="shared" si="99"/>
        <v/>
      </c>
    </row>
    <row r="363" spans="3:15" ht="14" hidden="1" customHeight="1" outlineLevel="1" x14ac:dyDescent="0.3">
      <c r="C363" s="1354" t="str">
        <f t="shared" si="100"/>
        <v/>
      </c>
      <c r="D363" s="918" t="str">
        <f t="shared" ref="D363:D390" si="102">IFERROR(IF($L363="",(IF($E$26="Select Type","Select Margin Class",IF($E$26="Standard Rates",I363*M363,IF($E$26="Client Custom Rates",K363*M363)))),L363*M363),"")</f>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101"/>
        <v/>
      </c>
      <c r="N363" s="1355" t="str">
        <f t="shared" si="98"/>
        <v/>
      </c>
      <c r="O363" s="1359" t="str">
        <f t="shared" si="99"/>
        <v/>
      </c>
    </row>
    <row r="364" spans="3:15" ht="14" hidden="1" customHeight="1" outlineLevel="1" x14ac:dyDescent="0.3">
      <c r="C364" s="1354" t="str">
        <f t="shared" si="100"/>
        <v/>
      </c>
      <c r="D364" s="918" t="str">
        <f t="shared" si="102"/>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101"/>
        <v/>
      </c>
      <c r="N364" s="1355" t="str">
        <f t="shared" si="98"/>
        <v/>
      </c>
      <c r="O364" s="1359" t="str">
        <f t="shared" si="99"/>
        <v/>
      </c>
    </row>
    <row r="365" spans="3:15" ht="14" hidden="1" customHeight="1" outlineLevel="1" x14ac:dyDescent="0.3">
      <c r="C365" s="1354" t="str">
        <f t="shared" si="100"/>
        <v/>
      </c>
      <c r="D365" s="918" t="str">
        <f t="shared" si="102"/>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101"/>
        <v/>
      </c>
      <c r="N365" s="1355" t="str">
        <f t="shared" si="98"/>
        <v/>
      </c>
      <c r="O365" s="1359" t="str">
        <f t="shared" si="99"/>
        <v/>
      </c>
    </row>
    <row r="366" spans="3:15" ht="14" hidden="1" customHeight="1" outlineLevel="1" x14ac:dyDescent="0.3">
      <c r="C366" s="1354" t="str">
        <f t="shared" si="100"/>
        <v/>
      </c>
      <c r="D366" s="918" t="str">
        <f t="shared" si="102"/>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101"/>
        <v/>
      </c>
      <c r="N366" s="1355" t="str">
        <f t="shared" si="98"/>
        <v/>
      </c>
      <c r="O366" s="1359" t="str">
        <f t="shared" si="99"/>
        <v/>
      </c>
    </row>
    <row r="367" spans="3:15" ht="14" hidden="1" customHeight="1" outlineLevel="1" x14ac:dyDescent="0.3">
      <c r="C367" s="1354" t="str">
        <f t="shared" si="100"/>
        <v/>
      </c>
      <c r="D367" s="918" t="str">
        <f t="shared" si="102"/>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101"/>
        <v/>
      </c>
      <c r="N367" s="1355" t="str">
        <f t="shared" si="98"/>
        <v/>
      </c>
      <c r="O367" s="1359" t="str">
        <f t="shared" si="99"/>
        <v/>
      </c>
    </row>
    <row r="368" spans="3:15" ht="14" hidden="1" customHeight="1" outlineLevel="1" x14ac:dyDescent="0.3">
      <c r="C368" s="1354" t="str">
        <f t="shared" si="100"/>
        <v/>
      </c>
      <c r="D368" s="918" t="str">
        <f t="shared" si="102"/>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101"/>
        <v/>
      </c>
      <c r="N368" s="1355" t="str">
        <f t="shared" si="98"/>
        <v/>
      </c>
      <c r="O368" s="1359" t="str">
        <f t="shared" si="99"/>
        <v/>
      </c>
    </row>
    <row r="369" spans="3:15" ht="14" hidden="1" customHeight="1" outlineLevel="1" x14ac:dyDescent="0.3">
      <c r="C369" s="1354" t="str">
        <f t="shared" si="100"/>
        <v/>
      </c>
      <c r="D369" s="918" t="str">
        <f t="shared" si="102"/>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101"/>
        <v/>
      </c>
      <c r="N369" s="1355" t="str">
        <f t="shared" si="98"/>
        <v/>
      </c>
      <c r="O369" s="1359" t="str">
        <f t="shared" si="99"/>
        <v/>
      </c>
    </row>
    <row r="370" spans="3:15" ht="14" hidden="1" customHeight="1" outlineLevel="1" x14ac:dyDescent="0.3">
      <c r="C370" s="1354" t="str">
        <f t="shared" si="100"/>
        <v/>
      </c>
      <c r="D370" s="918" t="str">
        <f t="shared" si="102"/>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101"/>
        <v/>
      </c>
      <c r="N370" s="1355" t="str">
        <f t="shared" si="98"/>
        <v/>
      </c>
      <c r="O370" s="1359" t="str">
        <f t="shared" si="99"/>
        <v/>
      </c>
    </row>
    <row r="371" spans="3:15" ht="14" hidden="1" customHeight="1" outlineLevel="1" x14ac:dyDescent="0.3">
      <c r="C371" s="1354" t="str">
        <f t="shared" si="100"/>
        <v/>
      </c>
      <c r="D371" s="918" t="str">
        <f t="shared" si="102"/>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101"/>
        <v/>
      </c>
      <c r="N371" s="1355" t="str">
        <f t="shared" si="98"/>
        <v/>
      </c>
      <c r="O371" s="1359" t="str">
        <f t="shared" si="99"/>
        <v/>
      </c>
    </row>
    <row r="372" spans="3:15" ht="14" hidden="1" customHeight="1" outlineLevel="1" x14ac:dyDescent="0.3">
      <c r="C372" s="1354" t="str">
        <f t="shared" si="100"/>
        <v/>
      </c>
      <c r="D372" s="918" t="str">
        <f t="shared" si="102"/>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101"/>
        <v/>
      </c>
      <c r="N372" s="1355" t="str">
        <f t="shared" si="98"/>
        <v/>
      </c>
      <c r="O372" s="1359" t="str">
        <f t="shared" si="99"/>
        <v/>
      </c>
    </row>
    <row r="373" spans="3:15" ht="14" hidden="1" customHeight="1" outlineLevel="1" x14ac:dyDescent="0.3">
      <c r="C373" s="1354" t="str">
        <f t="shared" si="100"/>
        <v/>
      </c>
      <c r="D373" s="918" t="str">
        <f t="shared" si="102"/>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101"/>
        <v/>
      </c>
      <c r="N373" s="1355" t="str">
        <f t="shared" si="98"/>
        <v/>
      </c>
      <c r="O373" s="1359" t="str">
        <f t="shared" si="99"/>
        <v/>
      </c>
    </row>
    <row r="374" spans="3:15" ht="14" hidden="1" customHeight="1" outlineLevel="1" x14ac:dyDescent="0.3">
      <c r="C374" s="1354" t="str">
        <f t="shared" si="100"/>
        <v/>
      </c>
      <c r="D374" s="918" t="str">
        <f t="shared" si="102"/>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101"/>
        <v/>
      </c>
      <c r="N374" s="1355" t="str">
        <f t="shared" si="98"/>
        <v/>
      </c>
      <c r="O374" s="1359" t="str">
        <f t="shared" si="99"/>
        <v/>
      </c>
    </row>
    <row r="375" spans="3:15" ht="14" hidden="1" customHeight="1" outlineLevel="1" x14ac:dyDescent="0.3">
      <c r="C375" s="1354" t="str">
        <f t="shared" si="100"/>
        <v/>
      </c>
      <c r="D375" s="918" t="str">
        <f t="shared" si="102"/>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101"/>
        <v/>
      </c>
      <c r="N375" s="1355" t="str">
        <f t="shared" si="98"/>
        <v/>
      </c>
      <c r="O375" s="1359" t="str">
        <f t="shared" si="99"/>
        <v/>
      </c>
    </row>
    <row r="376" spans="3:15" ht="14" hidden="1" customHeight="1" outlineLevel="1" x14ac:dyDescent="0.3">
      <c r="C376" s="1354" t="str">
        <f t="shared" si="100"/>
        <v/>
      </c>
      <c r="D376" s="918" t="str">
        <f t="shared" si="102"/>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101"/>
        <v/>
      </c>
      <c r="N376" s="1355" t="str">
        <f t="shared" si="98"/>
        <v/>
      </c>
      <c r="O376" s="1359" t="str">
        <f t="shared" si="99"/>
        <v/>
      </c>
    </row>
    <row r="377" spans="3:15" ht="14" hidden="1" customHeight="1" outlineLevel="1" x14ac:dyDescent="0.3">
      <c r="C377" s="1354" t="str">
        <f t="shared" si="100"/>
        <v/>
      </c>
      <c r="D377" s="918" t="str">
        <f t="shared" si="102"/>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101"/>
        <v/>
      </c>
      <c r="N377" s="1355" t="str">
        <f t="shared" si="98"/>
        <v/>
      </c>
      <c r="O377" s="1359" t="str">
        <f t="shared" si="99"/>
        <v/>
      </c>
    </row>
    <row r="378" spans="3:15" ht="14" hidden="1" customHeight="1" outlineLevel="1" x14ac:dyDescent="0.3">
      <c r="C378" s="1354" t="str">
        <f t="shared" si="100"/>
        <v/>
      </c>
      <c r="D378" s="918" t="str">
        <f t="shared" si="102"/>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101"/>
        <v/>
      </c>
      <c r="N378" s="1355" t="str">
        <f t="shared" si="98"/>
        <v/>
      </c>
      <c r="O378" s="1359" t="str">
        <f t="shared" si="99"/>
        <v/>
      </c>
    </row>
    <row r="379" spans="3:15" ht="14" hidden="1" customHeight="1" outlineLevel="1" x14ac:dyDescent="0.3">
      <c r="C379" s="1354" t="str">
        <f t="shared" si="100"/>
        <v/>
      </c>
      <c r="D379" s="918" t="str">
        <f t="shared" si="102"/>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101"/>
        <v/>
      </c>
      <c r="N379" s="1355" t="str">
        <f t="shared" si="98"/>
        <v/>
      </c>
      <c r="O379" s="1359" t="str">
        <f t="shared" si="99"/>
        <v/>
      </c>
    </row>
    <row r="380" spans="3:15" ht="14" hidden="1" customHeight="1" outlineLevel="1" x14ac:dyDescent="0.3">
      <c r="C380" s="1354" t="str">
        <f t="shared" si="100"/>
        <v/>
      </c>
      <c r="D380" s="918" t="str">
        <f t="shared" si="102"/>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101"/>
        <v/>
      </c>
      <c r="N380" s="1355" t="str">
        <f t="shared" si="98"/>
        <v/>
      </c>
      <c r="O380" s="1359" t="str">
        <f t="shared" si="99"/>
        <v/>
      </c>
    </row>
    <row r="381" spans="3:15" ht="14" hidden="1" customHeight="1" outlineLevel="1" x14ac:dyDescent="0.3">
      <c r="C381" s="1354" t="str">
        <f t="shared" si="100"/>
        <v/>
      </c>
      <c r="D381" s="918" t="str">
        <f t="shared" si="102"/>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101"/>
        <v/>
      </c>
      <c r="N381" s="1355" t="str">
        <f t="shared" si="98"/>
        <v/>
      </c>
      <c r="O381" s="1359" t="str">
        <f t="shared" si="99"/>
        <v/>
      </c>
    </row>
    <row r="382" spans="3:15" ht="14" hidden="1" customHeight="1" outlineLevel="1" x14ac:dyDescent="0.3">
      <c r="C382" s="1354" t="str">
        <f t="shared" si="100"/>
        <v/>
      </c>
      <c r="D382" s="918" t="str">
        <f t="shared" si="102"/>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101"/>
        <v/>
      </c>
      <c r="N382" s="1355" t="str">
        <f t="shared" si="98"/>
        <v/>
      </c>
      <c r="O382" s="1359" t="str">
        <f t="shared" si="99"/>
        <v/>
      </c>
    </row>
    <row r="383" spans="3:15" ht="14" hidden="1" customHeight="1" outlineLevel="1" x14ac:dyDescent="0.3">
      <c r="C383" s="1354" t="str">
        <f t="shared" si="100"/>
        <v/>
      </c>
      <c r="D383" s="918" t="str">
        <f t="shared" si="102"/>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101"/>
        <v/>
      </c>
      <c r="N383" s="1355" t="str">
        <f t="shared" si="98"/>
        <v/>
      </c>
      <c r="O383" s="1359" t="str">
        <f t="shared" si="99"/>
        <v/>
      </c>
    </row>
    <row r="384" spans="3:15" ht="14" hidden="1" customHeight="1" outlineLevel="1" x14ac:dyDescent="0.3">
      <c r="C384" s="1354" t="str">
        <f t="shared" si="100"/>
        <v/>
      </c>
      <c r="D384" s="918" t="str">
        <f t="shared" si="102"/>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101"/>
        <v/>
      </c>
      <c r="N384" s="1355" t="str">
        <f t="shared" si="98"/>
        <v/>
      </c>
      <c r="O384" s="1359" t="str">
        <f t="shared" si="99"/>
        <v/>
      </c>
    </row>
    <row r="385" spans="2:37" ht="14" hidden="1" customHeight="1" outlineLevel="1" x14ac:dyDescent="0.3">
      <c r="C385" s="1354" t="str">
        <f t="shared" si="100"/>
        <v/>
      </c>
      <c r="D385" s="918" t="str">
        <f t="shared" si="102"/>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101"/>
        <v/>
      </c>
      <c r="N385" s="1355" t="str">
        <f t="shared" si="98"/>
        <v/>
      </c>
      <c r="O385" s="1359" t="str">
        <f t="shared" si="99"/>
        <v/>
      </c>
    </row>
    <row r="386" spans="2:37" ht="14" hidden="1" customHeight="1" outlineLevel="1" x14ac:dyDescent="0.3">
      <c r="C386" s="1354" t="str">
        <f t="shared" si="100"/>
        <v/>
      </c>
      <c r="D386" s="918" t="str">
        <f t="shared" si="102"/>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101"/>
        <v/>
      </c>
      <c r="N386" s="1355" t="str">
        <f t="shared" si="98"/>
        <v/>
      </c>
      <c r="O386" s="1359" t="str">
        <f t="shared" si="99"/>
        <v/>
      </c>
    </row>
    <row r="387" spans="2:37" ht="14" hidden="1" customHeight="1" outlineLevel="1" x14ac:dyDescent="0.3">
      <c r="C387" s="1354" t="str">
        <f t="shared" ref="C387:C390" si="103">IF(K144="","",K144)</f>
        <v/>
      </c>
      <c r="D387" s="918" t="str">
        <f t="shared" si="102"/>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104">IF(SUM(E266:BM266)=0,"",SUM(E266:BM266))</f>
        <v/>
      </c>
      <c r="N387" s="1355" t="str">
        <f t="shared" si="98"/>
        <v/>
      </c>
      <c r="O387" s="1359" t="str">
        <f t="shared" si="99"/>
        <v/>
      </c>
    </row>
    <row r="388" spans="2:37" ht="14" hidden="1" customHeight="1" outlineLevel="1" x14ac:dyDescent="0.3">
      <c r="C388" s="1354" t="str">
        <f t="shared" si="103"/>
        <v/>
      </c>
      <c r="D388" s="918" t="str">
        <f t="shared" si="102"/>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104"/>
        <v/>
      </c>
      <c r="N388" s="1355" t="str">
        <f t="shared" si="98"/>
        <v/>
      </c>
      <c r="O388" s="1359" t="str">
        <f t="shared" si="99"/>
        <v/>
      </c>
    </row>
    <row r="389" spans="2:37" ht="14" hidden="1" customHeight="1" outlineLevel="1" x14ac:dyDescent="0.3">
      <c r="C389" s="1354" t="str">
        <f t="shared" si="103"/>
        <v/>
      </c>
      <c r="D389" s="918" t="str">
        <f t="shared" si="102"/>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104"/>
        <v/>
      </c>
      <c r="N389" s="1358" t="str">
        <f t="shared" si="98"/>
        <v/>
      </c>
      <c r="O389" s="1359" t="str">
        <f t="shared" si="99"/>
        <v/>
      </c>
    </row>
    <row r="390" spans="2:37" ht="14" hidden="1" customHeight="1" outlineLevel="1" x14ac:dyDescent="0.3">
      <c r="C390" s="1362" t="str">
        <f t="shared" si="103"/>
        <v/>
      </c>
      <c r="D390" s="918" t="str">
        <f t="shared" si="102"/>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104"/>
        <v/>
      </c>
      <c r="N390" s="1356" t="str">
        <f t="shared" si="98"/>
        <v/>
      </c>
      <c r="O390" s="1359" t="str">
        <f t="shared" si="99"/>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3397</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5" t="s">
        <v>3576</v>
      </c>
      <c r="D394" s="1545"/>
      <c r="E394" s="1545"/>
      <c r="F394" s="1545"/>
      <c r="G394" s="1545"/>
      <c r="H394" s="1545"/>
      <c r="I394" s="1545"/>
    </row>
    <row r="395" spans="2:37" ht="14" customHeight="1" x14ac:dyDescent="0.3">
      <c r="C395" s="1664" t="s">
        <v>3575</v>
      </c>
      <c r="D395" s="1664"/>
      <c r="E395" s="1664"/>
      <c r="F395" s="1664"/>
      <c r="G395" s="1664"/>
      <c r="H395" s="1664"/>
      <c r="I395" s="1664"/>
      <c r="J395" s="1664"/>
      <c r="K395" s="1664"/>
      <c r="L395" s="1664"/>
      <c r="M395" s="1664"/>
      <c r="N395" s="1664"/>
      <c r="O395" s="627"/>
    </row>
    <row r="396" spans="2:37" ht="14" customHeight="1" x14ac:dyDescent="0.3">
      <c r="C396" s="1664" t="s">
        <v>3222</v>
      </c>
      <c r="D396" s="1664"/>
      <c r="E396" s="1664"/>
      <c r="F396" s="1664"/>
      <c r="G396" s="1664"/>
      <c r="H396" s="1664"/>
      <c r="I396" s="1664"/>
      <c r="J396" s="1664"/>
      <c r="K396" s="1664"/>
      <c r="L396" s="1664"/>
      <c r="M396" s="1664"/>
      <c r="N396" s="1664"/>
      <c r="O396" s="1264"/>
    </row>
    <row r="397" spans="2:37" ht="14" customHeight="1" x14ac:dyDescent="0.3">
      <c r="C397" s="1664" t="s">
        <v>3396</v>
      </c>
      <c r="D397" s="1664"/>
      <c r="E397" s="1664"/>
      <c r="F397" s="1664"/>
      <c r="G397" s="1664"/>
      <c r="H397" s="1664"/>
      <c r="I397" s="1664"/>
      <c r="J397" s="1664"/>
      <c r="K397" s="1664"/>
      <c r="L397" s="1664"/>
      <c r="M397" s="1664"/>
      <c r="N397" s="1664"/>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0" t="s">
        <v>3577</v>
      </c>
      <c r="D399" s="1679" t="s">
        <v>101</v>
      </c>
      <c r="E399" s="1680"/>
      <c r="F399" s="1681"/>
      <c r="G399" s="1373"/>
      <c r="H399" s="1572"/>
      <c r="I399" s="1372"/>
    </row>
    <row r="400" spans="2:37" ht="33" customHeight="1" x14ac:dyDescent="0.3">
      <c r="C400" s="821" t="s">
        <v>102</v>
      </c>
      <c r="D400" s="1374" t="s">
        <v>213</v>
      </c>
      <c r="E400" s="1375" t="s">
        <v>2272</v>
      </c>
      <c r="F400" s="1375" t="s">
        <v>2273</v>
      </c>
      <c r="G400" s="1365"/>
      <c r="H400" s="1573"/>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5">IF(D401=" "," ",D401*8)</f>
        <v xml:space="preserve"> </v>
      </c>
      <c r="F401" s="927" t="str">
        <f t="shared" ref="F401:F420" si="106">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5"/>
        <v xml:space="preserve"> </v>
      </c>
      <c r="F402" s="927" t="str">
        <f t="shared" si="106"/>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5"/>
        <v xml:space="preserve"> </v>
      </c>
      <c r="F403" s="927" t="str">
        <f t="shared" si="106"/>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5"/>
        <v xml:space="preserve"> </v>
      </c>
      <c r="F404" s="927" t="str">
        <f t="shared" si="106"/>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5"/>
        <v xml:space="preserve"> </v>
      </c>
      <c r="F405" s="927" t="str">
        <f t="shared" si="106"/>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5"/>
        <v xml:space="preserve"> </v>
      </c>
      <c r="F406" s="927" t="str">
        <f t="shared" si="106"/>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5"/>
        <v xml:space="preserve"> </v>
      </c>
      <c r="F407" s="927" t="str">
        <f t="shared" si="106"/>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5"/>
        <v xml:space="preserve"> </v>
      </c>
      <c r="F408" s="927" t="str">
        <f t="shared" si="106"/>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5"/>
        <v xml:space="preserve"> </v>
      </c>
      <c r="F409" s="927" t="str">
        <f t="shared" si="106"/>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5"/>
        <v xml:space="preserve"> </v>
      </c>
      <c r="F410" s="927" t="str">
        <f t="shared" si="106"/>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5"/>
        <v xml:space="preserve"> </v>
      </c>
      <c r="F411" s="927" t="str">
        <f t="shared" si="106"/>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5"/>
        <v xml:space="preserve"> </v>
      </c>
      <c r="F412" s="927" t="str">
        <f t="shared" si="106"/>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5"/>
        <v xml:space="preserve"> </v>
      </c>
      <c r="F413" s="927" t="str">
        <f t="shared" si="106"/>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5"/>
        <v xml:space="preserve"> </v>
      </c>
      <c r="F414" s="927" t="str">
        <f t="shared" si="106"/>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5"/>
        <v xml:space="preserve"> </v>
      </c>
      <c r="F415" s="927" t="str">
        <f t="shared" si="106"/>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5"/>
        <v xml:space="preserve"> </v>
      </c>
      <c r="F416" s="927" t="str">
        <f t="shared" si="106"/>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5"/>
        <v xml:space="preserve"> </v>
      </c>
      <c r="F417" s="927" t="str">
        <f t="shared" si="106"/>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5"/>
        <v xml:space="preserve"> </v>
      </c>
      <c r="F418" s="927" t="str">
        <f t="shared" si="106"/>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5"/>
        <v xml:space="preserve"> </v>
      </c>
      <c r="F419" s="927" t="str">
        <f t="shared" si="106"/>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5"/>
        <v xml:space="preserve"> </v>
      </c>
      <c r="F420" s="927" t="str">
        <f t="shared" si="106"/>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O121:S121"/>
    <mergeCell ref="O122:S122"/>
    <mergeCell ref="O123:S123"/>
    <mergeCell ref="O124:S124"/>
    <mergeCell ref="O125:S125"/>
    <mergeCell ref="O126:S126"/>
    <mergeCell ref="O127:S127"/>
    <mergeCell ref="O128:S128"/>
    <mergeCell ref="O129:S129"/>
    <mergeCell ref="O112:S112"/>
    <mergeCell ref="O113:S113"/>
    <mergeCell ref="O114:S114"/>
    <mergeCell ref="O115:S115"/>
    <mergeCell ref="O116:S116"/>
    <mergeCell ref="O117:S117"/>
    <mergeCell ref="O118:S118"/>
    <mergeCell ref="O119:S119"/>
    <mergeCell ref="O120:S120"/>
    <mergeCell ref="O103:S103"/>
    <mergeCell ref="O104:S104"/>
    <mergeCell ref="O105:S105"/>
    <mergeCell ref="O106:S106"/>
    <mergeCell ref="O107:S107"/>
    <mergeCell ref="O108:S108"/>
    <mergeCell ref="O109:S109"/>
    <mergeCell ref="O110:S110"/>
    <mergeCell ref="O111:S111"/>
    <mergeCell ref="K139:M139"/>
    <mergeCell ref="K140:M140"/>
    <mergeCell ref="K141:M141"/>
    <mergeCell ref="K142:M142"/>
    <mergeCell ref="K143:M143"/>
    <mergeCell ref="K144:M144"/>
    <mergeCell ref="K145:M145"/>
    <mergeCell ref="K146:M146"/>
    <mergeCell ref="K147:M147"/>
    <mergeCell ref="K130:M130"/>
    <mergeCell ref="K131:M131"/>
    <mergeCell ref="K132:M132"/>
    <mergeCell ref="K133:M133"/>
    <mergeCell ref="K134:M134"/>
    <mergeCell ref="K135:M135"/>
    <mergeCell ref="K136:M136"/>
    <mergeCell ref="K137:M137"/>
    <mergeCell ref="K138:M138"/>
    <mergeCell ref="K121:M121"/>
    <mergeCell ref="K122:M122"/>
    <mergeCell ref="K123:M123"/>
    <mergeCell ref="K124:M124"/>
    <mergeCell ref="K125:M125"/>
    <mergeCell ref="K126:M126"/>
    <mergeCell ref="K127:M127"/>
    <mergeCell ref="K128:M128"/>
    <mergeCell ref="K129:M129"/>
    <mergeCell ref="K112:M112"/>
    <mergeCell ref="K113:M113"/>
    <mergeCell ref="K114:M114"/>
    <mergeCell ref="K115:M115"/>
    <mergeCell ref="K116:M116"/>
    <mergeCell ref="K117:M117"/>
    <mergeCell ref="K118:M118"/>
    <mergeCell ref="K119:M119"/>
    <mergeCell ref="K120:M120"/>
    <mergeCell ref="AH64:AI64"/>
    <mergeCell ref="AH65:AI65"/>
    <mergeCell ref="AC24:AF25"/>
    <mergeCell ref="C46:I46"/>
    <mergeCell ref="K108:M108"/>
    <mergeCell ref="K99:M99"/>
    <mergeCell ref="K109:M109"/>
    <mergeCell ref="K110:M110"/>
    <mergeCell ref="K111:M111"/>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E27:F27"/>
    <mergeCell ref="E28:F28"/>
    <mergeCell ref="E29:F29"/>
    <mergeCell ref="E30:F30"/>
    <mergeCell ref="K59:M59"/>
    <mergeCell ref="T53:U53"/>
    <mergeCell ref="T54:U54"/>
    <mergeCell ref="T55:U55"/>
    <mergeCell ref="T56:U56"/>
    <mergeCell ref="T57:U57"/>
    <mergeCell ref="K53:M53"/>
    <mergeCell ref="K54:M54"/>
    <mergeCell ref="K55:M55"/>
    <mergeCell ref="K56:M56"/>
    <mergeCell ref="K57:M57"/>
    <mergeCell ref="K58:M58"/>
    <mergeCell ref="O51:S51"/>
    <mergeCell ref="T79:U79"/>
    <mergeCell ref="T80:U80"/>
    <mergeCell ref="T81:U81"/>
    <mergeCell ref="T82:U82"/>
    <mergeCell ref="T83:U83"/>
    <mergeCell ref="T84:U84"/>
    <mergeCell ref="T85:U85"/>
    <mergeCell ref="T58:U58"/>
    <mergeCell ref="T59:U59"/>
    <mergeCell ref="O72:S72"/>
    <mergeCell ref="O73:S73"/>
    <mergeCell ref="T75:U75"/>
    <mergeCell ref="T76:U76"/>
    <mergeCell ref="T77:U77"/>
    <mergeCell ref="T78:U78"/>
    <mergeCell ref="T87:U87"/>
    <mergeCell ref="T88:U88"/>
    <mergeCell ref="T89:U89"/>
    <mergeCell ref="T90:U90"/>
    <mergeCell ref="O52:S52"/>
    <mergeCell ref="O90:S90"/>
    <mergeCell ref="T103:U103"/>
    <mergeCell ref="T104:U104"/>
    <mergeCell ref="T105:U105"/>
    <mergeCell ref="O53:S53"/>
    <mergeCell ref="O54:S54"/>
    <mergeCell ref="O55:S55"/>
    <mergeCell ref="O56:S56"/>
    <mergeCell ref="O92:S92"/>
    <mergeCell ref="O93:S93"/>
    <mergeCell ref="O94:S94"/>
    <mergeCell ref="O95:S95"/>
    <mergeCell ref="O96:S96"/>
    <mergeCell ref="O97:S97"/>
    <mergeCell ref="O98:S98"/>
    <mergeCell ref="O99:S99"/>
    <mergeCell ref="O100:S100"/>
    <mergeCell ref="O101:S101"/>
    <mergeCell ref="O102:S102"/>
    <mergeCell ref="T106:U106"/>
    <mergeCell ref="T107:U107"/>
    <mergeCell ref="T108:U108"/>
    <mergeCell ref="T109:U109"/>
    <mergeCell ref="T110:U110"/>
    <mergeCell ref="T86:U86"/>
    <mergeCell ref="T137:U137"/>
    <mergeCell ref="T138:U138"/>
    <mergeCell ref="T139:U139"/>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40:U140"/>
    <mergeCell ref="T123:U123"/>
    <mergeCell ref="T124:U124"/>
    <mergeCell ref="T125:U125"/>
    <mergeCell ref="T126:U126"/>
    <mergeCell ref="T127:U127"/>
    <mergeCell ref="T128:U128"/>
    <mergeCell ref="T129:U129"/>
    <mergeCell ref="T130:U130"/>
    <mergeCell ref="T131:U131"/>
    <mergeCell ref="T132:U132"/>
    <mergeCell ref="T133:U133"/>
    <mergeCell ref="T134:U134"/>
    <mergeCell ref="T135:U135"/>
    <mergeCell ref="T136:U136"/>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AC47:AD47"/>
    <mergeCell ref="AC48:AD48"/>
    <mergeCell ref="AC49:AD49"/>
    <mergeCell ref="AC50:AD50"/>
    <mergeCell ref="AC51:AD51"/>
    <mergeCell ref="AC52:AD52"/>
    <mergeCell ref="AC53:AD53"/>
    <mergeCell ref="AC54:AD54"/>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134:AD134"/>
    <mergeCell ref="AC135:AD135"/>
    <mergeCell ref="AC136:AD136"/>
    <mergeCell ref="AC137:AD137"/>
    <mergeCell ref="AC138:AD138"/>
    <mergeCell ref="AC125:AD125"/>
    <mergeCell ref="AC126:AD126"/>
    <mergeCell ref="AC127:AD127"/>
    <mergeCell ref="AC128:AD128"/>
    <mergeCell ref="AC129:AD129"/>
    <mergeCell ref="AC130:AD130"/>
    <mergeCell ref="AC131:AD131"/>
    <mergeCell ref="AC132:AD132"/>
    <mergeCell ref="AC133:AD133"/>
    <mergeCell ref="AC102:AD102"/>
    <mergeCell ref="AC103:AD103"/>
    <mergeCell ref="AC104:AD104"/>
    <mergeCell ref="AC105:AD105"/>
    <mergeCell ref="AC106:AD106"/>
    <mergeCell ref="E18:F18"/>
    <mergeCell ref="E19:F19"/>
    <mergeCell ref="E20:F20"/>
    <mergeCell ref="E21:F21"/>
    <mergeCell ref="E22:F22"/>
    <mergeCell ref="E23:F23"/>
    <mergeCell ref="E24:F24"/>
    <mergeCell ref="E25:F25"/>
    <mergeCell ref="E26:F26"/>
    <mergeCell ref="AC55:AD55"/>
    <mergeCell ref="AC97:AD97"/>
    <mergeCell ref="AC98:AD98"/>
    <mergeCell ref="AC99:AD99"/>
    <mergeCell ref="AC100:AD100"/>
    <mergeCell ref="AC83:AD83"/>
    <mergeCell ref="AC84:AD84"/>
    <mergeCell ref="AC85:AD85"/>
    <mergeCell ref="AC86:AD86"/>
    <mergeCell ref="AC87:AD87"/>
    <mergeCell ref="C397:N397"/>
    <mergeCell ref="C396:N396"/>
    <mergeCell ref="C395:N395"/>
    <mergeCell ref="C283:N283"/>
    <mergeCell ref="Y43:AB45"/>
    <mergeCell ref="C152:P152"/>
    <mergeCell ref="AC143:AD143"/>
    <mergeCell ref="AC144:AD144"/>
    <mergeCell ref="AC145:AD145"/>
    <mergeCell ref="AC146:AD146"/>
    <mergeCell ref="AC147:AD147"/>
    <mergeCell ref="AC139:AD139"/>
    <mergeCell ref="AC140:AD140"/>
    <mergeCell ref="AC141:AD141"/>
    <mergeCell ref="AC142:AD142"/>
    <mergeCell ref="AC107:AD107"/>
    <mergeCell ref="AC108:AD108"/>
    <mergeCell ref="AC109:AD109"/>
    <mergeCell ref="AC92:AD92"/>
    <mergeCell ref="AC93:AD93"/>
    <mergeCell ref="AC94:AD94"/>
    <mergeCell ref="AC95:AD95"/>
    <mergeCell ref="AC96:AD96"/>
    <mergeCell ref="AC101:AD101"/>
  </mergeCells>
  <phoneticPr fontId="33" type="noConversion"/>
  <conditionalFormatting sqref="C30">
    <cfRule type="expression" dxfId="146" priority="20">
      <formula>OR($C$18="Select Entity",$C$18="Credera US")</formula>
    </cfRule>
  </conditionalFormatting>
  <conditionalFormatting sqref="C47:J47 AA47:AC47 AE47:AF47">
    <cfRule type="cellIs" dxfId="145" priority="169" operator="equal">
      <formula>"Onshore"</formula>
    </cfRule>
    <cfRule type="cellIs" dxfId="144" priority="168" operator="equal">
      <formula>"Onsite"</formula>
    </cfRule>
    <cfRule type="cellIs" dxfId="143" priority="167" operator="equal">
      <formula>"Onsite"</formula>
    </cfRule>
    <cfRule type="cellIs" dxfId="142" priority="166" operator="equal">
      <formula>"Onshore"</formula>
    </cfRule>
  </conditionalFormatting>
  <conditionalFormatting sqref="D291:F390">
    <cfRule type="expression" dxfId="140" priority="2">
      <formula>#REF!="India"</formula>
    </cfRule>
    <cfRule type="expression" dxfId="139" priority="3">
      <formula>#REF!="US"</formula>
    </cfRule>
    <cfRule type="expression" dxfId="138" priority="4">
      <formula>#REF!="UK"</formula>
    </cfRule>
    <cfRule type="expression" dxfId="137" priority="1">
      <formula>#REF!="Canada"</formula>
    </cfRule>
  </conditionalFormatting>
  <conditionalFormatting sqref="E30">
    <cfRule type="expression" dxfId="136" priority="22">
      <formula>OR($C$20="Select Entity",$C$20="Credera US")</formula>
    </cfRule>
  </conditionalFormatting>
  <conditionalFormatting sqref="G18:J18 G20:J26 G27:I27 G28:J29 D31">
    <cfRule type="expression" dxfId="135" priority="205">
      <formula>$AH$1="Canada"</formula>
    </cfRule>
    <cfRule type="expression" dxfId="134" priority="207">
      <formula>$AH$1="US"</formula>
    </cfRule>
    <cfRule type="expression" dxfId="133" priority="206">
      <formula>$AH$1="India"</formula>
    </cfRule>
    <cfRule type="expression" dxfId="132" priority="208">
      <formula>$AH$1="UK"</formula>
    </cfRule>
  </conditionalFormatting>
  <conditionalFormatting sqref="K291:K390">
    <cfRule type="expression" dxfId="131" priority="16">
      <formula>#REF!="Canada"</formula>
    </cfRule>
    <cfRule type="expression" dxfId="130" priority="17">
      <formula>#REF!="India"</formula>
    </cfRule>
    <cfRule type="expression" dxfId="129" priority="18">
      <formula>#REF!="US"</formula>
    </cfRule>
    <cfRule type="expression" dxfId="128" priority="19">
      <formula>#REF!="UK"</formula>
    </cfRule>
  </conditionalFormatting>
  <conditionalFormatting sqref="L3">
    <cfRule type="expression" dxfId="127" priority="27">
      <formula>$L$3="ROPE Ready for Upload"</formula>
    </cfRule>
    <cfRule type="expression" dxfId="126" priority="28">
      <formula>$L$3="ROPE Incomplete -- Will not upload"</formula>
    </cfRule>
  </conditionalFormatting>
  <conditionalFormatting sqref="L291 I291:I390 G292:H292">
    <cfRule type="expression" dxfId="125" priority="89">
      <formula>#REF!="US"</formula>
    </cfRule>
    <cfRule type="expression" dxfId="124" priority="90">
      <formula>#REF!="UK"</formula>
    </cfRule>
    <cfRule type="expression" dxfId="123" priority="87">
      <formula>#REF!="Canada"</formula>
    </cfRule>
    <cfRule type="expression" dxfId="122" priority="88">
      <formula>#REF!="India"</formula>
    </cfRule>
  </conditionalFormatting>
  <conditionalFormatting sqref="N48:N147">
    <cfRule type="expression" dxfId="121" priority="8">
      <formula>OR($C48="TADIndia",$C48="TADNorth America")</formula>
    </cfRule>
  </conditionalFormatting>
  <conditionalFormatting sqref="Y48:Y147">
    <cfRule type="expression" dxfId="117" priority="6">
      <formula>AND(ISNUMBER(Y48),Y48&gt;40)</formula>
    </cfRule>
  </conditionalFormatting>
  <conditionalFormatting sqref="Y43:AB45">
    <cfRule type="expression" dxfId="116" priority="7">
      <formula>$Y$43&lt;&gt;""</formula>
    </cfRule>
  </conditionalFormatting>
  <conditionalFormatting sqref="AH20:AH29">
    <cfRule type="beginsWith" dxfId="115" priority="135" operator="beginsWith" text="[">
      <formula>LEFT(AH20,LEN("["))="["</formula>
    </cfRule>
  </conditionalFormatting>
  <conditionalFormatting sqref="AI20:AI29">
    <cfRule type="expression" dxfId="114" priority="209">
      <formula>$W21="%"</formula>
    </cfRule>
  </conditionalFormatting>
  <conditionalFormatting sqref="AI30">
    <cfRule type="expression" dxfId="113" priority="212">
      <formula>$W32="%"</formula>
    </cfRule>
  </conditionalFormatting>
  <conditionalFormatting sqref="AI31">
    <cfRule type="expression" dxfId="112" priority="214">
      <formula>$W34="%"</formula>
    </cfRule>
  </conditionalFormatting>
  <conditionalFormatting sqref="AK20:AN29">
    <cfRule type="expression" dxfId="111" priority="210">
      <formula>$W21="Hrs"</formula>
    </cfRule>
  </conditionalFormatting>
  <conditionalFormatting sqref="CD160:CF161 CE170:CG170 CJ170:CK170 CE172:CF175 BP173:CA173 BP178:CA178 BP185:CA185">
    <cfRule type="expression" dxfId="110" priority="170">
      <formula>$AQ$1="Canada"</formula>
    </cfRule>
    <cfRule type="expression" dxfId="109" priority="172">
      <formula>$AQ$1="US"</formula>
    </cfRule>
    <cfRule type="expression" dxfId="108" priority="173">
      <formula>$AQ$1="UK"</formula>
    </cfRule>
    <cfRule type="expression" dxfId="107" priority="171">
      <formula>$AQ$1="India"</formula>
    </cfRule>
  </conditionalFormatting>
  <conditionalFormatting sqref="CI160:CI161">
    <cfRule type="expression" dxfId="106" priority="151">
      <formula>$AQ$1="India"</formula>
    </cfRule>
    <cfRule type="expression" dxfId="105" priority="152">
      <formula>$AQ$1="US"</formula>
    </cfRule>
    <cfRule type="expression" dxfId="104" priority="153">
      <formula>$AQ$1="UK"</formula>
    </cfRule>
    <cfRule type="expression" dxfId="103" priority="150">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5"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5" id="{7EFCB34E-A71F-4FC1-A414-FCAFB2BF1F47}">
            <xm:f>'1. Project Inputs'!$C$19="TA Digital"</xm:f>
            <x14:dxf>
              <font>
                <color theme="0"/>
              </font>
            </x14:dxf>
          </x14:cfRule>
          <xm:sqref>N48:N147</xm:sqref>
        </x14:conditionalFormatting>
        <x14:conditionalFormatting xmlns:xm="http://schemas.microsoft.com/office/excel/2006/main">
          <x14:cfRule type="expression" priority="9"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10"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2" zoomScale="56" zoomScaleNormal="56" workbookViewId="0">
      <selection activeCell="H4" sqref="H4"/>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Leap Point UK</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45933</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Fixed Price</v>
      </c>
      <c r="J5" s="140" t="s">
        <v>3229</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3230</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3231</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v>45933</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4">
      <c r="A9" s="157"/>
      <c r="B9" s="158"/>
      <c r="C9" s="158"/>
      <c r="D9" s="158"/>
      <c r="E9" s="158"/>
      <c r="F9" s="158"/>
      <c r="G9" s="140" t="s">
        <v>3688</v>
      </c>
      <c r="H9" t="s">
        <v>3691</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800" t="s">
        <v>2173</v>
      </c>
      <c r="H10" s="1801"/>
      <c r="I10" s="1801"/>
      <c r="J10" s="1801"/>
      <c r="K10" s="1802"/>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3228</v>
      </c>
    </row>
    <row r="11" spans="1:94" s="161" customFormat="1" ht="38" thickBot="1" x14ac:dyDescent="0.4">
      <c r="A11" s="157"/>
      <c r="B11" s="158"/>
      <c r="C11" s="158"/>
      <c r="D11" s="158"/>
      <c r="E11" s="158"/>
      <c r="F11" s="158"/>
      <c r="G11" s="1803"/>
      <c r="H11" s="1804"/>
      <c r="I11" s="1804"/>
      <c r="J11" s="1804"/>
      <c r="K11" s="1805"/>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6"/>
      <c r="H12" s="1807"/>
      <c r="I12" s="1807"/>
      <c r="J12" s="1807"/>
      <c r="K12" s="1808"/>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9" t="s">
        <v>1966</v>
      </c>
    </row>
    <row r="13" spans="1:94" s="161" customFormat="1" ht="27.5" thickBot="1" x14ac:dyDescent="0.4">
      <c r="A13" s="157"/>
      <c r="B13" s="158"/>
      <c r="C13" s="158"/>
      <c r="D13" s="158"/>
      <c r="E13" s="158"/>
      <c r="F13" s="158"/>
      <c r="G13" s="1811" t="s">
        <v>1967</v>
      </c>
      <c r="H13" s="1812"/>
      <c r="I13" s="1812"/>
      <c r="J13" s="1812"/>
      <c r="K13" s="1813"/>
      <c r="L13" s="1817" t="s">
        <v>1</v>
      </c>
      <c r="M13" s="1818"/>
      <c r="N13" s="166" t="s">
        <v>1968</v>
      </c>
      <c r="O13" s="1821" t="s">
        <v>1969</v>
      </c>
      <c r="P13" s="1821"/>
      <c r="Q13" s="1785"/>
      <c r="R13" s="1784" t="s">
        <v>1970</v>
      </c>
      <c r="S13" s="1785"/>
      <c r="T13" s="1784" t="s">
        <v>1971</v>
      </c>
      <c r="U13" s="1785"/>
      <c r="V13" s="1784" t="s">
        <v>1972</v>
      </c>
      <c r="W13" s="1821"/>
      <c r="X13" s="1821"/>
      <c r="Y13" s="1821"/>
      <c r="Z13" s="1821"/>
      <c r="AA13" s="1821"/>
      <c r="AB13" s="1821"/>
      <c r="AC13" s="1821"/>
      <c r="AD13" s="1821"/>
      <c r="AE13" s="1821"/>
      <c r="AF13" s="1821"/>
      <c r="AG13" s="1821"/>
      <c r="AH13" s="1821"/>
      <c r="AI13" s="1821"/>
      <c r="AJ13" s="1821"/>
      <c r="AK13" s="1821"/>
      <c r="AL13" s="1821"/>
      <c r="AM13" s="1821"/>
      <c r="AN13" s="1821"/>
      <c r="AO13" s="1821"/>
      <c r="AP13" s="1821"/>
      <c r="AQ13" s="1821"/>
      <c r="AR13" s="1821"/>
      <c r="AS13" s="1785"/>
      <c r="AT13" s="1784" t="s">
        <v>1973</v>
      </c>
      <c r="AU13" s="1785"/>
      <c r="AV13" s="1784" t="s">
        <v>1974</v>
      </c>
      <c r="AW13" s="1785"/>
      <c r="AX13" s="1784" t="s">
        <v>1975</v>
      </c>
      <c r="AY13" s="1785"/>
      <c r="AZ13" s="1784" t="s">
        <v>1976</v>
      </c>
      <c r="BA13" s="1785"/>
      <c r="BB13" s="1784" t="s">
        <v>1977</v>
      </c>
      <c r="BC13" s="1785"/>
      <c r="BD13" s="1784" t="s">
        <v>1973</v>
      </c>
      <c r="BE13" s="1785"/>
      <c r="BF13" s="1784" t="s">
        <v>1974</v>
      </c>
      <c r="BG13" s="1785"/>
      <c r="BH13" s="1784" t="s">
        <v>1975</v>
      </c>
      <c r="BI13" s="1785"/>
      <c r="BJ13" s="1784" t="s">
        <v>1976</v>
      </c>
      <c r="BK13" s="1785"/>
      <c r="BL13" s="1784" t="s">
        <v>1977</v>
      </c>
      <c r="BM13" s="1785"/>
      <c r="BN13" s="161" t="s">
        <v>2201</v>
      </c>
      <c r="BO13" s="161" t="s">
        <v>2200</v>
      </c>
      <c r="BR13" s="1810"/>
      <c r="BS13" s="1786" t="s">
        <v>2175</v>
      </c>
      <c r="BT13" s="1787"/>
      <c r="BU13" s="167"/>
    </row>
    <row r="14" spans="1:94" s="161" customFormat="1" ht="27.5" thickBot="1" x14ac:dyDescent="0.4">
      <c r="A14" s="157"/>
      <c r="B14" s="158"/>
      <c r="C14" s="158"/>
      <c r="D14" s="158"/>
      <c r="E14" s="158"/>
      <c r="F14" s="158"/>
      <c r="G14" s="1814"/>
      <c r="H14" s="1815"/>
      <c r="I14" s="1815"/>
      <c r="J14" s="1815"/>
      <c r="K14" s="1816"/>
      <c r="L14" s="1819"/>
      <c r="M14" s="1820"/>
      <c r="N14" s="168" t="s">
        <v>1978</v>
      </c>
      <c r="O14" s="1790" t="s">
        <v>1979</v>
      </c>
      <c r="P14" s="1790"/>
      <c r="Q14" s="1791"/>
      <c r="R14" s="1792" t="s">
        <v>1980</v>
      </c>
      <c r="S14" s="1793"/>
      <c r="T14" s="1792" t="s">
        <v>1980</v>
      </c>
      <c r="U14" s="1793"/>
      <c r="V14" s="1792" t="s">
        <v>1980</v>
      </c>
      <c r="W14" s="1794"/>
      <c r="X14" s="1794"/>
      <c r="Y14" s="1794"/>
      <c r="Z14" s="1794"/>
      <c r="AA14" s="1794"/>
      <c r="AB14" s="1794"/>
      <c r="AC14" s="1794"/>
      <c r="AD14" s="1794"/>
      <c r="AE14" s="1794"/>
      <c r="AF14" s="1794"/>
      <c r="AG14" s="1794"/>
      <c r="AH14" s="1794"/>
      <c r="AI14" s="1794"/>
      <c r="AJ14" s="1794"/>
      <c r="AK14" s="1794"/>
      <c r="AL14" s="1794"/>
      <c r="AM14" s="1794"/>
      <c r="AN14" s="1794"/>
      <c r="AO14" s="1794"/>
      <c r="AP14" s="1794"/>
      <c r="AQ14" s="1794"/>
      <c r="AR14" s="1794"/>
      <c r="AS14" s="1793"/>
      <c r="AT14" s="1792" t="s">
        <v>1980</v>
      </c>
      <c r="AU14" s="1793"/>
      <c r="AV14" s="1792" t="s">
        <v>1980</v>
      </c>
      <c r="AW14" s="1793"/>
      <c r="AX14" s="1792" t="s">
        <v>1980</v>
      </c>
      <c r="AY14" s="1793"/>
      <c r="AZ14" s="1795" t="s">
        <v>1981</v>
      </c>
      <c r="BA14" s="1796"/>
      <c r="BB14" s="1795" t="s">
        <v>1982</v>
      </c>
      <c r="BC14" s="1796"/>
      <c r="BD14" s="1792" t="s">
        <v>1980</v>
      </c>
      <c r="BE14" s="1793"/>
      <c r="BF14" s="1792" t="s">
        <v>1980</v>
      </c>
      <c r="BG14" s="1793"/>
      <c r="BH14" s="1792" t="s">
        <v>1980</v>
      </c>
      <c r="BI14" s="1793"/>
      <c r="BJ14" s="1795" t="s">
        <v>1981</v>
      </c>
      <c r="BK14" s="1796"/>
      <c r="BL14" s="1795" t="s">
        <v>1982</v>
      </c>
      <c r="BM14" s="1796"/>
      <c r="BN14" s="1797" t="s">
        <v>1983</v>
      </c>
      <c r="BO14" s="1798"/>
      <c r="BP14" s="1798"/>
      <c r="BQ14" s="1798"/>
      <c r="BR14" s="1799"/>
      <c r="BS14" s="1788"/>
      <c r="BT14" s="1789"/>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33" si="46">G16&amp;"__"&amp;H16</f>
        <v>MACH__MACH Content</v>
      </c>
      <c r="D16" s="193" t="str">
        <f t="shared" ref="D16:D33" si="47">G16&amp;"__"&amp;H16&amp;"__"&amp;I16</f>
        <v>MACH__MACH Content__MACH Content</v>
      </c>
      <c r="E16" s="193">
        <v>21</v>
      </c>
      <c r="F16" s="193">
        <v>8</v>
      </c>
      <c r="G16" s="194" t="str">
        <f>'2. Roles &amp; Pricing'!D48</f>
        <v>MACH</v>
      </c>
      <c r="H16" s="194" t="str">
        <f>'2. Roles &amp; Pricing'!F48</f>
        <v>MACH Content</v>
      </c>
      <c r="I16" s="194" t="str">
        <f>'2. Roles &amp; Pricing'!F48</f>
        <v>MACH Content</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18">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27000</v>
      </c>
      <c r="BR16" s="623">
        <f>'2. Roles &amp; Pricing'!F291</f>
        <v>27000</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2</v>
      </c>
      <c r="B17" s="206">
        <v>3</v>
      </c>
      <c r="C17" s="207" t="str">
        <f t="shared" si="46"/>
        <v>Adobe__Experience Management</v>
      </c>
      <c r="D17" s="207" t="str">
        <f t="shared" si="47"/>
        <v>Adobe__Experience Management__Experience Management</v>
      </c>
      <c r="E17" s="207">
        <v>21</v>
      </c>
      <c r="F17" s="207">
        <v>8</v>
      </c>
      <c r="G17" s="208" t="str">
        <f>'2. Roles &amp; Pricing'!D49</f>
        <v>Adobe</v>
      </c>
      <c r="H17" s="194" t="str">
        <f>'2. Roles &amp; Pricing'!F49</f>
        <v>Experience Management</v>
      </c>
      <c r="I17" s="210" t="str">
        <f>'2. Roles &amp; Pricing'!F49</f>
        <v>Experience Management</v>
      </c>
      <c r="J17" s="210" t="str">
        <f>'2. Roles &amp; Pricing'!K49</f>
        <v>Sr. Developer</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62400</v>
      </c>
      <c r="BQ17" s="199">
        <f>'2. Roles &amp; Pricing'!F292</f>
        <v>21600</v>
      </c>
      <c r="BR17" s="623">
        <f>'2. Roles &amp; Pricing'!F292</f>
        <v>21600</v>
      </c>
      <c r="BS17" s="200">
        <f>'2. Roles &amp; Pricing'!I292</f>
        <v>65</v>
      </c>
      <c r="BT17" s="201">
        <f t="shared" ref="BT17:BT33" si="51">BP17</f>
        <v>62400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Adobe__Content</v>
      </c>
      <c r="D18" s="207" t="str">
        <f t="shared" si="47"/>
        <v>Adobe__Content__Content</v>
      </c>
      <c r="E18" s="207">
        <v>20</v>
      </c>
      <c r="F18" s="207">
        <v>10</v>
      </c>
      <c r="G18" s="208" t="str">
        <f>'2. Roles &amp; Pricing'!D50</f>
        <v>Adobe</v>
      </c>
      <c r="H18" s="194" t="str">
        <f>'2. Roles &amp; Pricing'!F50</f>
        <v>Content</v>
      </c>
      <c r="I18" s="210" t="str">
        <f>'2. Roles &amp; Pricing'!F50</f>
        <v>Content</v>
      </c>
      <c r="J18" s="210" t="str">
        <f>'2. Roles &amp; Pricing'!K50</f>
        <v>Sr. Content Engineer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72000</v>
      </c>
      <c r="BQ18" s="199">
        <f>'2. Roles &amp; Pricing'!F293</f>
        <v>27000</v>
      </c>
      <c r="BR18" s="623">
        <f>'2. Roles &amp; Pricing'!F293</f>
        <v>27000</v>
      </c>
      <c r="BS18" s="200">
        <f>'2. Roles &amp; Pricing'!I293</f>
        <v>60</v>
      </c>
      <c r="BT18" s="201">
        <f t="shared" si="51"/>
        <v>72000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Design__Insights and Strategy</v>
      </c>
      <c r="D19" s="207" t="str">
        <f t="shared" si="47"/>
        <v>Experience Design__Insights and Strategy__Insights and Strategy</v>
      </c>
      <c r="E19" s="207">
        <v>21</v>
      </c>
      <c r="F19" s="207">
        <v>8</v>
      </c>
      <c r="G19" s="208" t="str">
        <f>'2. Roles &amp; Pricing'!D51</f>
        <v>Experience Design</v>
      </c>
      <c r="H19" s="194" t="str">
        <f>'2. Roles &amp; Pricing'!F51</f>
        <v>Insights and Strategy</v>
      </c>
      <c r="I19" s="210" t="str">
        <f>'2. Roles &amp; Pricing'!F51</f>
        <v>Insights and Strategy</v>
      </c>
      <c r="J19" s="210" t="str">
        <f>'2. Roles &amp; Pricing'!K51</f>
        <v>Digital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0.5" thickBot="1" x14ac:dyDescent="0.4">
      <c r="A20" s="205">
        <v>5</v>
      </c>
      <c r="B20" s="206">
        <v>3</v>
      </c>
      <c r="C20" s="207" t="str">
        <f t="shared" si="46"/>
        <v>Experience Design__Strategy</v>
      </c>
      <c r="D20" s="207" t="str">
        <f t="shared" si="47"/>
        <v>Experience Design__Strategy__Strategy</v>
      </c>
      <c r="E20" s="207">
        <v>21</v>
      </c>
      <c r="F20" s="207">
        <v>8</v>
      </c>
      <c r="G20" s="208" t="str">
        <f>'2. Roles &amp; Pricing'!D52</f>
        <v>Experience Design</v>
      </c>
      <c r="H20" s="194" t="str">
        <f>'2. Roles &amp; Pricing'!F52</f>
        <v>Strategy</v>
      </c>
      <c r="I20" s="210" t="str">
        <f>'2. Roles &amp; Pricing'!F52</f>
        <v>Strategy</v>
      </c>
      <c r="J20" s="210" t="str">
        <f>'2. Roles &amp; Pricing'!K52</f>
        <v>Sr.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24000</v>
      </c>
      <c r="BR20" s="623">
        <f>'2. Roles &amp; Pricing'!F295</f>
        <v>24000</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30.5" thickBot="1" x14ac:dyDescent="0.4">
      <c r="A21" s="205">
        <v>6</v>
      </c>
      <c r="B21" s="206">
        <v>3</v>
      </c>
      <c r="C21" s="207" t="str">
        <f t="shared" si="46"/>
        <v>Adobe__Data and Analytics</v>
      </c>
      <c r="D21" s="207" t="str">
        <f t="shared" si="47"/>
        <v>Adobe__Data and Analytics__Data and Analytics</v>
      </c>
      <c r="E21" s="207">
        <v>21</v>
      </c>
      <c r="F21" s="207">
        <v>8</v>
      </c>
      <c r="G21" s="208" t="str">
        <f>'2. Roles &amp; Pricing'!D53</f>
        <v>Adobe</v>
      </c>
      <c r="H21" s="194" t="str">
        <f>'2. Roles &amp; Pricing'!F53</f>
        <v>Data and Analytics</v>
      </c>
      <c r="I21" s="210" t="str">
        <f>'2. Roles &amp; Pricing'!F53</f>
        <v>Data and Analytics</v>
      </c>
      <c r="J21" s="210" t="str">
        <f>'2. Roles &amp; Pricing'!K53</f>
        <v>Data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52800</v>
      </c>
      <c r="BQ21" s="199">
        <f>'2. Roles &amp; Pricing'!F296</f>
        <v>17280</v>
      </c>
      <c r="BR21" s="623">
        <f>'2. Roles &amp; Pricing'!F296</f>
        <v>17280</v>
      </c>
      <c r="BS21" s="200">
        <f>'2. Roles &amp; Pricing'!I296</f>
        <v>55</v>
      </c>
      <c r="BT21" s="201">
        <f t="shared" si="51"/>
        <v>52800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Adobe__Adobe BA</v>
      </c>
      <c r="D22" s="207" t="str">
        <f t="shared" si="47"/>
        <v>Adobe__Adobe BA__Adobe BA</v>
      </c>
      <c r="E22" s="207">
        <v>21</v>
      </c>
      <c r="F22" s="207">
        <v>8</v>
      </c>
      <c r="G22" s="208" t="str">
        <f>'2. Roles &amp; Pricing'!D54</f>
        <v>Adobe</v>
      </c>
      <c r="H22" s="194" t="str">
        <f>'2. Roles &amp; Pricing'!F54</f>
        <v>Adobe BA</v>
      </c>
      <c r="I22" s="210" t="str">
        <f>'2. Roles &amp; Pricing'!F54</f>
        <v>Adobe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36000</v>
      </c>
      <c r="BR22" s="623">
        <f>'2. Roles &amp; Pricing'!F297</f>
        <v>36000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1"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2"/>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1"/>
      <c r="B34" s="1782"/>
      <c r="C34" s="1782"/>
      <c r="D34" s="1782"/>
      <c r="E34" s="1782"/>
      <c r="F34" s="1782"/>
      <c r="G34" s="1782"/>
      <c r="H34" s="1782"/>
      <c r="I34" s="1783"/>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553200</v>
      </c>
      <c r="BQ34" s="199">
        <f>'2. Roles &amp; Pricing'!F309</f>
        <v>0</v>
      </c>
      <c r="BR34" s="252"/>
      <c r="BS34" s="253"/>
      <c r="BT34" s="254">
        <f>SUM(BT16:BT33)</f>
        <v>553200</v>
      </c>
      <c r="BU34" s="255">
        <f>SUM(BU16:BU33)</f>
        <v>8520</v>
      </c>
    </row>
    <row r="35" spans="1:94" s="204" customFormat="1" ht="14.5" thickBot="1" x14ac:dyDescent="0.4">
      <c r="A35" s="1781"/>
      <c r="B35" s="1782"/>
      <c r="C35" s="1782"/>
      <c r="D35" s="1782"/>
      <c r="E35" s="1782"/>
      <c r="F35" s="1782"/>
      <c r="G35" s="1782"/>
      <c r="H35" s="1782"/>
      <c r="I35" s="1783"/>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3" t="s">
        <v>2021</v>
      </c>
      <c r="BO36" s="1774"/>
      <c r="BP36" s="864">
        <v>0</v>
      </c>
      <c r="BR36" s="141"/>
      <c r="BS36" s="146" t="s">
        <v>2022</v>
      </c>
      <c r="BT36" s="1620">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5" t="s">
        <v>2024</v>
      </c>
      <c r="BO37" s="1776"/>
      <c r="BP37" s="272">
        <f>+BP34-BP36</f>
        <v>553200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17660</v>
      </c>
      <c r="O38" s="275">
        <f t="shared" si="52"/>
        <v>17660</v>
      </c>
      <c r="P38" s="276">
        <f t="shared" si="52"/>
        <v>17660</v>
      </c>
      <c r="Q38" s="277">
        <f t="shared" si="52"/>
        <v>17660</v>
      </c>
      <c r="R38" s="278">
        <f t="shared" si="52"/>
        <v>18960</v>
      </c>
      <c r="S38" s="277">
        <f t="shared" si="52"/>
        <v>18960</v>
      </c>
      <c r="T38" s="278">
        <f t="shared" si="52"/>
        <v>18960</v>
      </c>
      <c r="U38" s="277">
        <f t="shared" si="52"/>
        <v>18960</v>
      </c>
      <c r="V38" s="278">
        <f t="shared" si="52"/>
        <v>18960</v>
      </c>
      <c r="W38" s="277">
        <f t="shared" si="52"/>
        <v>18960</v>
      </c>
      <c r="X38" s="278">
        <f t="shared" si="52"/>
        <v>18960</v>
      </c>
      <c r="Y38" s="277">
        <f t="shared" si="52"/>
        <v>18960</v>
      </c>
      <c r="Z38" s="278">
        <f t="shared" si="52"/>
        <v>18960</v>
      </c>
      <c r="AA38" s="277">
        <f t="shared" si="52"/>
        <v>16360</v>
      </c>
      <c r="AB38" s="278">
        <f t="shared" si="52"/>
        <v>16360</v>
      </c>
      <c r="AC38" s="277">
        <f t="shared" si="52"/>
        <v>16360</v>
      </c>
      <c r="AD38" s="278">
        <f t="shared" si="52"/>
        <v>16360</v>
      </c>
      <c r="AE38" s="277">
        <f t="shared" si="52"/>
        <v>18960</v>
      </c>
      <c r="AF38" s="278">
        <f t="shared" si="52"/>
        <v>18960</v>
      </c>
      <c r="AG38" s="277">
        <f t="shared" si="52"/>
        <v>18960</v>
      </c>
      <c r="AH38" s="277">
        <f t="shared" si="52"/>
        <v>18960</v>
      </c>
      <c r="AI38" s="278">
        <f t="shared" si="52"/>
        <v>18960</v>
      </c>
      <c r="AJ38" s="277">
        <f t="shared" si="52"/>
        <v>18960</v>
      </c>
      <c r="AK38" s="278">
        <f t="shared" si="52"/>
        <v>18960</v>
      </c>
      <c r="AL38" s="277">
        <f t="shared" si="52"/>
        <v>18960</v>
      </c>
      <c r="AM38" s="278">
        <f t="shared" si="52"/>
        <v>18960</v>
      </c>
      <c r="AN38" s="277">
        <f t="shared" si="52"/>
        <v>18960</v>
      </c>
      <c r="AO38" s="278">
        <f t="shared" si="52"/>
        <v>18960</v>
      </c>
      <c r="AP38" s="277">
        <f t="shared" si="52"/>
        <v>18960</v>
      </c>
      <c r="AQ38" s="278">
        <f t="shared" si="52"/>
        <v>18960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7" t="s">
        <v>2025</v>
      </c>
      <c r="BO38" s="1778"/>
      <c r="BP38" s="279">
        <f>+BP37*1.4</f>
        <v>774480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17660</v>
      </c>
      <c r="O39" s="1754">
        <f>SUM(O38:Q38)</f>
        <v>52980</v>
      </c>
      <c r="P39" s="1755"/>
      <c r="Q39" s="1756"/>
      <c r="R39" s="1757">
        <f>SUM(R38:S38)</f>
        <v>37920</v>
      </c>
      <c r="S39" s="1758"/>
      <c r="T39" s="1754">
        <f>SUM(T38:U38)</f>
        <v>37920</v>
      </c>
      <c r="U39" s="1756"/>
      <c r="V39" s="1757">
        <f>SUM(V38:AS38)</f>
        <v>406720</v>
      </c>
      <c r="W39" s="1759"/>
      <c r="X39" s="1759"/>
      <c r="Y39" s="1759"/>
      <c r="Z39" s="1759"/>
      <c r="AA39" s="1759"/>
      <c r="AB39" s="1759"/>
      <c r="AC39" s="1759"/>
      <c r="AD39" s="1759"/>
      <c r="AE39" s="1759"/>
      <c r="AF39" s="1759"/>
      <c r="AG39" s="1759"/>
      <c r="AH39" s="1759"/>
      <c r="AI39" s="1759"/>
      <c r="AJ39" s="1759"/>
      <c r="AK39" s="1759"/>
      <c r="AL39" s="1759"/>
      <c r="AM39" s="1759"/>
      <c r="AN39" s="1759"/>
      <c r="AO39" s="1759"/>
      <c r="AP39" s="1759"/>
      <c r="AQ39" s="1759"/>
      <c r="AR39" s="1759"/>
      <c r="AS39" s="1758"/>
      <c r="AT39" s="1754">
        <f>SUM(AT38:AU38)</f>
        <v>0</v>
      </c>
      <c r="AU39" s="1756"/>
      <c r="AV39" s="1757">
        <f>SUM(AV38:AW38)</f>
        <v>0</v>
      </c>
      <c r="AW39" s="1758"/>
      <c r="AX39" s="1754">
        <f>SUM(AX38:AY38)</f>
        <v>0</v>
      </c>
      <c r="AY39" s="1756"/>
      <c r="AZ39" s="1757">
        <f>SUM(AZ38:BA38)</f>
        <v>0</v>
      </c>
      <c r="BA39" s="1758"/>
      <c r="BB39" s="1754">
        <f>SUM(BB38:BC38)</f>
        <v>0</v>
      </c>
      <c r="BC39" s="1756"/>
      <c r="BD39" s="1754">
        <f>SUM(BD38:BE38)</f>
        <v>0</v>
      </c>
      <c r="BE39" s="1756"/>
      <c r="BF39" s="1757">
        <f>SUM(BF38:BG38)</f>
        <v>0</v>
      </c>
      <c r="BG39" s="1758"/>
      <c r="BH39" s="1754">
        <f>SUM(BH38:BI38)</f>
        <v>0</v>
      </c>
      <c r="BI39" s="1756"/>
      <c r="BJ39" s="1757">
        <f>SUM(BJ38:BK38)</f>
        <v>0</v>
      </c>
      <c r="BK39" s="1758"/>
      <c r="BL39" s="1754">
        <f>SUM(BL38:BM38)</f>
        <v>0</v>
      </c>
      <c r="BM39" s="1756"/>
      <c r="BN39" s="1779" t="s">
        <v>2030</v>
      </c>
      <c r="BO39" s="1780"/>
      <c r="BP39" s="283">
        <f>+BP37*1.2</f>
        <v>663840</v>
      </c>
      <c r="BR39" s="141"/>
      <c r="BS39" s="284" t="s">
        <v>2031</v>
      </c>
      <c r="BT39" s="285">
        <f>BP37-BP36</f>
        <v>553200</v>
      </c>
      <c r="BU39" s="286">
        <f>(BT39-BQ34)/BT39</f>
        <v>1</v>
      </c>
      <c r="BV39" s="285">
        <f>BT39/BU34</f>
        <v>64.929577464788736</v>
      </c>
    </row>
    <row r="40" spans="1:94" s="140" customFormat="1" ht="14.5" thickBot="1" x14ac:dyDescent="0.35">
      <c r="A40" s="141"/>
      <c r="B40" s="262"/>
      <c r="C40" s="262"/>
      <c r="D40" s="262"/>
      <c r="E40" s="262"/>
      <c r="F40" s="262"/>
      <c r="J40" s="287" t="s">
        <v>2032</v>
      </c>
      <c r="K40" s="147"/>
      <c r="N40" s="1767">
        <f>SUM(N38:Q38)</f>
        <v>70640</v>
      </c>
      <c r="O40" s="1768"/>
      <c r="P40" s="1768"/>
      <c r="Q40" s="1768"/>
      <c r="R40" s="1769">
        <f>SUM(R38:U38)</f>
        <v>75840</v>
      </c>
      <c r="S40" s="1770"/>
      <c r="T40" s="1770"/>
      <c r="U40" s="1770"/>
      <c r="V40" s="1767">
        <f>SUM(V38:BE38)</f>
        <v>406720</v>
      </c>
      <c r="W40" s="1768"/>
      <c r="X40" s="1768"/>
      <c r="Y40" s="1768"/>
      <c r="Z40" s="1768"/>
      <c r="AA40" s="1768"/>
      <c r="AB40" s="1768"/>
      <c r="AC40" s="1768"/>
      <c r="AD40" s="1768"/>
      <c r="AE40" s="1768"/>
      <c r="AF40" s="1768"/>
      <c r="AG40" s="1768"/>
      <c r="AH40" s="1768"/>
      <c r="AI40" s="1768"/>
      <c r="AJ40" s="1768"/>
      <c r="AK40" s="1768"/>
      <c r="AL40" s="1768"/>
      <c r="AM40" s="1768"/>
      <c r="AN40" s="1768"/>
      <c r="AO40" s="1768"/>
      <c r="AP40" s="1768"/>
      <c r="AQ40" s="1768"/>
      <c r="AR40" s="1768"/>
      <c r="AS40" s="1768"/>
      <c r="AT40" s="1768"/>
      <c r="AU40" s="1768"/>
      <c r="AV40" s="1768"/>
      <c r="AW40" s="1768"/>
      <c r="AX40" s="1768"/>
      <c r="AY40" s="1768"/>
      <c r="AZ40" s="1768"/>
      <c r="BA40" s="1768"/>
      <c r="BB40" s="1768"/>
      <c r="BC40" s="1768"/>
      <c r="BD40" s="1768"/>
      <c r="BE40" s="1768"/>
      <c r="BF40" s="1769">
        <f>SUM(BF38:BI38)</f>
        <v>0</v>
      </c>
      <c r="BG40" s="1770"/>
      <c r="BH40" s="1770"/>
      <c r="BI40" s="1770"/>
      <c r="BJ40" s="1767">
        <f>SUM(BJ38:BM38)</f>
        <v>0</v>
      </c>
      <c r="BK40" s="1768"/>
      <c r="BL40" s="1768"/>
      <c r="BM40" s="1768"/>
      <c r="BN40" s="1763" t="s">
        <v>2033</v>
      </c>
      <c r="BO40" s="1764"/>
      <c r="BP40" s="288">
        <f>+BP37*1.3</f>
        <v>719160</v>
      </c>
      <c r="BR40" s="141"/>
      <c r="BS40" s="289" t="s">
        <v>2034</v>
      </c>
      <c r="BT40" s="290">
        <f>BT34-BT36</f>
        <v>553200</v>
      </c>
      <c r="BU40" s="291">
        <f>(BT40-BQ34)/BT40</f>
        <v>1</v>
      </c>
      <c r="BV40" s="290">
        <f>BT40/BU34</f>
        <v>64.929577464788736</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5" t="s">
        <v>2038</v>
      </c>
      <c r="BO42" s="1766"/>
      <c r="BP42" s="293">
        <f>BT34</f>
        <v>553200</v>
      </c>
      <c r="BQ42" s="294" t="s">
        <v>2039</v>
      </c>
      <c r="BR42" s="141"/>
    </row>
    <row r="43" spans="1:94" x14ac:dyDescent="0.3">
      <c r="J43" s="273" t="s">
        <v>180</v>
      </c>
      <c r="N43" s="274">
        <f t="shared" ref="N43:AS43" si="54">SUMPRODUCT(N16:N33,$BS$16:$BS$33)*40*1.2</f>
        <v>21192</v>
      </c>
      <c r="O43" s="278">
        <f t="shared" si="54"/>
        <v>21192</v>
      </c>
      <c r="P43" s="276">
        <f t="shared" si="54"/>
        <v>21192</v>
      </c>
      <c r="Q43" s="277">
        <f t="shared" si="54"/>
        <v>21192</v>
      </c>
      <c r="R43" s="278">
        <f t="shared" si="54"/>
        <v>22752</v>
      </c>
      <c r="S43" s="277">
        <f t="shared" si="54"/>
        <v>22752</v>
      </c>
      <c r="T43" s="278">
        <f t="shared" si="54"/>
        <v>22752</v>
      </c>
      <c r="U43" s="277">
        <f t="shared" si="54"/>
        <v>22752</v>
      </c>
      <c r="V43" s="278">
        <f t="shared" si="54"/>
        <v>22752</v>
      </c>
      <c r="W43" s="277">
        <f t="shared" si="54"/>
        <v>22752</v>
      </c>
      <c r="X43" s="278">
        <f t="shared" si="54"/>
        <v>22752</v>
      </c>
      <c r="Y43" s="277">
        <f t="shared" si="54"/>
        <v>22752</v>
      </c>
      <c r="Z43" s="278">
        <f t="shared" si="54"/>
        <v>22752</v>
      </c>
      <c r="AA43" s="277">
        <f t="shared" si="54"/>
        <v>19632</v>
      </c>
      <c r="AB43" s="278">
        <f t="shared" si="54"/>
        <v>19632</v>
      </c>
      <c r="AC43" s="277">
        <f t="shared" si="54"/>
        <v>19632</v>
      </c>
      <c r="AD43" s="278">
        <f t="shared" si="54"/>
        <v>19632</v>
      </c>
      <c r="AE43" s="277">
        <f t="shared" si="54"/>
        <v>22752</v>
      </c>
      <c r="AF43" s="278">
        <f t="shared" si="54"/>
        <v>22752</v>
      </c>
      <c r="AG43" s="277">
        <f t="shared" si="54"/>
        <v>22752</v>
      </c>
      <c r="AH43" s="277">
        <f t="shared" si="54"/>
        <v>22752</v>
      </c>
      <c r="AI43" s="278">
        <f t="shared" si="54"/>
        <v>22752</v>
      </c>
      <c r="AJ43" s="277">
        <f t="shared" si="54"/>
        <v>22752</v>
      </c>
      <c r="AK43" s="278">
        <f t="shared" si="54"/>
        <v>22752</v>
      </c>
      <c r="AL43" s="277">
        <f t="shared" si="54"/>
        <v>22752</v>
      </c>
      <c r="AM43" s="278">
        <f t="shared" si="54"/>
        <v>22752</v>
      </c>
      <c r="AN43" s="277">
        <f t="shared" si="54"/>
        <v>22752</v>
      </c>
      <c r="AO43" s="278">
        <f t="shared" si="54"/>
        <v>22752</v>
      </c>
      <c r="AP43" s="277">
        <f t="shared" si="54"/>
        <v>22752</v>
      </c>
      <c r="AQ43" s="278">
        <f t="shared" si="54"/>
        <v>22752</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8" t="s">
        <v>2040</v>
      </c>
      <c r="BO43" s="1749"/>
      <c r="BP43" s="295"/>
      <c r="BT43" s="281" t="s">
        <v>2041</v>
      </c>
      <c r="BU43" s="281" t="s">
        <v>2042</v>
      </c>
      <c r="BV43" s="281" t="s">
        <v>2028</v>
      </c>
      <c r="BW43" s="296" t="s">
        <v>2043</v>
      </c>
    </row>
    <row r="44" spans="1:94" ht="14.5" thickBot="1" x14ac:dyDescent="0.35">
      <c r="J44" s="273" t="s">
        <v>2029</v>
      </c>
      <c r="N44" s="282">
        <f>SUM(N43)</f>
        <v>21192</v>
      </c>
      <c r="O44" s="1754">
        <f>SUM(O43:Q43)</f>
        <v>63576</v>
      </c>
      <c r="P44" s="1755"/>
      <c r="Q44" s="1756"/>
      <c r="R44" s="1757">
        <f>SUM(R43:S43)</f>
        <v>45504</v>
      </c>
      <c r="S44" s="1758"/>
      <c r="T44" s="1754">
        <f>SUM(T43:U43)</f>
        <v>45504</v>
      </c>
      <c r="U44" s="1756"/>
      <c r="V44" s="1757">
        <f>SUM(V43:AS43)</f>
        <v>488064</v>
      </c>
      <c r="W44" s="1759"/>
      <c r="X44" s="1759"/>
      <c r="Y44" s="1759"/>
      <c r="Z44" s="1759"/>
      <c r="AA44" s="1759"/>
      <c r="AB44" s="1759"/>
      <c r="AC44" s="1759"/>
      <c r="AD44" s="1759"/>
      <c r="AE44" s="1759"/>
      <c r="AF44" s="1759"/>
      <c r="AG44" s="1759"/>
      <c r="AH44" s="1759"/>
      <c r="AI44" s="1759"/>
      <c r="AJ44" s="1759"/>
      <c r="AK44" s="1759"/>
      <c r="AL44" s="1759"/>
      <c r="AM44" s="1759"/>
      <c r="AN44" s="1759"/>
      <c r="AO44" s="1759"/>
      <c r="AP44" s="1759"/>
      <c r="AQ44" s="1759"/>
      <c r="AR44" s="1759"/>
      <c r="AS44" s="1758"/>
      <c r="AT44" s="1754">
        <f>SUM(AT43:AU43)</f>
        <v>0</v>
      </c>
      <c r="AU44" s="1756"/>
      <c r="AV44" s="1757">
        <f>SUM(AV43:AW43)</f>
        <v>0</v>
      </c>
      <c r="AW44" s="1758"/>
      <c r="AX44" s="1754">
        <f>SUM(AX43:AY43)</f>
        <v>0</v>
      </c>
      <c r="AY44" s="1756"/>
      <c r="AZ44" s="1757">
        <f>SUM(AZ43:BA43)</f>
        <v>0</v>
      </c>
      <c r="BA44" s="1758"/>
      <c r="BB44" s="1754">
        <f>SUM(BB43:BC43)</f>
        <v>0</v>
      </c>
      <c r="BC44" s="1756"/>
      <c r="BD44" s="1754">
        <f>SUM(BD43:BE43)</f>
        <v>0</v>
      </c>
      <c r="BE44" s="1756"/>
      <c r="BF44" s="1757">
        <f>SUM(BF43:BG43)</f>
        <v>0</v>
      </c>
      <c r="BG44" s="1758"/>
      <c r="BH44" s="1754">
        <f>SUM(BH43:BI43)</f>
        <v>0</v>
      </c>
      <c r="BI44" s="1756"/>
      <c r="BJ44" s="1757">
        <f>SUM(BJ43:BK43)</f>
        <v>0</v>
      </c>
      <c r="BK44" s="1758"/>
      <c r="BL44" s="1754">
        <f>SUM(BL43:BM43)</f>
        <v>0</v>
      </c>
      <c r="BM44" s="1756"/>
      <c r="BN44" s="1748" t="s">
        <v>218</v>
      </c>
      <c r="BO44" s="1749"/>
      <c r="BP44" s="295"/>
      <c r="BS44" s="284" t="s">
        <v>2031</v>
      </c>
      <c r="BT44" s="285">
        <f>BP39-BP36</f>
        <v>663840</v>
      </c>
      <c r="BU44" s="286">
        <f>(BT44-BQ34)/BT44</f>
        <v>1</v>
      </c>
      <c r="BV44" s="285">
        <f>BT44/BU34</f>
        <v>77.91549295774648</v>
      </c>
    </row>
    <row r="45" spans="1:94" ht="14.5" thickBot="1" x14ac:dyDescent="0.35">
      <c r="J45" s="287" t="s">
        <v>2032</v>
      </c>
      <c r="N45" s="1745">
        <f>SUM(N43:Q43)</f>
        <v>84768</v>
      </c>
      <c r="O45" s="1746"/>
      <c r="P45" s="1746"/>
      <c r="Q45" s="1747"/>
      <c r="R45" s="1760">
        <f t="shared" ref="R45" si="56">SUM(R43:U43)</f>
        <v>91008</v>
      </c>
      <c r="S45" s="1761"/>
      <c r="T45" s="1761"/>
      <c r="U45" s="1762"/>
      <c r="V45" s="1745">
        <f t="shared" ref="V45" si="57">SUM(V43:BE43)</f>
        <v>488064</v>
      </c>
      <c r="W45" s="1746"/>
      <c r="X45" s="1746"/>
      <c r="Y45" s="1746"/>
      <c r="Z45" s="1746"/>
      <c r="AA45" s="1746"/>
      <c r="AB45" s="1746"/>
      <c r="AC45" s="1746"/>
      <c r="AD45" s="1746"/>
      <c r="AE45" s="1746"/>
      <c r="AF45" s="1746"/>
      <c r="AG45" s="1746"/>
      <c r="AH45" s="1746"/>
      <c r="AI45" s="1746"/>
      <c r="AJ45" s="1746"/>
      <c r="AK45" s="1746"/>
      <c r="AL45" s="1746"/>
      <c r="AM45" s="1746"/>
      <c r="AN45" s="1746"/>
      <c r="AO45" s="1746"/>
      <c r="AP45" s="1746"/>
      <c r="AQ45" s="1746"/>
      <c r="AR45" s="1746"/>
      <c r="AS45" s="1746"/>
      <c r="AT45" s="1746"/>
      <c r="AU45" s="1746"/>
      <c r="AV45" s="1746"/>
      <c r="AW45" s="1746"/>
      <c r="AX45" s="1746"/>
      <c r="AY45" s="1746"/>
      <c r="AZ45" s="1746"/>
      <c r="BA45" s="1746"/>
      <c r="BB45" s="1746"/>
      <c r="BC45" s="1746"/>
      <c r="BD45" s="1746"/>
      <c r="BE45" s="1747"/>
      <c r="BF45" s="1760">
        <f t="shared" ref="BF45" si="58">SUM(BF43:BI43)</f>
        <v>0</v>
      </c>
      <c r="BG45" s="1761"/>
      <c r="BH45" s="1761"/>
      <c r="BI45" s="1762"/>
      <c r="BJ45" s="1745">
        <f t="shared" ref="BJ45" si="59">SUM(BJ43:BM43)</f>
        <v>0</v>
      </c>
      <c r="BK45" s="1746"/>
      <c r="BL45" s="1746"/>
      <c r="BM45" s="1747"/>
      <c r="BN45" s="1748" t="s">
        <v>219</v>
      </c>
      <c r="BO45" s="1749"/>
      <c r="BP45" s="295"/>
      <c r="BS45" s="289" t="s">
        <v>2034</v>
      </c>
      <c r="BT45" s="290">
        <f>(BT34-BT36)*1.2</f>
        <v>663840</v>
      </c>
      <c r="BU45" s="291">
        <f>(BT45-BQ34)/BT45</f>
        <v>1</v>
      </c>
      <c r="BV45" s="290">
        <f>BT45/BU34</f>
        <v>77.91549295774648</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2" t="s">
        <v>2044</v>
      </c>
      <c r="BO46" s="1753"/>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22958</v>
      </c>
      <c r="O48" s="278">
        <f t="shared" si="60"/>
        <v>22958</v>
      </c>
      <c r="P48" s="276">
        <f t="shared" si="60"/>
        <v>22958</v>
      </c>
      <c r="Q48" s="277">
        <f t="shared" si="60"/>
        <v>22958</v>
      </c>
      <c r="R48" s="278">
        <f t="shared" si="60"/>
        <v>24648</v>
      </c>
      <c r="S48" s="277">
        <f t="shared" si="60"/>
        <v>24648</v>
      </c>
      <c r="T48" s="278">
        <f t="shared" si="60"/>
        <v>24648</v>
      </c>
      <c r="U48" s="277">
        <f t="shared" si="60"/>
        <v>24648</v>
      </c>
      <c r="V48" s="278">
        <f t="shared" si="60"/>
        <v>24648</v>
      </c>
      <c r="W48" s="277">
        <f t="shared" si="60"/>
        <v>24648</v>
      </c>
      <c r="X48" s="278">
        <f t="shared" si="60"/>
        <v>24648</v>
      </c>
      <c r="Y48" s="277">
        <f t="shared" si="60"/>
        <v>24648</v>
      </c>
      <c r="Z48" s="278">
        <f t="shared" si="60"/>
        <v>24648</v>
      </c>
      <c r="AA48" s="277">
        <f t="shared" si="60"/>
        <v>21268</v>
      </c>
      <c r="AB48" s="278">
        <f t="shared" si="60"/>
        <v>21268</v>
      </c>
      <c r="AC48" s="277">
        <f t="shared" si="60"/>
        <v>21268</v>
      </c>
      <c r="AD48" s="278">
        <f t="shared" si="60"/>
        <v>21268</v>
      </c>
      <c r="AE48" s="277">
        <f t="shared" si="60"/>
        <v>24648</v>
      </c>
      <c r="AF48" s="278">
        <f t="shared" si="60"/>
        <v>24648</v>
      </c>
      <c r="AG48" s="277">
        <f t="shared" si="60"/>
        <v>24648</v>
      </c>
      <c r="AH48" s="277">
        <f t="shared" si="60"/>
        <v>24648</v>
      </c>
      <c r="AI48" s="278">
        <f t="shared" si="60"/>
        <v>24648</v>
      </c>
      <c r="AJ48" s="277">
        <f t="shared" si="60"/>
        <v>24648</v>
      </c>
      <c r="AK48" s="278">
        <f t="shared" si="60"/>
        <v>24648</v>
      </c>
      <c r="AL48" s="277">
        <f t="shared" si="60"/>
        <v>24648</v>
      </c>
      <c r="AM48" s="278">
        <f t="shared" si="60"/>
        <v>24648</v>
      </c>
      <c r="AN48" s="277">
        <f t="shared" si="60"/>
        <v>24648</v>
      </c>
      <c r="AO48" s="278">
        <f t="shared" si="60"/>
        <v>24648</v>
      </c>
      <c r="AP48" s="277">
        <f t="shared" si="60"/>
        <v>24648</v>
      </c>
      <c r="AQ48" s="278">
        <f t="shared" si="60"/>
        <v>24648</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22958</v>
      </c>
      <c r="O49" s="1754">
        <f>SUM(O48:Q48)</f>
        <v>68874</v>
      </c>
      <c r="P49" s="1755"/>
      <c r="Q49" s="1756"/>
      <c r="R49" s="1757">
        <f>SUM(R48:S48)</f>
        <v>49296</v>
      </c>
      <c r="S49" s="1758"/>
      <c r="T49" s="1754">
        <f>SUM(T48:U48)</f>
        <v>49296</v>
      </c>
      <c r="U49" s="1756"/>
      <c r="V49" s="1757">
        <f>SUM(V48:AS48)</f>
        <v>528736</v>
      </c>
      <c r="W49" s="1759"/>
      <c r="X49" s="1759"/>
      <c r="Y49" s="1759"/>
      <c r="Z49" s="1759"/>
      <c r="AA49" s="1759"/>
      <c r="AB49" s="1759"/>
      <c r="AC49" s="1759"/>
      <c r="AD49" s="1759"/>
      <c r="AE49" s="1759"/>
      <c r="AF49" s="1759"/>
      <c r="AG49" s="1759"/>
      <c r="AH49" s="1759"/>
      <c r="AI49" s="1759"/>
      <c r="AJ49" s="1759"/>
      <c r="AK49" s="1759"/>
      <c r="AL49" s="1759"/>
      <c r="AM49" s="1759"/>
      <c r="AN49" s="1759"/>
      <c r="AO49" s="1759"/>
      <c r="AP49" s="1759"/>
      <c r="AQ49" s="1759"/>
      <c r="AR49" s="1759"/>
      <c r="AS49" s="1758"/>
      <c r="AT49" s="1754">
        <f>SUM(AT48:AU48)</f>
        <v>0</v>
      </c>
      <c r="AU49" s="1756"/>
      <c r="AV49" s="1757">
        <f>SUM(AV48:AW48)</f>
        <v>0</v>
      </c>
      <c r="AW49" s="1758"/>
      <c r="AX49" s="1754">
        <f>SUM(AX48:AY48)</f>
        <v>0</v>
      </c>
      <c r="AY49" s="1756"/>
      <c r="AZ49" s="1757">
        <f>SUM(AZ48:BA48)</f>
        <v>0</v>
      </c>
      <c r="BA49" s="1758"/>
      <c r="BB49" s="1754">
        <f>SUM(BB48:BC48)</f>
        <v>0</v>
      </c>
      <c r="BC49" s="1756"/>
      <c r="BD49" s="1754">
        <f>SUM(BD48:BE48)</f>
        <v>0</v>
      </c>
      <c r="BE49" s="1756"/>
      <c r="BF49" s="1757">
        <f>SUM(BF48:BG48)</f>
        <v>0</v>
      </c>
      <c r="BG49" s="1758"/>
      <c r="BH49" s="1754">
        <f>SUM(BH48:BI48)</f>
        <v>0</v>
      </c>
      <c r="BI49" s="1756"/>
      <c r="BJ49" s="1757">
        <f>SUM(BJ48:BK48)</f>
        <v>0</v>
      </c>
      <c r="BK49" s="1758"/>
      <c r="BL49" s="1754">
        <f>SUM(BL48:BM48)</f>
        <v>0</v>
      </c>
      <c r="BM49" s="1756"/>
      <c r="BN49" s="297"/>
      <c r="BO49" s="298"/>
      <c r="BP49" s="299"/>
    </row>
    <row r="50" spans="1:68" ht="14.5" thickBot="1" x14ac:dyDescent="0.35">
      <c r="J50" s="287" t="s">
        <v>2032</v>
      </c>
      <c r="N50" s="1745">
        <f>SUM(N48:Q48)</f>
        <v>91832</v>
      </c>
      <c r="O50" s="1746"/>
      <c r="P50" s="1746"/>
      <c r="Q50" s="1747"/>
      <c r="R50" s="1760">
        <f>SUM(R48:U48)</f>
        <v>98592</v>
      </c>
      <c r="S50" s="1761"/>
      <c r="T50" s="1761"/>
      <c r="U50" s="1762"/>
      <c r="V50" s="1745">
        <f t="shared" ref="V50" si="62">SUM(V48:BE48)</f>
        <v>528736</v>
      </c>
      <c r="W50" s="1746"/>
      <c r="X50" s="1746"/>
      <c r="Y50" s="1746"/>
      <c r="Z50" s="1746"/>
      <c r="AA50" s="1746"/>
      <c r="AB50" s="1746"/>
      <c r="AC50" s="1746"/>
      <c r="AD50" s="1746"/>
      <c r="AE50" s="1746"/>
      <c r="AF50" s="1746"/>
      <c r="AG50" s="1746"/>
      <c r="AH50" s="1746"/>
      <c r="AI50" s="1746"/>
      <c r="AJ50" s="1746"/>
      <c r="AK50" s="1746"/>
      <c r="AL50" s="1746"/>
      <c r="AM50" s="1746"/>
      <c r="AN50" s="1746"/>
      <c r="AO50" s="1746"/>
      <c r="AP50" s="1746"/>
      <c r="AQ50" s="1746"/>
      <c r="AR50" s="1746"/>
      <c r="AS50" s="1746"/>
      <c r="AT50" s="1746"/>
      <c r="AU50" s="1746"/>
      <c r="AV50" s="1746"/>
      <c r="AW50" s="1746"/>
      <c r="AX50" s="1746"/>
      <c r="AY50" s="1746"/>
      <c r="AZ50" s="1746"/>
      <c r="BA50" s="1746"/>
      <c r="BB50" s="1746"/>
      <c r="BC50" s="1746"/>
      <c r="BD50" s="1746"/>
      <c r="BE50" s="1747"/>
      <c r="BF50" s="1760">
        <f t="shared" ref="BF50" si="63">SUM(BF48:BI48)</f>
        <v>0</v>
      </c>
      <c r="BG50" s="1761"/>
      <c r="BH50" s="1761"/>
      <c r="BI50" s="1762"/>
      <c r="BJ50" s="1745">
        <f t="shared" ref="BJ50" si="64">SUM(BJ48:BM48)</f>
        <v>0</v>
      </c>
      <c r="BK50" s="1746"/>
      <c r="BL50" s="1746"/>
      <c r="BM50" s="1747"/>
      <c r="BN50" s="301"/>
      <c r="BO50" s="302"/>
      <c r="BP50" s="303"/>
    </row>
    <row r="51" spans="1:68" ht="14.5" thickBot="1" x14ac:dyDescent="0.35">
      <c r="BN51" s="1750" t="s">
        <v>2047</v>
      </c>
      <c r="BO51" s="1751"/>
      <c r="BP51" s="863">
        <f>'4. Summary &amp; Totals'!C36</f>
        <v>617253</v>
      </c>
    </row>
    <row r="52" spans="1:68" x14ac:dyDescent="0.3">
      <c r="J52" s="304" t="s">
        <v>2048</v>
      </c>
      <c r="K52" s="305">
        <f>+BP34/BO34/8</f>
        <v>64.929577464788736</v>
      </c>
    </row>
    <row r="53" spans="1:68" x14ac:dyDescent="0.3">
      <c r="J53" s="306" t="s">
        <v>2049</v>
      </c>
      <c r="K53" s="307">
        <f>+BP39/BO34/8</f>
        <v>77.91549295774648</v>
      </c>
    </row>
    <row r="54" spans="1:68" ht="14.5" thickBot="1" x14ac:dyDescent="0.35">
      <c r="J54" s="308" t="s">
        <v>2050</v>
      </c>
      <c r="K54" s="309">
        <f>+BP40/BO34/8</f>
        <v>84.408450704225359</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69"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81640625" style="395" bestFit="1" customWidth="1"/>
    <col min="10" max="16384" width="8.81640625" style="395"/>
  </cols>
  <sheetData>
    <row r="1" spans="2:8" s="469" customFormat="1" ht="7.5" customHeight="1" x14ac:dyDescent="0.3"/>
    <row r="2" spans="2:8" s="469" customFormat="1" ht="25.5" x14ac:dyDescent="0.3">
      <c r="B2" s="856" t="s">
        <v>3172</v>
      </c>
      <c r="F2" s="1851" t="s">
        <v>0</v>
      </c>
      <c r="G2" s="1852"/>
      <c r="H2" s="1853"/>
    </row>
    <row r="3" spans="2:8" s="469" customFormat="1" ht="25" customHeight="1" x14ac:dyDescent="0.3">
      <c r="B3" s="1822" t="s">
        <v>3192</v>
      </c>
      <c r="C3" s="1822"/>
      <c r="D3" s="1822"/>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60" t="s">
        <v>2315</v>
      </c>
      <c r="C7" s="1860"/>
      <c r="D7" s="1860"/>
      <c r="E7" s="1860"/>
      <c r="F7" s="1860"/>
      <c r="G7" s="1860"/>
    </row>
    <row r="8" spans="2:8" x14ac:dyDescent="0.3">
      <c r="B8" s="1823" t="s">
        <v>3299</v>
      </c>
      <c r="C8" s="1823"/>
      <c r="D8" s="1823"/>
      <c r="E8" s="1823"/>
      <c r="F8" s="1823"/>
      <c r="G8" s="1823"/>
    </row>
    <row r="9" spans="2:8" x14ac:dyDescent="0.3">
      <c r="B9" s="1826" t="s">
        <v>3300</v>
      </c>
      <c r="C9" s="1826"/>
      <c r="D9" s="1826"/>
      <c r="E9" s="1826"/>
      <c r="F9" s="1826"/>
      <c r="G9" s="1826"/>
    </row>
    <row r="10" spans="2:8" x14ac:dyDescent="0.3">
      <c r="B10" s="1823" t="s">
        <v>3301</v>
      </c>
      <c r="C10" s="1823"/>
      <c r="D10" s="1823"/>
      <c r="E10" s="1823"/>
      <c r="F10" s="1823"/>
      <c r="G10" s="1823"/>
    </row>
    <row r="11" spans="2:8" x14ac:dyDescent="0.3">
      <c r="B11" s="1730" t="s">
        <v>3302</v>
      </c>
      <c r="C11" s="1730"/>
      <c r="D11" s="1730"/>
      <c r="E11" s="1730"/>
      <c r="F11" s="1730"/>
      <c r="G11" s="1730"/>
    </row>
    <row r="12" spans="2:8" ht="27.5" customHeight="1" x14ac:dyDescent="0.3">
      <c r="B12" s="1730" t="s">
        <v>3303</v>
      </c>
      <c r="C12" s="1730"/>
      <c r="D12" s="1730"/>
      <c r="E12" s="1730"/>
      <c r="F12" s="1730"/>
      <c r="G12" s="1730"/>
    </row>
    <row r="14" spans="2:8" ht="17.5" x14ac:dyDescent="0.3">
      <c r="B14" s="859" t="s">
        <v>2324</v>
      </c>
      <c r="C14" s="475"/>
      <c r="D14" s="475"/>
      <c r="E14" s="475"/>
      <c r="F14" s="475"/>
      <c r="G14" s="475"/>
      <c r="H14" s="475"/>
    </row>
    <row r="15" spans="2:8" ht="33.5" customHeight="1" x14ac:dyDescent="0.3">
      <c r="B15" s="1730" t="s">
        <v>3309</v>
      </c>
      <c r="C15" s="1730"/>
      <c r="D15" s="1730"/>
      <c r="E15" s="1730"/>
      <c r="F15" s="1730"/>
      <c r="G15" s="1730"/>
    </row>
    <row r="16" spans="2:8" ht="5.5" customHeight="1" x14ac:dyDescent="0.3">
      <c r="B16" s="1212"/>
      <c r="C16" s="1212"/>
      <c r="D16" s="1212"/>
      <c r="E16" s="1212"/>
      <c r="F16" s="1212"/>
      <c r="G16" s="1212"/>
    </row>
    <row r="17" spans="2:9" s="411" customFormat="1" ht="26" customHeight="1" x14ac:dyDescent="0.35">
      <c r="B17" s="1229" t="s">
        <v>2094</v>
      </c>
      <c r="C17" s="1524">
        <v>0.05</v>
      </c>
    </row>
    <row r="18" spans="2:9" s="411" customFormat="1" ht="15" x14ac:dyDescent="0.35">
      <c r="B18" s="1513"/>
      <c r="C18" s="1514"/>
    </row>
    <row r="19" spans="2:9" s="411" customFormat="1" x14ac:dyDescent="0.35">
      <c r="B19" s="1849" t="s">
        <v>3290</v>
      </c>
      <c r="C19" s="1850"/>
    </row>
    <row r="20" spans="2:9" s="411" customFormat="1" ht="28" x14ac:dyDescent="0.35">
      <c r="B20" s="1517" t="s">
        <v>27</v>
      </c>
      <c r="C20" s="1520" t="s">
        <v>3287</v>
      </c>
    </row>
    <row r="21" spans="2:9" s="411" customFormat="1" x14ac:dyDescent="0.35">
      <c r="B21" s="1518" t="s">
        <v>3288</v>
      </c>
      <c r="C21" s="1521" t="s">
        <v>3394</v>
      </c>
    </row>
    <row r="22" spans="2:9" s="411" customFormat="1" x14ac:dyDescent="0.35">
      <c r="B22" s="1518" t="s">
        <v>3289</v>
      </c>
      <c r="C22" s="1521" t="s">
        <v>3395</v>
      </c>
    </row>
    <row r="23" spans="2:9" s="411" customFormat="1" x14ac:dyDescent="0.35">
      <c r="B23" s="1519" t="s">
        <v>278</v>
      </c>
      <c r="C23" s="1522" t="s">
        <v>3395</v>
      </c>
    </row>
    <row r="24" spans="2:9" x14ac:dyDescent="0.3">
      <c r="B24" s="1516"/>
      <c r="C24" s="1515"/>
    </row>
    <row r="25" spans="2:9" ht="17.5" x14ac:dyDescent="0.3">
      <c r="B25" s="1162" t="s">
        <v>2327</v>
      </c>
      <c r="C25" s="802"/>
      <c r="D25" s="403"/>
      <c r="E25" s="403"/>
      <c r="F25" s="403"/>
      <c r="G25" s="403"/>
      <c r="H25" s="403"/>
    </row>
    <row r="26" spans="2:9" x14ac:dyDescent="0.3">
      <c r="B26" s="1688" t="s">
        <v>3189</v>
      </c>
      <c r="C26" s="1688"/>
      <c r="D26" s="1688"/>
      <c r="E26" s="1688"/>
      <c r="F26" s="1688"/>
      <c r="G26" s="1688"/>
      <c r="H26" s="1688"/>
      <c r="I26" s="1688"/>
    </row>
    <row r="27" spans="2:9" x14ac:dyDescent="0.3">
      <c r="B27" s="1697" t="s">
        <v>3203</v>
      </c>
      <c r="C27" s="1697"/>
      <c r="D27" s="1697"/>
      <c r="E27" s="1697"/>
      <c r="F27" s="1697"/>
      <c r="G27" s="1697"/>
      <c r="H27" s="1697"/>
      <c r="I27" s="1466"/>
    </row>
    <row r="28" spans="2:9" x14ac:dyDescent="0.3">
      <c r="B28" s="1697" t="s">
        <v>3304</v>
      </c>
      <c r="C28" s="1697"/>
      <c r="D28" s="1697"/>
      <c r="E28" s="1697"/>
      <c r="F28" s="1697"/>
      <c r="G28" s="1697"/>
      <c r="H28" s="1697"/>
      <c r="I28" s="1466"/>
    </row>
    <row r="29" spans="2:9" x14ac:dyDescent="0.3">
      <c r="B29" s="1219"/>
      <c r="C29" s="1219"/>
      <c r="D29" s="1219"/>
      <c r="E29" s="1219"/>
      <c r="F29" s="1219"/>
      <c r="G29" s="1219"/>
      <c r="H29" s="1219"/>
      <c r="I29" s="1218"/>
    </row>
    <row r="30" spans="2:9" ht="19" customHeight="1" x14ac:dyDescent="0.3">
      <c r="B30" s="1647" t="s">
        <v>2265</v>
      </c>
      <c r="C30" s="1648"/>
    </row>
    <row r="31" spans="2:9" ht="19" customHeight="1" x14ac:dyDescent="0.3">
      <c r="B31" s="931" t="s">
        <v>2078</v>
      </c>
      <c r="C31" s="932">
        <f>'2. Roles &amp; Pricing'!D289</f>
        <v>553200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7" t="s">
        <v>2266</v>
      </c>
      <c r="C35" s="1648"/>
    </row>
    <row r="36" spans="2:15" ht="19" customHeight="1" x14ac:dyDescent="0.3">
      <c r="B36" s="931" t="s">
        <v>2078</v>
      </c>
      <c r="C36" s="932">
        <f>'2. Roles &amp; Pricing'!D289</f>
        <v>553200</v>
      </c>
    </row>
    <row r="37" spans="2:15" ht="19" customHeight="1" x14ac:dyDescent="0.3">
      <c r="B37" s="1138" t="s">
        <v>2080</v>
      </c>
      <c r="C37" s="1139" t="s">
        <v>2171</v>
      </c>
    </row>
    <row r="38" spans="2:15" ht="19" customHeight="1" x14ac:dyDescent="0.3">
      <c r="B38" s="1044" t="s">
        <v>1902</v>
      </c>
      <c r="C38" s="1525" t="str">
        <f>IFERROR((C37/C36)-1,"")</f>
        <v/>
      </c>
    </row>
    <row r="40" spans="2:15" ht="17.5" x14ac:dyDescent="0.3">
      <c r="B40" s="859" t="s">
        <v>2326</v>
      </c>
      <c r="C40" s="475"/>
      <c r="D40" s="475"/>
      <c r="E40" s="475"/>
      <c r="F40" s="475"/>
      <c r="G40" s="475"/>
      <c r="H40" s="475"/>
    </row>
    <row r="41" spans="2:15" x14ac:dyDescent="0.3">
      <c r="B41" s="1827" t="s">
        <v>2376</v>
      </c>
      <c r="C41" s="1827"/>
      <c r="D41" s="1827"/>
      <c r="E41" s="1827"/>
      <c r="F41" s="1827"/>
      <c r="G41" s="1827"/>
      <c r="H41" s="1827"/>
      <c r="I41" s="1384"/>
    </row>
    <row r="42" spans="2:15" ht="14" customHeight="1" x14ac:dyDescent="0.3">
      <c r="B42" s="1825" t="s">
        <v>3190</v>
      </c>
      <c r="C42" s="1825"/>
      <c r="D42" s="1825"/>
      <c r="E42" s="1825"/>
      <c r="F42" s="1825"/>
      <c r="G42" s="1825"/>
      <c r="H42" s="1825"/>
      <c r="I42" s="1230"/>
    </row>
    <row r="43" spans="2:15" ht="15" customHeight="1" x14ac:dyDescent="0.3">
      <c r="B43" s="1825" t="s">
        <v>2330</v>
      </c>
      <c r="C43" s="1825"/>
      <c r="D43" s="1825"/>
      <c r="E43" s="1825"/>
      <c r="F43" s="1825"/>
      <c r="G43" s="1825"/>
      <c r="H43" s="1825"/>
    </row>
    <row r="44" spans="2:15" ht="15" customHeight="1" x14ac:dyDescent="0.3">
      <c r="B44" s="1730" t="s">
        <v>2325</v>
      </c>
      <c r="C44" s="1730"/>
      <c r="D44" s="1730"/>
      <c r="E44" s="1730"/>
      <c r="F44" s="1730"/>
      <c r="G44" s="1730"/>
      <c r="H44" s="710"/>
      <c r="J44" s="1206"/>
      <c r="K44" s="1206"/>
      <c r="L44" s="1206"/>
      <c r="M44" s="1206"/>
      <c r="N44" s="1206"/>
      <c r="O44" s="1206"/>
    </row>
    <row r="45" spans="2:15" ht="15" customHeight="1" x14ac:dyDescent="0.3">
      <c r="B45" s="1823" t="s">
        <v>3305</v>
      </c>
      <c r="C45" s="1823"/>
      <c r="D45" s="1823"/>
      <c r="E45" s="1823"/>
      <c r="F45" s="1823"/>
      <c r="G45" s="1823"/>
      <c r="H45" s="710"/>
      <c r="J45" s="1206"/>
      <c r="K45" s="1206"/>
      <c r="L45" s="1206"/>
      <c r="M45" s="1206"/>
      <c r="N45" s="1206"/>
      <c r="O45" s="1206"/>
    </row>
    <row r="46" spans="2:15" ht="29" customHeight="1" x14ac:dyDescent="0.3">
      <c r="B46" s="1823" t="s">
        <v>3204</v>
      </c>
      <c r="C46" s="1823"/>
      <c r="D46" s="1823"/>
      <c r="E46" s="1823"/>
      <c r="F46" s="1823"/>
      <c r="G46" s="1823"/>
      <c r="H46" s="1823"/>
      <c r="J46" s="1206"/>
      <c r="K46" s="1206"/>
      <c r="L46" s="1206"/>
      <c r="M46" s="1206"/>
      <c r="N46" s="1206"/>
      <c r="O46" s="1206"/>
    </row>
    <row r="47" spans="2:15" ht="15" customHeight="1" x14ac:dyDescent="0.3">
      <c r="B47" s="1824" t="s">
        <v>3191</v>
      </c>
      <c r="C47" s="1824"/>
      <c r="D47" s="1824"/>
      <c r="E47" s="1824"/>
      <c r="F47" s="1824"/>
      <c r="G47" s="1824"/>
      <c r="H47" s="710"/>
      <c r="J47" s="1206"/>
      <c r="K47" s="1206"/>
      <c r="L47" s="1206"/>
      <c r="M47" s="1206"/>
      <c r="N47" s="1206"/>
      <c r="O47" s="1206"/>
    </row>
    <row r="48" spans="2:15" x14ac:dyDescent="0.3">
      <c r="B48" s="1823" t="s">
        <v>2267</v>
      </c>
      <c r="C48" s="1823"/>
      <c r="D48" s="1823"/>
      <c r="E48" s="1823"/>
      <c r="F48" s="1823"/>
      <c r="G48" s="1823"/>
    </row>
    <row r="49" spans="2:9" x14ac:dyDescent="0.3">
      <c r="B49" s="710"/>
      <c r="C49" s="710"/>
      <c r="D49" s="710"/>
      <c r="E49" s="710"/>
      <c r="F49" s="710"/>
    </row>
    <row r="50" spans="2:9" x14ac:dyDescent="0.3">
      <c r="B50" s="1857" t="s">
        <v>2180</v>
      </c>
      <c r="C50" s="1858"/>
      <c r="D50" s="1858"/>
      <c r="E50" s="1859"/>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0.63687635574837309</v>
      </c>
      <c r="C52" s="938">
        <v>0.47</v>
      </c>
      <c r="D52" s="939">
        <f>B52-C52</f>
        <v>0.16687635574837312</v>
      </c>
      <c r="E52" s="940">
        <f>'2. Roles &amp; Pricing'!D289/'2. Roles &amp; Pricing'!M289</f>
        <v>64.929577464788736</v>
      </c>
      <c r="H52" s="562"/>
    </row>
    <row r="53" spans="2:9" x14ac:dyDescent="0.3">
      <c r="B53" s="1856"/>
      <c r="C53" s="1856"/>
      <c r="D53" s="1856"/>
      <c r="E53" s="1856"/>
      <c r="F53" s="1856"/>
      <c r="G53" s="556"/>
      <c r="H53" s="556"/>
    </row>
    <row r="54" spans="2:9" x14ac:dyDescent="0.3">
      <c r="B54" s="1828" t="s">
        <v>2179</v>
      </c>
      <c r="C54" s="1829"/>
      <c r="D54" s="1829"/>
      <c r="E54" s="1829"/>
      <c r="F54" s="1829"/>
      <c r="G54" s="1829"/>
      <c r="H54" s="1829"/>
      <c r="I54" s="1830"/>
    </row>
    <row r="55" spans="2:9" x14ac:dyDescent="0.3">
      <c r="B55" s="941" t="s">
        <v>189</v>
      </c>
      <c r="C55" s="942">
        <v>0.4</v>
      </c>
      <c r="D55" s="942">
        <v>0.43</v>
      </c>
      <c r="E55" s="942">
        <v>0.45</v>
      </c>
      <c r="F55" s="942">
        <v>0.5</v>
      </c>
      <c r="G55" s="942">
        <v>0.55000000000000004</v>
      </c>
      <c r="H55" s="942" t="s">
        <v>2370</v>
      </c>
      <c r="I55" s="943" t="s">
        <v>2370</v>
      </c>
    </row>
    <row r="56" spans="2:9" x14ac:dyDescent="0.3">
      <c r="B56" s="944" t="s">
        <v>224</v>
      </c>
      <c r="C56" s="1231">
        <f>('4. Summary &amp; Totals'!$C$67)/(1-C55)+'4. Summary &amp; Totals'!$C$68</f>
        <v>923500</v>
      </c>
      <c r="D56" s="1231">
        <f>('4. Summary &amp; Totals'!$C$67)/(1-D55)+'4. Summary &amp; Totals'!$C$68</f>
        <v>972026.31578947359</v>
      </c>
      <c r="E56" s="1231">
        <f>('4. Summary &amp; Totals'!$C$67)/(1-E55)+'4. Summary &amp; Totals'!$C$68</f>
        <v>1007318.1818181818</v>
      </c>
      <c r="F56" s="1231">
        <f>('4. Summary &amp; Totals'!$C$67)/(1-F55)+'4. Summary &amp; Totals'!$C$68</f>
        <v>1107900</v>
      </c>
      <c r="G56" s="1231">
        <f>('4. Summary &amp; Totals'!$C$67)/(1-G55)+'4. Summary &amp; Totals'!$C$68</f>
        <v>1230833.3333333335</v>
      </c>
      <c r="H56" s="1231" t="str">
        <f>IF(H55="Enter Test Margin %","",('4. Summary &amp; Totals'!$C$67)/(1-H55)+'4. Summary &amp; Totals'!$C$68)</f>
        <v/>
      </c>
      <c r="I56" s="1232" t="s">
        <v>3682</v>
      </c>
    </row>
    <row r="57" spans="2:9" x14ac:dyDescent="0.3">
      <c r="B57" s="945" t="s">
        <v>225</v>
      </c>
      <c r="C57" s="1233">
        <f>IFERROR(ROUNDUP((C56/'2. Roles &amp; Pricing'!$M$289),0),"")</f>
        <v>109</v>
      </c>
      <c r="D57" s="1233">
        <f>ROUNDUP(IFERROR(D56/'2. Roles &amp; Pricing'!$M$289,""),0)</f>
        <v>115</v>
      </c>
      <c r="E57" s="1233">
        <f>ROUNDUP(IFERROR(E56/'2. Roles &amp; Pricing'!$M$289,""),0)</f>
        <v>119</v>
      </c>
      <c r="F57" s="1233">
        <f>ROUNDUP(IFERROR(F56/'2. Roles &amp; Pricing'!$M$289,""),0)</f>
        <v>131</v>
      </c>
      <c r="G57" s="1233">
        <f>ROUNDUP(IFERROR(G56/'2. Roles &amp; Pricing'!$M$289,""),0)</f>
        <v>145</v>
      </c>
      <c r="H57" s="1233" t="str">
        <f>IF(H55="Enter Test Margin %","",H56/'2. Roles &amp; Pricing'!M289)</f>
        <v/>
      </c>
      <c r="I57" s="1234" t="str">
        <f>IF(I55="Enter Test Margin %","",I56/'2. Roles &amp; Pricing'!N289)</f>
        <v/>
      </c>
    </row>
    <row r="59" spans="2:9" ht="17.5" x14ac:dyDescent="0.3">
      <c r="B59" s="857" t="s">
        <v>2328</v>
      </c>
      <c r="C59" s="475"/>
      <c r="D59" s="475"/>
      <c r="E59" s="475"/>
      <c r="F59" s="475"/>
      <c r="G59" s="475"/>
      <c r="H59" s="475"/>
    </row>
    <row r="60" spans="2:9" x14ac:dyDescent="0.3">
      <c r="B60" s="1845" t="s">
        <v>3306</v>
      </c>
      <c r="C60" s="1845"/>
      <c r="D60" s="1845"/>
      <c r="E60" s="1845"/>
      <c r="F60" s="1845"/>
      <c r="G60" s="1845"/>
      <c r="H60" s="1845"/>
    </row>
    <row r="61" spans="2:9" x14ac:dyDescent="0.3">
      <c r="B61" s="1703" t="s">
        <v>2329</v>
      </c>
      <c r="C61" s="1703"/>
      <c r="D61" s="1703"/>
      <c r="E61" s="1703"/>
      <c r="F61" s="1703"/>
      <c r="G61" s="1703"/>
    </row>
    <row r="62" spans="2:9" ht="15" customHeight="1" x14ac:dyDescent="0.3">
      <c r="B62" s="1216"/>
      <c r="C62" s="1213"/>
      <c r="D62" s="1213"/>
      <c r="E62" s="1213"/>
      <c r="F62" s="1213"/>
      <c r="G62" s="1213"/>
    </row>
    <row r="63" spans="2:9" x14ac:dyDescent="0.3">
      <c r="B63" s="1847" t="s">
        <v>2181</v>
      </c>
      <c r="C63" s="1848"/>
    </row>
    <row r="64" spans="2:9" x14ac:dyDescent="0.3">
      <c r="B64" s="946" t="s">
        <v>109</v>
      </c>
      <c r="C64" s="947">
        <f>'2. Roles &amp; Pricing'!D289</f>
        <v>553200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2331</v>
      </c>
      <c r="C69" s="563"/>
      <c r="D69" s="403"/>
      <c r="E69" s="564"/>
      <c r="F69" s="564"/>
      <c r="G69" s="564"/>
      <c r="H69" s="565"/>
    </row>
    <row r="70" spans="2:8" ht="29" customHeight="1" x14ac:dyDescent="0.3">
      <c r="B70" s="1846" t="s">
        <v>2377</v>
      </c>
      <c r="C70" s="1846"/>
      <c r="D70" s="1846"/>
      <c r="E70" s="1846"/>
      <c r="F70" s="1846"/>
      <c r="G70" s="1846"/>
      <c r="H70" s="1846"/>
    </row>
    <row r="71" spans="2:8" ht="15" customHeight="1" x14ac:dyDescent="0.3">
      <c r="B71" s="1216"/>
      <c r="C71" s="1213"/>
      <c r="D71" s="1213"/>
      <c r="E71" s="1213"/>
      <c r="F71" s="1213"/>
      <c r="G71" s="1213"/>
    </row>
    <row r="72" spans="2:8" x14ac:dyDescent="0.3">
      <c r="B72" s="1837" t="s">
        <v>2290</v>
      </c>
      <c r="C72" s="1838"/>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6" t="s">
        <v>220</v>
      </c>
      <c r="C76" s="1527" t="s">
        <v>2171</v>
      </c>
      <c r="D76" s="1146" t="s">
        <v>216</v>
      </c>
    </row>
    <row r="77" spans="2:8" x14ac:dyDescent="0.3">
      <c r="B77" s="1528" t="s">
        <v>3310</v>
      </c>
      <c r="C77" s="1839">
        <f>SUMIFS($C$73:$C$76,$D$73:$D$76,"Yes")</f>
        <v>1500</v>
      </c>
      <c r="D77" s="1840"/>
    </row>
    <row r="78" spans="2:8" x14ac:dyDescent="0.3">
      <c r="B78" s="1529" t="s">
        <v>3311</v>
      </c>
      <c r="C78" s="1841">
        <f>SUMIFS($C$73:$C$76,$D$73:$D$76,"No")</f>
        <v>2000</v>
      </c>
      <c r="D78" s="1842"/>
    </row>
    <row r="79" spans="2:8" x14ac:dyDescent="0.3">
      <c r="B79" s="566"/>
      <c r="C79" s="567"/>
      <c r="D79" s="568"/>
    </row>
    <row r="80" spans="2:8" ht="17.5" x14ac:dyDescent="0.3">
      <c r="B80" s="859" t="s">
        <v>3223</v>
      </c>
      <c r="C80" s="1465"/>
      <c r="D80" s="563"/>
      <c r="E80" s="564"/>
      <c r="F80" s="564"/>
      <c r="G80" s="564"/>
    </row>
    <row r="81" spans="2:8" x14ac:dyDescent="0.3">
      <c r="B81" s="1846" t="s">
        <v>3307</v>
      </c>
      <c r="C81" s="1846"/>
      <c r="D81" s="1846"/>
      <c r="E81" s="1846"/>
      <c r="F81" s="1846"/>
      <c r="G81" s="1846"/>
      <c r="H81" s="1846"/>
    </row>
    <row r="82" spans="2:8" x14ac:dyDescent="0.3">
      <c r="B82" s="1704" t="s">
        <v>3308</v>
      </c>
      <c r="C82" s="1704"/>
      <c r="D82" s="1704"/>
      <c r="E82" s="1704"/>
      <c r="F82" s="1704"/>
      <c r="G82" s="1704"/>
    </row>
    <row r="83" spans="2:8" ht="15" customHeight="1" x14ac:dyDescent="0.3">
      <c r="B83" s="1216"/>
      <c r="C83" s="1213"/>
      <c r="D83" s="1213"/>
      <c r="E83" s="1213"/>
      <c r="F83" s="1213"/>
      <c r="G83" s="1213"/>
    </row>
    <row r="84" spans="2:8" x14ac:dyDescent="0.3">
      <c r="B84" s="1843" t="s">
        <v>221</v>
      </c>
      <c r="C84" s="1844"/>
      <c r="D84" s="1534"/>
    </row>
    <row r="85" spans="2:8" x14ac:dyDescent="0.3">
      <c r="B85" s="953" t="s">
        <v>2172</v>
      </c>
      <c r="C85" s="1530" t="s">
        <v>2171</v>
      </c>
      <c r="D85" s="1535"/>
    </row>
    <row r="86" spans="2:8" x14ac:dyDescent="0.3">
      <c r="B86" s="954" t="s">
        <v>2172</v>
      </c>
      <c r="C86" s="1531" t="s">
        <v>2171</v>
      </c>
      <c r="D86" s="1535"/>
    </row>
    <row r="87" spans="2:8" x14ac:dyDescent="0.3">
      <c r="B87" s="1145" t="s">
        <v>2172</v>
      </c>
      <c r="C87" s="1532" t="s">
        <v>2171</v>
      </c>
      <c r="D87" s="1535"/>
    </row>
    <row r="88" spans="2:8" x14ac:dyDescent="0.3">
      <c r="B88" s="1147" t="s">
        <v>3312</v>
      </c>
      <c r="C88" s="1533">
        <f>SUM(C85:C87,C73:C78)</f>
        <v>7000</v>
      </c>
      <c r="D88" s="1536"/>
    </row>
    <row r="90" spans="2:8" ht="17.5" x14ac:dyDescent="0.3">
      <c r="B90" s="859" t="s">
        <v>2332</v>
      </c>
      <c r="C90" s="563"/>
      <c r="D90" s="563"/>
      <c r="E90" s="564"/>
      <c r="F90" s="564"/>
      <c r="G90" s="564"/>
    </row>
    <row r="91" spans="2:8" x14ac:dyDescent="0.3">
      <c r="B91" s="1846" t="s">
        <v>2334</v>
      </c>
      <c r="C91" s="1846"/>
      <c r="D91" s="1846"/>
      <c r="E91" s="1846"/>
      <c r="F91" s="1846"/>
      <c r="G91" s="1846"/>
      <c r="H91" s="1846"/>
    </row>
    <row r="92" spans="2:8" x14ac:dyDescent="0.3">
      <c r="B92" s="1704" t="s">
        <v>2333</v>
      </c>
      <c r="C92" s="1704"/>
      <c r="D92" s="1704"/>
      <c r="E92" s="1704"/>
      <c r="F92" s="1704"/>
      <c r="G92" s="1704"/>
    </row>
    <row r="93" spans="2:8" ht="15" customHeight="1" x14ac:dyDescent="0.3">
      <c r="B93" s="1216"/>
      <c r="C93" s="1213"/>
      <c r="D93" s="1213"/>
      <c r="E93" s="1213"/>
      <c r="F93" s="1213"/>
      <c r="G93" s="1213"/>
    </row>
    <row r="94" spans="2:8" x14ac:dyDescent="0.3">
      <c r="B94" s="1835" t="s">
        <v>214</v>
      </c>
      <c r="C94" s="1836"/>
    </row>
    <row r="95" spans="2:8" x14ac:dyDescent="0.3">
      <c r="B95" s="1831" t="s">
        <v>2169</v>
      </c>
      <c r="C95" s="1832"/>
    </row>
    <row r="96" spans="2:8" x14ac:dyDescent="0.3">
      <c r="B96" s="1833" t="s">
        <v>2169</v>
      </c>
      <c r="C96" s="1834"/>
    </row>
    <row r="97" spans="2:7" x14ac:dyDescent="0.3">
      <c r="B97" s="1833"/>
      <c r="C97" s="1834"/>
    </row>
    <row r="98" spans="2:7" x14ac:dyDescent="0.3">
      <c r="B98" s="1833"/>
      <c r="C98" s="1834"/>
    </row>
    <row r="99" spans="2:7" x14ac:dyDescent="0.3">
      <c r="B99" s="1833"/>
      <c r="C99" s="1834"/>
    </row>
    <row r="100" spans="2:7" x14ac:dyDescent="0.3">
      <c r="B100" s="1833"/>
      <c r="C100" s="1834"/>
    </row>
    <row r="101" spans="2:7" x14ac:dyDescent="0.3">
      <c r="B101" s="1833"/>
      <c r="C101" s="1834"/>
    </row>
    <row r="102" spans="2:7" x14ac:dyDescent="0.3">
      <c r="B102" s="1854"/>
      <c r="C102" s="1855"/>
    </row>
    <row r="107" spans="2:7" x14ac:dyDescent="0.3">
      <c r="B107" s="1704"/>
      <c r="C107" s="1704"/>
      <c r="D107" s="1704"/>
      <c r="E107" s="1704"/>
      <c r="F107" s="1704"/>
      <c r="G107" s="1704"/>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4"/>
      <c r="K1" s="1714"/>
      <c r="L1" s="1714"/>
    </row>
    <row r="2" spans="2:20" s="469" customFormat="1" ht="25.5" x14ac:dyDescent="0.3">
      <c r="B2" s="1861" t="s">
        <v>3195</v>
      </c>
      <c r="C2" s="1861"/>
      <c r="E2" s="622" t="s">
        <v>2241</v>
      </c>
      <c r="F2" s="738"/>
      <c r="G2" s="738"/>
      <c r="H2" s="738"/>
      <c r="K2" s="471"/>
      <c r="L2" s="471"/>
    </row>
    <row r="3" spans="2:20" s="469" customFormat="1" x14ac:dyDescent="0.3">
      <c r="B3" s="472" t="s">
        <v>2335</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3" t="s">
        <v>3280</v>
      </c>
      <c r="C7" s="1863"/>
      <c r="D7" s="1863"/>
      <c r="E7" s="1863"/>
      <c r="F7" s="1863"/>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6" t="s">
        <v>2378</v>
      </c>
      <c r="C10" s="1666"/>
      <c r="D10" s="1666"/>
      <c r="E10" s="1666"/>
      <c r="F10" s="1666"/>
      <c r="H10" s="579"/>
    </row>
    <row r="11" spans="2:20" ht="17" customHeight="1" x14ac:dyDescent="0.3">
      <c r="B11" s="1645" t="s">
        <v>2199</v>
      </c>
      <c r="C11" s="1646"/>
      <c r="D11" s="480"/>
      <c r="E11" s="1862"/>
      <c r="F11" s="1862"/>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3571</v>
      </c>
      <c r="C14" s="1402" t="str">
        <f>'2. Roles &amp; Pricing'!E20</f>
        <v>TA Digital</v>
      </c>
      <c r="D14" s="585"/>
      <c r="G14" s="413"/>
      <c r="K14" s="583"/>
      <c r="S14" s="581"/>
      <c r="T14" s="461"/>
    </row>
    <row r="15" spans="2:20" x14ac:dyDescent="0.3">
      <c r="B15" s="961" t="s">
        <v>19</v>
      </c>
      <c r="C15" s="1402" t="str">
        <f>'2. Roles &amp; Pricing'!E21</f>
        <v>TA Digital</v>
      </c>
      <c r="D15" s="494"/>
      <c r="E15" s="1862"/>
      <c r="F15" s="1862"/>
      <c r="G15" s="413"/>
      <c r="K15" s="507"/>
      <c r="S15" s="581"/>
      <c r="T15" s="461"/>
    </row>
    <row r="16" spans="2:20" x14ac:dyDescent="0.3">
      <c r="B16" s="961" t="s">
        <v>3296</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Leap Point UK</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45933</v>
      </c>
      <c r="D21" s="494"/>
      <c r="G21" s="413"/>
      <c r="S21" s="591"/>
      <c r="T21" s="411"/>
    </row>
    <row r="22" spans="2:20" ht="14.5" customHeight="1" x14ac:dyDescent="0.3">
      <c r="B22" s="961" t="s">
        <v>50</v>
      </c>
      <c r="C22" s="1405" t="str">
        <f>'2. Roles &amp; Pricing'!E29</f>
        <v>Fixed Fee</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45933</v>
      </c>
      <c r="D24" s="413"/>
      <c r="E24" s="594"/>
      <c r="F24" s="594"/>
      <c r="G24" s="413"/>
      <c r="S24" s="581"/>
      <c r="T24" s="596"/>
    </row>
    <row r="25" spans="2:20" x14ac:dyDescent="0.3">
      <c r="B25" s="961" t="s">
        <v>3210</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2337</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2338</v>
      </c>
      <c r="C31" s="597"/>
      <c r="D31" s="454"/>
      <c r="E31" s="598"/>
      <c r="F31" s="598"/>
      <c r="G31" s="413"/>
      <c r="S31" s="581"/>
      <c r="T31" s="596"/>
    </row>
    <row r="32" spans="2:20" x14ac:dyDescent="0.3">
      <c r="B32" s="1666" t="s">
        <v>2336</v>
      </c>
      <c r="C32" s="1666"/>
      <c r="D32" s="1666"/>
      <c r="E32" s="1666"/>
      <c r="F32" s="1666"/>
      <c r="H32" s="579"/>
    </row>
    <row r="33" spans="2:20" x14ac:dyDescent="0.3">
      <c r="B33" s="1666" t="s">
        <v>3298</v>
      </c>
      <c r="C33" s="1666"/>
      <c r="D33" s="1666"/>
      <c r="E33" s="1666"/>
      <c r="F33" s="1666"/>
      <c r="G33" s="413"/>
      <c r="S33" s="581"/>
      <c r="T33" s="596"/>
    </row>
    <row r="34" spans="2:20" ht="17.5" x14ac:dyDescent="0.3">
      <c r="B34" s="1235"/>
      <c r="C34" s="599"/>
      <c r="D34" s="413"/>
      <c r="E34" s="594"/>
      <c r="F34" s="594"/>
      <c r="G34" s="413"/>
      <c r="S34" s="581"/>
      <c r="T34" s="596"/>
    </row>
    <row r="35" spans="2:20" x14ac:dyDescent="0.3">
      <c r="B35" s="1645" t="s">
        <v>3208</v>
      </c>
      <c r="C35" s="1646"/>
      <c r="D35" s="413"/>
      <c r="E35" s="594"/>
      <c r="F35" s="594"/>
      <c r="G35" s="413"/>
      <c r="S35" s="581"/>
      <c r="T35" s="596"/>
    </row>
    <row r="36" spans="2:20" x14ac:dyDescent="0.3">
      <c r="B36" s="964" t="s">
        <v>2080</v>
      </c>
      <c r="C36" s="1407">
        <f>C61</f>
        <v>617253</v>
      </c>
      <c r="D36" s="413"/>
      <c r="E36" s="594"/>
      <c r="F36" s="594"/>
      <c r="G36" s="413"/>
      <c r="S36" s="581"/>
      <c r="T36" s="596"/>
    </row>
    <row r="37" spans="2:20" x14ac:dyDescent="0.3">
      <c r="B37" s="963" t="s">
        <v>3225</v>
      </c>
      <c r="C37" s="1408">
        <f>C53</f>
        <v>0.65576218270666486</v>
      </c>
      <c r="D37" s="413"/>
      <c r="E37" s="594"/>
      <c r="F37" s="594"/>
      <c r="G37" s="413"/>
      <c r="S37" s="581"/>
      <c r="T37" s="596"/>
    </row>
    <row r="38" spans="2:20" x14ac:dyDescent="0.3">
      <c r="B38" s="581"/>
      <c r="C38" s="599"/>
      <c r="D38" s="413"/>
      <c r="E38" s="594"/>
      <c r="F38" s="594"/>
      <c r="G38" s="413"/>
      <c r="S38" s="581"/>
      <c r="T38" s="596"/>
    </row>
    <row r="39" spans="2:20" ht="17.5" x14ac:dyDescent="0.3">
      <c r="B39" s="860" t="s">
        <v>3196</v>
      </c>
      <c r="C39" s="597"/>
      <c r="D39" s="454"/>
      <c r="E39" s="598"/>
      <c r="F39" s="598"/>
      <c r="G39" s="413"/>
      <c r="S39" s="581"/>
      <c r="T39" s="596"/>
    </row>
    <row r="40" spans="2:20" x14ac:dyDescent="0.3">
      <c r="B40" s="1666" t="s">
        <v>3185</v>
      </c>
      <c r="C40" s="1666"/>
      <c r="D40" s="1666"/>
      <c r="E40" s="1666"/>
      <c r="F40" s="1666"/>
      <c r="H40" s="579"/>
    </row>
    <row r="41" spans="2:20" x14ac:dyDescent="0.3">
      <c r="B41" s="1666" t="s">
        <v>3281</v>
      </c>
      <c r="C41" s="1666"/>
      <c r="D41" s="1666"/>
      <c r="E41" s="1666"/>
      <c r="F41" s="1666"/>
      <c r="G41" s="413"/>
      <c r="S41" s="581"/>
      <c r="T41" s="596"/>
    </row>
    <row r="42" spans="2:20" ht="30" customHeight="1" x14ac:dyDescent="0.3">
      <c r="B42" s="1741" t="s">
        <v>3193</v>
      </c>
      <c r="C42" s="1741"/>
      <c r="D42" s="1741"/>
      <c r="E42" s="1741"/>
      <c r="F42" s="1741"/>
      <c r="G42" s="413"/>
      <c r="S42" s="581"/>
      <c r="T42" s="596"/>
    </row>
    <row r="43" spans="2:20" ht="17.5" x14ac:dyDescent="0.3">
      <c r="B43" s="1235"/>
      <c r="C43" s="599"/>
      <c r="D43" s="413"/>
      <c r="E43" s="594"/>
      <c r="F43" s="594"/>
      <c r="G43" s="413"/>
      <c r="S43" s="581"/>
      <c r="T43" s="596"/>
    </row>
    <row r="44" spans="2:20" x14ac:dyDescent="0.3">
      <c r="B44" s="1645" t="s">
        <v>3209</v>
      </c>
      <c r="C44" s="1646"/>
      <c r="D44" s="413"/>
      <c r="E44" s="594"/>
      <c r="F44" s="594"/>
      <c r="G44" s="413"/>
      <c r="S44" s="581"/>
      <c r="T44" s="596"/>
    </row>
    <row r="45" spans="2:20" x14ac:dyDescent="0.3">
      <c r="B45" s="964" t="s">
        <v>2087</v>
      </c>
      <c r="C45" s="1409">
        <f>IF(OR(C23="T&amp;M",C23="T&amp;M NTE"),C60,C61)</f>
        <v>617253</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3224</v>
      </c>
      <c r="C50" s="564"/>
      <c r="D50" s="475"/>
      <c r="E50" s="475"/>
      <c r="F50" s="475"/>
    </row>
    <row r="51" spans="2:20" ht="20" customHeight="1" x14ac:dyDescent="0.3">
      <c r="B51" s="1719" t="s">
        <v>2309</v>
      </c>
      <c r="C51" s="1719"/>
      <c r="D51" s="1719"/>
      <c r="E51" s="1719"/>
      <c r="F51" s="1719"/>
    </row>
    <row r="52" spans="2:20" ht="20" customHeight="1" x14ac:dyDescent="0.3">
      <c r="B52" s="1645" t="s">
        <v>3392</v>
      </c>
      <c r="C52" s="1646"/>
      <c r="E52" s="413"/>
      <c r="J52" s="492"/>
      <c r="K52" s="600"/>
      <c r="L52" s="492"/>
    </row>
    <row r="53" spans="2:20" x14ac:dyDescent="0.3">
      <c r="B53" s="1240" t="s">
        <v>1673</v>
      </c>
      <c r="C53" s="1412">
        <f>IFERROR((C72-C79)/C72,"")</f>
        <v>0.65576218270666486</v>
      </c>
      <c r="E53" s="413"/>
      <c r="J53" s="495"/>
      <c r="K53" s="601"/>
      <c r="L53" s="496"/>
    </row>
    <row r="54" spans="2:20" x14ac:dyDescent="0.3">
      <c r="B54" s="867" t="s">
        <v>111</v>
      </c>
      <c r="C54" s="1413">
        <f>IFERROR('2. Roles &amp; Pricing'!$D$289/'2. Roles &amp; Pricing'!M289,"")</f>
        <v>64.929577464788736</v>
      </c>
      <c r="E54" s="413"/>
      <c r="J54" s="495"/>
      <c r="K54" s="601"/>
      <c r="L54" s="496"/>
    </row>
    <row r="55" spans="2:20" x14ac:dyDescent="0.3">
      <c r="B55" s="1239" t="s">
        <v>2093</v>
      </c>
      <c r="C55" s="1414">
        <f>IFERROR(($C$71+$C$67*(1+C56)),"Enter Contingency % on Summary Inputs")</f>
        <v>587860</v>
      </c>
      <c r="E55" s="602"/>
      <c r="J55" s="495"/>
      <c r="K55" s="601"/>
      <c r="L55" s="496"/>
      <c r="T55" s="603"/>
    </row>
    <row r="56" spans="2:20" ht="14" customHeight="1" x14ac:dyDescent="0.3">
      <c r="B56" s="1566" t="s">
        <v>2079</v>
      </c>
      <c r="C56" s="1873">
        <f>'3. Financial Inputs'!C17</f>
        <v>0.05</v>
      </c>
      <c r="E56" s="484"/>
      <c r="J56" s="495"/>
      <c r="K56" s="601"/>
      <c r="L56" s="496"/>
    </row>
    <row r="57" spans="2:20" ht="14" customHeight="1" x14ac:dyDescent="0.3">
      <c r="B57" s="1567" t="s">
        <v>3412</v>
      </c>
      <c r="C57" s="1874"/>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0">
        <f>IFERROR(C55-C58,"Incomplete Project Information")</f>
        <v>587860</v>
      </c>
      <c r="E60" s="484"/>
      <c r="J60" s="495"/>
      <c r="K60" s="601"/>
      <c r="L60" s="496"/>
      <c r="T60" s="605"/>
    </row>
    <row r="61" spans="2:20" x14ac:dyDescent="0.3">
      <c r="B61" s="1238" t="s">
        <v>2081</v>
      </c>
      <c r="C61" s="1539">
        <f>IFERROR(C60*(1+C56),"Incomplete Project Information")</f>
        <v>617253</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3315</v>
      </c>
      <c r="C64" s="576"/>
      <c r="D64" s="413"/>
      <c r="E64" s="1542"/>
      <c r="J64" s="495"/>
      <c r="K64" s="601"/>
      <c r="L64" s="496"/>
      <c r="T64" s="605"/>
    </row>
    <row r="65" spans="2:20" ht="29" customHeight="1" x14ac:dyDescent="0.3">
      <c r="B65" s="1872" t="s">
        <v>3194</v>
      </c>
      <c r="C65" s="1872"/>
      <c r="D65" s="1541"/>
      <c r="E65" s="1541"/>
      <c r="F65" s="1541"/>
      <c r="J65" s="495"/>
      <c r="K65" s="601"/>
      <c r="L65" s="496"/>
      <c r="T65" s="605"/>
    </row>
    <row r="66" spans="2:20" ht="18" customHeight="1" x14ac:dyDescent="0.3">
      <c r="B66" s="1647" t="s">
        <v>3393</v>
      </c>
      <c r="C66" s="1648"/>
      <c r="D66" s="413"/>
      <c r="E66" s="413"/>
      <c r="J66" s="495"/>
      <c r="K66" s="601"/>
      <c r="L66" s="496"/>
      <c r="T66" s="605"/>
    </row>
    <row r="67" spans="2:20" ht="18" customHeight="1" x14ac:dyDescent="0.3">
      <c r="B67" s="966" t="s">
        <v>3318</v>
      </c>
      <c r="C67" s="1417">
        <f>IFERROR('2. Roles &amp; Pricing'!D289,0)</f>
        <v>553200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3291</v>
      </c>
      <c r="C69" s="1420">
        <f>C67*C56</f>
        <v>27660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3316</v>
      </c>
      <c r="C71" s="1420">
        <f>'3. Financial Inputs'!C88</f>
        <v>7000</v>
      </c>
      <c r="D71" s="413"/>
      <c r="E71" s="413"/>
      <c r="J71" s="495"/>
      <c r="K71" s="601"/>
      <c r="L71" s="496"/>
    </row>
    <row r="72" spans="2:20" ht="18" customHeight="1" x14ac:dyDescent="0.3">
      <c r="B72" s="968" t="s">
        <v>3317</v>
      </c>
      <c r="C72" s="1421">
        <f>SUM(C67:C71)</f>
        <v>589360</v>
      </c>
      <c r="D72" s="413"/>
      <c r="E72" s="413"/>
      <c r="J72" s="495"/>
      <c r="K72" s="601"/>
      <c r="L72" s="496"/>
    </row>
    <row r="73" spans="2:20" x14ac:dyDescent="0.3">
      <c r="B73" s="1537"/>
      <c r="C73" s="1538"/>
      <c r="D73" s="413"/>
      <c r="E73" s="413"/>
      <c r="J73" s="495"/>
      <c r="K73" s="601"/>
      <c r="L73" s="496"/>
    </row>
    <row r="74" spans="2:20" ht="17.5" x14ac:dyDescent="0.3">
      <c r="B74" s="859" t="s">
        <v>3313</v>
      </c>
      <c r="C74" s="576"/>
      <c r="D74" s="413"/>
      <c r="E74" s="413"/>
      <c r="J74" s="495"/>
      <c r="K74" s="601"/>
      <c r="L74" s="496"/>
    </row>
    <row r="75" spans="2:20" ht="28.5" customHeight="1" x14ac:dyDescent="0.3">
      <c r="B75" s="1872" t="s">
        <v>3194</v>
      </c>
      <c r="C75" s="1872"/>
      <c r="D75" s="1541"/>
      <c r="E75" s="1541"/>
      <c r="F75" s="1541"/>
      <c r="J75" s="495"/>
      <c r="K75" s="601"/>
      <c r="L75" s="496"/>
    </row>
    <row r="76" spans="2:20" x14ac:dyDescent="0.3">
      <c r="B76" s="1647" t="s">
        <v>3314</v>
      </c>
      <c r="C76" s="1648"/>
      <c r="D76" s="413"/>
      <c r="E76" s="413"/>
      <c r="J76" s="495"/>
      <c r="K76" s="601"/>
      <c r="L76" s="496"/>
    </row>
    <row r="77" spans="2:20" x14ac:dyDescent="0.3">
      <c r="B77" s="967" t="s">
        <v>239</v>
      </c>
      <c r="C77" s="1418">
        <f>SUM('2. Roles &amp; Pricing'!$F$291:$F$390)</f>
        <v>200880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202880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3319</v>
      </c>
      <c r="C82" s="475"/>
      <c r="D82" s="475"/>
      <c r="E82" s="475"/>
      <c r="F82" s="475"/>
    </row>
    <row r="83" spans="2:12" x14ac:dyDescent="0.3">
      <c r="B83" s="1871"/>
      <c r="C83" s="1871"/>
      <c r="D83" s="1871"/>
      <c r="E83" s="1871"/>
      <c r="F83" s="1871"/>
      <c r="L83" s="412"/>
    </row>
    <row r="84" spans="2:12" x14ac:dyDescent="0.3">
      <c r="B84" s="1864" t="s">
        <v>188</v>
      </c>
      <c r="C84" s="1865"/>
      <c r="E84" s="429"/>
      <c r="L84" s="412"/>
    </row>
    <row r="85" spans="2:12" x14ac:dyDescent="0.3">
      <c r="B85" s="1148" t="s">
        <v>190</v>
      </c>
      <c r="C85" s="1463">
        <f>IFERROR((SUMIF('2. Roles &amp; Pricing'!W48:W147,"Offshore",'2. Roles &amp; Pricing'!D291:D390))/SUMIF('2. Roles &amp; Pricing'!W48:W147,"Offshore",'2. Roles &amp; Pricing'!M291:M390),"")</f>
        <v>64.929577464788736</v>
      </c>
      <c r="E85" s="429"/>
      <c r="L85" s="412"/>
    </row>
    <row r="86" spans="2:12" x14ac:dyDescent="0.3">
      <c r="B86" s="1149" t="s">
        <v>191</v>
      </c>
      <c r="C86" s="1422" t="str">
        <f>IFERROR((SUMIF('2. Roles &amp; Pricing'!W48:W147,"Onshore",'2. Roles &amp; Pricing'!D291:D390))/SUMIF('2. Roles &amp; Pricing'!W48:W147,"Onshore",'2. Roles &amp; Pricing'!M291:M390),"")</f>
        <v/>
      </c>
      <c r="E86" s="429"/>
      <c r="L86" s="412"/>
    </row>
    <row r="87" spans="2:12" x14ac:dyDescent="0.3">
      <c r="B87" s="1149" t="s">
        <v>192</v>
      </c>
      <c r="C87" s="1423">
        <f>IFERROR((COUNTIF('2. Roles &amp; Pricing'!W48:W147,"Offshore")/SUM(COUNTIF('2. Roles &amp; Pricing'!W48:W147,"Onshore"),COUNTIF('2. Roles &amp; Pricing'!W48:W147,"Offshore"))),"")</f>
        <v>1</v>
      </c>
      <c r="E87" s="429"/>
      <c r="L87" s="412"/>
    </row>
    <row r="88" spans="2:12" x14ac:dyDescent="0.3">
      <c r="B88" s="1149" t="s">
        <v>111</v>
      </c>
      <c r="C88" s="1422">
        <f>IFERROR('2. Roles &amp; Pricing'!D289/'2. Roles &amp; Pricing'!M289,"")</f>
        <v>64.929577464788736</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47" t="s">
        <v>199</v>
      </c>
      <c r="C96" s="1870"/>
      <c r="D96" s="1870"/>
      <c r="E96" s="1870"/>
      <c r="F96" s="1648"/>
      <c r="H96" s="1869"/>
      <c r="I96" s="1869"/>
      <c r="J96" s="1869"/>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553200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6" t="s">
        <v>226</v>
      </c>
      <c r="C107" s="1867"/>
      <c r="D107" s="1868"/>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4320</v>
      </c>
      <c r="D111" s="1447">
        <f>IFERROR(C111/'2. Roles &amp; Pricing'!$M$289,"")</f>
        <v>0.50704225352112675</v>
      </c>
      <c r="E111" s="612"/>
      <c r="F111" s="613"/>
      <c r="H111" s="458"/>
      <c r="I111" s="496"/>
      <c r="J111" s="508"/>
    </row>
    <row r="112" spans="2:10" x14ac:dyDescent="0.3">
      <c r="B112" s="978" t="s">
        <v>114</v>
      </c>
      <c r="C112" s="1446">
        <f>IFERROR(SUMIF('2. Roles &amp; Pricing'!$N$48:$N$147,3,'2. Roles &amp; Pricing'!$M$291:$M$390),"")</f>
        <v>3600</v>
      </c>
      <c r="D112" s="1447">
        <f>IFERROR(C112/'2. Roles &amp; Pricing'!$M$289,"")</f>
        <v>0.42253521126760563</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3320</v>
      </c>
      <c r="C119" s="563"/>
      <c r="D119" s="563"/>
      <c r="E119" s="564"/>
      <c r="F119" s="564"/>
      <c r="G119" s="564"/>
      <c r="I119" s="413"/>
      <c r="J119" s="413"/>
      <c r="K119" s="413"/>
      <c r="L119" s="413"/>
      <c r="M119" s="413"/>
      <c r="N119" s="413"/>
      <c r="O119" s="413"/>
      <c r="P119" s="413"/>
    </row>
    <row r="120" spans="2:16" ht="28" x14ac:dyDescent="0.3">
      <c r="B120" s="1544" t="s">
        <v>3321</v>
      </c>
      <c r="C120" s="1544"/>
      <c r="D120" s="1544"/>
      <c r="E120" s="1544"/>
      <c r="F120" s="1544"/>
      <c r="G120" s="1544"/>
      <c r="H120" s="1544"/>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3420</v>
      </c>
      <c r="C123" s="413"/>
      <c r="D123" s="413"/>
      <c r="E123" s="413"/>
      <c r="F123" s="413"/>
      <c r="G123" s="413"/>
      <c r="H123" s="413"/>
      <c r="I123" s="413"/>
      <c r="J123" s="413"/>
      <c r="K123" s="413"/>
      <c r="L123" s="413"/>
      <c r="M123" s="413"/>
      <c r="N123" s="413"/>
      <c r="O123" s="413"/>
      <c r="P123" s="413"/>
    </row>
    <row r="124" spans="2:16" x14ac:dyDescent="0.3">
      <c r="B124" s="413" t="s">
        <v>3419</v>
      </c>
      <c r="C124" s="413"/>
      <c r="D124" s="413"/>
      <c r="E124" s="413"/>
      <c r="F124" s="413"/>
      <c r="G124" s="413"/>
      <c r="H124" s="413"/>
      <c r="I124" s="413"/>
      <c r="J124" s="413"/>
      <c r="K124" s="413"/>
      <c r="L124" s="413"/>
      <c r="M124" s="413"/>
      <c r="N124" s="413"/>
      <c r="O124" s="413"/>
      <c r="P124" s="413"/>
    </row>
    <row r="125" spans="2:16" x14ac:dyDescent="0.3">
      <c r="B125" s="413" t="s">
        <v>3421</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5" t="s">
        <v>2304</v>
      </c>
      <c r="D3" s="1875"/>
      <c r="E3" s="735" t="str">
        <f>'2. Roles &amp; Pricing'!L3</f>
        <v>ROPE Ready for Upload</v>
      </c>
    </row>
    <row r="4" spans="1:150" s="469" customFormat="1" ht="13" customHeight="1" x14ac:dyDescent="0.3">
      <c r="C4" s="1875"/>
      <c r="D4" s="1875"/>
    </row>
    <row r="5" spans="1:150" s="526" customFormat="1" ht="7" customHeight="1" x14ac:dyDescent="0.3"/>
    <row r="6" spans="1:150" ht="17.5" x14ac:dyDescent="0.3">
      <c r="C6" s="740" t="s">
        <v>2</v>
      </c>
      <c r="D6" s="403"/>
      <c r="E6" s="403"/>
    </row>
    <row r="7" spans="1:150" x14ac:dyDescent="0.3">
      <c r="C7" s="1880" t="s">
        <v>3282</v>
      </c>
      <c r="D7" s="1880"/>
      <c r="E7" s="1880"/>
    </row>
    <row r="8" spans="1:150" x14ac:dyDescent="0.3">
      <c r="C8" s="1881" t="s">
        <v>3283</v>
      </c>
      <c r="D8" s="1881"/>
      <c r="E8" s="1881"/>
    </row>
    <row r="9" spans="1:150" x14ac:dyDescent="0.3">
      <c r="C9" s="1881" t="s">
        <v>3284</v>
      </c>
      <c r="D9" s="1881"/>
      <c r="E9" s="1881"/>
    </row>
    <row r="10" spans="1:150" x14ac:dyDescent="0.3">
      <c r="C10" s="1241"/>
      <c r="D10" s="1241"/>
      <c r="E10" s="1241"/>
    </row>
    <row r="11" spans="1:150" s="478" customFormat="1" ht="27" customHeight="1" thickBot="1" x14ac:dyDescent="0.35">
      <c r="A11" s="395"/>
      <c r="B11" s="395"/>
      <c r="C11" s="1161" t="s">
        <v>2339</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7" t="s">
        <v>2161</v>
      </c>
      <c r="D13" s="1648"/>
    </row>
    <row r="14" spans="1:150" ht="24.5" customHeight="1" x14ac:dyDescent="0.3">
      <c r="C14" s="1876" t="str">
        <f>IF(COUNTIF(B21:B99,"FAIL")&gt;0,"ROPE Not Ready for Upload","ROPE Ready for Upload")</f>
        <v>ROPE Ready for Upload</v>
      </c>
      <c r="D14" s="1878" t="str">
        <f>IF(C14="ROPE Not Ready for Upload","Please see below list to determine what inputs are needed for your ROPE to upload successfully","")</f>
        <v/>
      </c>
    </row>
    <row r="15" spans="1:150" ht="30.5" customHeight="1" x14ac:dyDescent="0.3">
      <c r="C15" s="1877"/>
      <c r="D15" s="1879"/>
    </row>
    <row r="16" spans="1:150" ht="20" customHeight="1" x14ac:dyDescent="0.3"/>
    <row r="17" spans="1:150" s="478" customFormat="1" ht="27" customHeight="1" thickBot="1" x14ac:dyDescent="0.35">
      <c r="A17" s="395"/>
      <c r="B17" s="395"/>
      <c r="C17" s="1161" t="s">
        <v>2340</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7" t="s">
        <v>2182</v>
      </c>
      <c r="D19" s="1870"/>
      <c r="E19" s="1648"/>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3571</v>
      </c>
      <c r="D21" s="995" t="s">
        <v>2379</v>
      </c>
      <c r="E21" s="996" t="s">
        <v>3687</v>
      </c>
    </row>
    <row r="22" spans="1:150" ht="30" customHeight="1" x14ac:dyDescent="0.3">
      <c r="B22" s="624" t="str">
        <f>IF('1. Project Inputs'!C22="Enter Project Code","FAIL","PASS")</f>
        <v>PASS</v>
      </c>
      <c r="C22" s="990" t="s">
        <v>2064</v>
      </c>
      <c r="D22" s="988" t="s">
        <v>2380</v>
      </c>
      <c r="E22" s="991" t="s">
        <v>3686</v>
      </c>
    </row>
    <row r="23" spans="1:150" ht="38" customHeight="1" x14ac:dyDescent="0.3">
      <c r="B23" s="624" t="str">
        <f>IF('1. Project Inputs'!C24="Select Project Type","FAIL","PASS")</f>
        <v>PASS</v>
      </c>
      <c r="C23" s="990" t="s">
        <v>23</v>
      </c>
      <c r="D23" s="989" t="s">
        <v>2381</v>
      </c>
      <c r="E23" s="992" t="s">
        <v>2302</v>
      </c>
    </row>
    <row r="24" spans="1:150" ht="55.5" customHeight="1" x14ac:dyDescent="0.3">
      <c r="B24" s="624" t="str">
        <f>IF('1. Project Inputs'!C25="Select Type","FAIL","PASS")</f>
        <v>PASS</v>
      </c>
      <c r="C24" s="990" t="s">
        <v>2065</v>
      </c>
      <c r="D24" s="989" t="s">
        <v>3205</v>
      </c>
      <c r="E24" s="992" t="s">
        <v>2073</v>
      </c>
    </row>
    <row r="25" spans="1:150" ht="55" customHeight="1" x14ac:dyDescent="0.3">
      <c r="B25" s="624" t="str">
        <f>IF('1. Project Inputs'!C27="Enter Start Date","FAIL","PASS")</f>
        <v>PASS</v>
      </c>
      <c r="C25" s="990" t="s">
        <v>1890</v>
      </c>
      <c r="D25" s="988" t="s">
        <v>2382</v>
      </c>
      <c r="E25" s="992" t="s">
        <v>2390</v>
      </c>
    </row>
    <row r="26" spans="1:150" ht="57.5" customHeight="1" x14ac:dyDescent="0.3">
      <c r="B26" s="624" t="str">
        <f>IF('1. Project Inputs'!C28="Select Type","FAIL","PASS")</f>
        <v>PASS</v>
      </c>
      <c r="C26" s="990" t="s">
        <v>27</v>
      </c>
      <c r="D26" s="988" t="s">
        <v>2383</v>
      </c>
      <c r="E26" s="992" t="s">
        <v>3197</v>
      </c>
    </row>
    <row r="27" spans="1:150" ht="59.5" customHeight="1" x14ac:dyDescent="0.3">
      <c r="B27" s="624" t="str">
        <f>IF('1. Project Inputs'!C29="Enter Project Durations (Wks)","FAIL","PASS")</f>
        <v>PASS</v>
      </c>
      <c r="C27" s="990" t="s">
        <v>2066</v>
      </c>
      <c r="D27" s="989" t="s">
        <v>2384</v>
      </c>
      <c r="E27" s="992" t="s">
        <v>2389</v>
      </c>
    </row>
    <row r="28" spans="1:150" ht="98" x14ac:dyDescent="0.3">
      <c r="B28" s="624" t="str">
        <f>IF(AND('1. Project Inputs'!C25="Client Custom Rates",ISBLANK('1. Project Inputs'!C26)),"FAIL","PASS")</f>
        <v>PASS</v>
      </c>
      <c r="C28" s="990" t="s">
        <v>2067</v>
      </c>
      <c r="D28" s="989" t="s">
        <v>2385</v>
      </c>
      <c r="E28" s="992" t="s">
        <v>2391</v>
      </c>
    </row>
    <row r="29" spans="1:150" ht="56" x14ac:dyDescent="0.3">
      <c r="B29" s="624" t="str">
        <f>IF('1. Project Inputs'!C18="Enter Client","FAIL","PASS")</f>
        <v>PASS</v>
      </c>
      <c r="C29" s="990" t="s">
        <v>2068</v>
      </c>
      <c r="D29" s="988" t="s">
        <v>2386</v>
      </c>
      <c r="E29" s="992" t="s">
        <v>2392</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2392</v>
      </c>
    </row>
    <row r="31" spans="1:150" ht="42" x14ac:dyDescent="0.3">
      <c r="B31" s="624" t="str">
        <f>IF(COUNTA('2. Roles &amp; Pricing'!K48:K148)&lt;1,"FAIL","PASS")</f>
        <v>PASS</v>
      </c>
      <c r="C31" s="990" t="s">
        <v>2069</v>
      </c>
      <c r="D31" s="988" t="s">
        <v>2387</v>
      </c>
      <c r="E31" s="992" t="s">
        <v>2076</v>
      </c>
    </row>
    <row r="32" spans="1:150" ht="42" x14ac:dyDescent="0.3">
      <c r="B32" s="624" t="str">
        <f>IF('2. Roles &amp; Pricing'!M289&lt;1,"FAIL","PASS")</f>
        <v>PASS</v>
      </c>
      <c r="C32" s="990" t="s">
        <v>2070</v>
      </c>
      <c r="D32" s="988" t="s">
        <v>2388</v>
      </c>
      <c r="E32" s="992" t="s">
        <v>2077</v>
      </c>
    </row>
    <row r="33" spans="2:5" ht="28" x14ac:dyDescent="0.3">
      <c r="B33" s="624" t="str">
        <f>IF('3. Financial Inputs'!C17="Enter Contingency %","FAIL","PASS")</f>
        <v>PASS</v>
      </c>
      <c r="C33" s="990" t="s">
        <v>3291</v>
      </c>
      <c r="D33" s="988" t="s">
        <v>3292</v>
      </c>
      <c r="E33" s="992" t="s">
        <v>3293</v>
      </c>
    </row>
    <row r="34" spans="2:5" ht="49" customHeight="1" x14ac:dyDescent="0.3">
      <c r="C34" s="990" t="s">
        <v>2268</v>
      </c>
      <c r="D34" s="1315" t="s">
        <v>3169</v>
      </c>
      <c r="E34" s="992" t="s">
        <v>3170</v>
      </c>
    </row>
    <row r="35" spans="2:5" ht="42" x14ac:dyDescent="0.3">
      <c r="B35" s="395" t="str">
        <f>IF('1. Project Inputs'!C29="Enter Duration (Wks)","FAIL","PASS")</f>
        <v>PASS</v>
      </c>
      <c r="C35" s="993" t="s">
        <v>2066</v>
      </c>
      <c r="D35" s="1382" t="s">
        <v>3183</v>
      </c>
      <c r="E35" s="1383" t="s">
        <v>3184</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6" t="s">
        <v>0</v>
      </c>
      <c r="J2" s="1720"/>
      <c r="K2" s="1941"/>
      <c r="L2" s="622" t="s">
        <v>2241</v>
      </c>
      <c r="P2" s="745"/>
      <c r="Q2" s="745"/>
      <c r="R2" s="469"/>
      <c r="S2" s="469"/>
    </row>
    <row r="3" spans="2:19" s="744" customFormat="1" ht="42" x14ac:dyDescent="0.3">
      <c r="B3" s="1948" t="s">
        <v>2305</v>
      </c>
      <c r="C3" s="1948"/>
      <c r="D3" s="1948"/>
      <c r="E3" s="1948"/>
      <c r="F3" s="1948"/>
      <c r="G3" s="1948"/>
      <c r="H3" s="1949"/>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3" t="s">
        <v>3681</v>
      </c>
      <c r="C6" s="1953"/>
      <c r="D6" s="1953"/>
      <c r="E6" s="1596"/>
      <c r="F6" s="1596"/>
      <c r="J6" s="1597"/>
      <c r="P6" s="852"/>
      <c r="Q6" s="852"/>
    </row>
    <row r="7" spans="2:19" s="407" customFormat="1" ht="15" customHeight="1" x14ac:dyDescent="0.3">
      <c r="B7" s="1951" t="s">
        <v>3683</v>
      </c>
      <c r="C7" s="1951"/>
      <c r="D7" s="1951"/>
      <c r="E7" s="1951"/>
      <c r="F7" s="1951"/>
      <c r="G7" s="1951"/>
      <c r="H7" s="1951"/>
      <c r="I7" s="1951"/>
      <c r="J7" s="1951"/>
      <c r="P7" s="852"/>
      <c r="Q7" s="852"/>
      <c r="R7" s="406"/>
      <c r="S7" s="406"/>
    </row>
    <row r="8" spans="2:19" s="407" customFormat="1" ht="26" customHeight="1" x14ac:dyDescent="0.3">
      <c r="B8" s="1951"/>
      <c r="C8" s="1951"/>
      <c r="D8" s="1951"/>
      <c r="E8" s="1951"/>
      <c r="F8" s="1951"/>
      <c r="G8" s="1951"/>
      <c r="H8" s="1951"/>
      <c r="I8" s="1951"/>
      <c r="J8" s="1951"/>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2" t="s">
        <v>3282</v>
      </c>
      <c r="C11" s="1952"/>
      <c r="D11" s="1952"/>
      <c r="E11" s="444"/>
      <c r="F11" s="444"/>
    </row>
    <row r="12" spans="2:19" x14ac:dyDescent="0.3">
      <c r="B12" s="1950" t="s">
        <v>2288</v>
      </c>
      <c r="C12" s="1898"/>
      <c r="D12" s="1898"/>
      <c r="E12" s="1898"/>
      <c r="F12" s="1899"/>
      <c r="G12" s="1550"/>
      <c r="H12" s="1550"/>
      <c r="I12" s="1550"/>
      <c r="J12" s="1550"/>
    </row>
    <row r="13" spans="2:19" s="411" customFormat="1" x14ac:dyDescent="0.3">
      <c r="B13" s="873" t="s">
        <v>1304</v>
      </c>
      <c r="C13" s="1939" t="str">
        <f>'1. Project Inputs'!C18</f>
        <v>C Spire</v>
      </c>
      <c r="D13" s="1939"/>
      <c r="E13" s="1939"/>
      <c r="F13" s="1940"/>
      <c r="M13" s="1932"/>
      <c r="N13" s="1932"/>
      <c r="P13" s="632"/>
      <c r="Q13" s="632"/>
      <c r="R13" s="395"/>
      <c r="S13" s="395"/>
    </row>
    <row r="14" spans="2:19" s="411" customFormat="1" x14ac:dyDescent="0.3">
      <c r="B14" s="869" t="s">
        <v>1886</v>
      </c>
      <c r="C14" s="1933" t="s">
        <v>4</v>
      </c>
      <c r="D14" s="1933"/>
      <c r="E14" s="1933"/>
      <c r="F14" s="1934"/>
      <c r="M14" s="476"/>
      <c r="N14" s="476"/>
      <c r="O14" s="632"/>
      <c r="P14" s="395"/>
      <c r="Q14" s="395"/>
    </row>
    <row r="15" spans="2:19" s="411" customFormat="1" x14ac:dyDescent="0.3">
      <c r="B15" s="869" t="s">
        <v>1888</v>
      </c>
      <c r="C15" s="1933" t="s">
        <v>4</v>
      </c>
      <c r="D15" s="1933"/>
      <c r="E15" s="1933"/>
      <c r="F15" s="1934"/>
      <c r="M15" s="476"/>
      <c r="N15" s="476"/>
      <c r="P15" s="632"/>
      <c r="Q15" s="632"/>
      <c r="R15" s="395"/>
      <c r="S15" s="395"/>
    </row>
    <row r="16" spans="2:19" s="411" customFormat="1" x14ac:dyDescent="0.3">
      <c r="B16" s="869" t="s">
        <v>22</v>
      </c>
      <c r="C16" s="1935" t="str">
        <f>'1. Project Inputs'!C23</f>
        <v>Leap Point UK</v>
      </c>
      <c r="D16" s="1935"/>
      <c r="E16" s="1935"/>
      <c r="F16" s="1936"/>
      <c r="M16" s="476"/>
      <c r="N16" s="476"/>
      <c r="P16" s="632"/>
      <c r="Q16" s="632"/>
      <c r="R16" s="395"/>
      <c r="S16" s="395"/>
    </row>
    <row r="17" spans="2:19" s="411" customFormat="1" x14ac:dyDescent="0.3">
      <c r="B17" s="869" t="s">
        <v>23</v>
      </c>
      <c r="C17" s="1937" t="str">
        <f>'1. Project Inputs'!C24</f>
        <v>Digital - Systems Implementation</v>
      </c>
      <c r="D17" s="1937"/>
      <c r="E17" s="1937"/>
      <c r="F17" s="1938"/>
      <c r="P17" s="632"/>
      <c r="Q17" s="632"/>
      <c r="R17" s="395"/>
      <c r="S17" s="395"/>
    </row>
    <row r="18" spans="2:19" s="411" customFormat="1" x14ac:dyDescent="0.3">
      <c r="B18" s="869" t="s">
        <v>49</v>
      </c>
      <c r="C18" s="1937" t="str">
        <f>'1. Project Inputs'!C25</f>
        <v>Standard Rates</v>
      </c>
      <c r="D18" s="1937"/>
      <c r="E18" s="1937"/>
      <c r="F18" s="1938"/>
      <c r="P18" s="632"/>
      <c r="Q18" s="632"/>
      <c r="R18" s="395"/>
      <c r="S18" s="395"/>
    </row>
    <row r="19" spans="2:19" s="411" customFormat="1" x14ac:dyDescent="0.3">
      <c r="B19" s="869" t="s">
        <v>1890</v>
      </c>
      <c r="C19" s="1942">
        <f>'1. Project Inputs'!C27</f>
        <v>45933</v>
      </c>
      <c r="D19" s="1942"/>
      <c r="E19" s="1942"/>
      <c r="F19" s="1943"/>
      <c r="P19" s="632"/>
      <c r="Q19" s="632"/>
      <c r="R19" s="395"/>
      <c r="S19" s="395"/>
    </row>
    <row r="20" spans="2:19" s="411" customFormat="1" x14ac:dyDescent="0.3">
      <c r="B20" s="876" t="s">
        <v>50</v>
      </c>
      <c r="C20" s="1944">
        <f>'1. Project Inputs'!C29</f>
        <v>30</v>
      </c>
      <c r="D20" s="1945"/>
      <c r="E20" s="1945"/>
      <c r="F20" s="1946"/>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7" t="s">
        <v>2393</v>
      </c>
      <c r="C23" s="1947"/>
      <c r="D23" s="1947"/>
      <c r="E23" s="1947"/>
      <c r="F23" s="1947"/>
      <c r="G23" s="1947"/>
      <c r="H23" s="1947"/>
      <c r="I23" s="1947"/>
      <c r="J23" s="1947"/>
    </row>
    <row r="24" spans="2:19" ht="22" customHeight="1" x14ac:dyDescent="0.3">
      <c r="B24" s="1609" t="s">
        <v>2369</v>
      </c>
      <c r="C24" s="1894" t="s">
        <v>1892</v>
      </c>
      <c r="D24" s="1895"/>
      <c r="E24" s="1895"/>
      <c r="F24" s="1895"/>
      <c r="G24" s="1895"/>
      <c r="H24" s="1896"/>
      <c r="I24" s="1610" t="s">
        <v>3680</v>
      </c>
      <c r="J24" s="1610" t="s">
        <v>1893</v>
      </c>
      <c r="K24" s="1611"/>
      <c r="L24" s="1612"/>
      <c r="S24" s="754"/>
    </row>
    <row r="25" spans="2:19" ht="22" customHeight="1" x14ac:dyDescent="0.3">
      <c r="B25" s="1604" t="s">
        <v>1894</v>
      </c>
      <c r="C25" s="1930"/>
      <c r="D25" s="1930"/>
      <c r="E25" s="1930"/>
      <c r="F25" s="1930"/>
      <c r="G25" s="1592"/>
      <c r="H25" s="1592"/>
      <c r="I25" s="1592"/>
      <c r="J25" s="1592"/>
      <c r="K25" s="1592"/>
      <c r="L25" s="1605"/>
      <c r="S25" s="412"/>
    </row>
    <row r="26" spans="2:19" ht="20" customHeight="1" x14ac:dyDescent="0.3">
      <c r="B26" s="998" t="s">
        <v>109</v>
      </c>
      <c r="C26" s="1975">
        <f>'4. Summary &amp; Totals'!C61</f>
        <v>617253</v>
      </c>
      <c r="D26" s="1976"/>
      <c r="E26" s="1976"/>
      <c r="F26" s="1976"/>
      <c r="G26" s="1976"/>
      <c r="H26" s="1977"/>
      <c r="I26" s="1600"/>
      <c r="J26" s="1988"/>
      <c r="K26" s="1988"/>
      <c r="L26" s="1989"/>
    </row>
    <row r="27" spans="2:19" ht="20" customHeight="1" x14ac:dyDescent="0.3">
      <c r="B27" s="999" t="s">
        <v>1673</v>
      </c>
      <c r="C27" s="1978">
        <f>'4. Summary &amp; Totals'!C37</f>
        <v>0.65576218270666486</v>
      </c>
      <c r="D27" s="1979"/>
      <c r="E27" s="1979"/>
      <c r="F27" s="1979"/>
      <c r="G27" s="1979"/>
      <c r="H27" s="1980"/>
      <c r="I27" s="1598"/>
      <c r="J27" s="1967"/>
      <c r="K27" s="1967"/>
      <c r="L27" s="1968"/>
    </row>
    <row r="28" spans="2:19" ht="20" customHeight="1" x14ac:dyDescent="0.3">
      <c r="B28" s="999" t="s">
        <v>3398</v>
      </c>
      <c r="C28" s="1981" t="s">
        <v>3684</v>
      </c>
      <c r="D28" s="1982"/>
      <c r="E28" s="1982"/>
      <c r="F28" s="1982"/>
      <c r="G28" s="1982"/>
      <c r="H28" s="1983"/>
      <c r="I28" s="1598"/>
      <c r="J28" s="1967"/>
      <c r="K28" s="1967"/>
      <c r="L28" s="1968"/>
    </row>
    <row r="29" spans="2:19" ht="20" customHeight="1" x14ac:dyDescent="0.3">
      <c r="B29" s="1546"/>
      <c r="C29" s="1984" t="s">
        <v>1895</v>
      </c>
      <c r="D29" s="1985"/>
      <c r="E29" s="1985"/>
      <c r="F29" s="1986"/>
      <c r="G29" s="1984" t="s">
        <v>1896</v>
      </c>
      <c r="H29" s="1987"/>
      <c r="I29" s="1599"/>
      <c r="J29" s="1967"/>
      <c r="K29" s="1967"/>
      <c r="L29" s="1968"/>
    </row>
    <row r="30" spans="2:19" ht="20" customHeight="1" x14ac:dyDescent="0.3">
      <c r="B30" s="999" t="s">
        <v>1897</v>
      </c>
      <c r="C30" s="1886">
        <f>'4. Summary &amp; Totals'!C54</f>
        <v>64.929577464788736</v>
      </c>
      <c r="D30" s="1887"/>
      <c r="E30" s="1887"/>
      <c r="F30" s="1888"/>
      <c r="G30" s="1882">
        <f>'2. Roles &amp; Pricing'!F289/'2. Roles &amp; Pricing'!M289</f>
        <v>23.577464788732396</v>
      </c>
      <c r="H30" s="1883"/>
      <c r="I30" s="1598" t="str">
        <f>IF(OR(C30="",E30=""),"MISSING INFO","")</f>
        <v>MISSING INFO</v>
      </c>
      <c r="J30" s="1967"/>
      <c r="K30" s="1967"/>
      <c r="L30" s="1968"/>
    </row>
    <row r="31" spans="2:19" ht="20" customHeight="1" x14ac:dyDescent="0.3">
      <c r="B31" s="999" t="s">
        <v>1898</v>
      </c>
      <c r="C31" s="1886" t="str">
        <f>'4. Summary &amp; Totals'!C86</f>
        <v/>
      </c>
      <c r="D31" s="1887"/>
      <c r="E31" s="1887"/>
      <c r="F31" s="1888"/>
      <c r="G31" s="1882" t="e">
        <f>SUMIFS('2. Roles &amp; Pricing'!$F$291:$F$390,'2. Roles &amp; Pricing'!$W$48:$W$147,"Onshore")/SUMIFS('2. Roles &amp; Pricing'!$M$291:$M$390,'2. Roles &amp; Pricing'!$W$48:$W$147,"Onshore")</f>
        <v>#DIV/0!</v>
      </c>
      <c r="H31" s="1883"/>
      <c r="I31" s="1598" t="str">
        <f>IF(OR(C31="",E31=""),"MISSING INFO","")</f>
        <v>MISSING INFO</v>
      </c>
      <c r="J31" s="1967"/>
      <c r="K31" s="1967"/>
      <c r="L31" s="1968"/>
    </row>
    <row r="32" spans="2:19" ht="20" customHeight="1" x14ac:dyDescent="0.3">
      <c r="B32" s="1000" t="s">
        <v>1899</v>
      </c>
      <c r="C32" s="1889">
        <f>'4. Summary &amp; Totals'!C85</f>
        <v>64.929577464788736</v>
      </c>
      <c r="D32" s="1890"/>
      <c r="E32" s="1890"/>
      <c r="F32" s="1891"/>
      <c r="G32" s="1884">
        <f>IFERROR(SUMIFS('2. Roles &amp; Pricing'!$F$291:$F$390,'2. Roles &amp; Pricing'!$W$48:$W$147,"Offshore")/SUMIFS('2. Roles &amp; Pricing'!$M$291:$M$390,'2. Roles &amp; Pricing'!$W$48:$W$147,"Offshore"),"")</f>
        <v>23.577464788732396</v>
      </c>
      <c r="H32" s="1885"/>
      <c r="I32" s="1601"/>
      <c r="J32" s="1892"/>
      <c r="K32" s="1892"/>
      <c r="L32" s="1893"/>
    </row>
    <row r="33" spans="2:12" x14ac:dyDescent="0.3">
      <c r="B33" s="1001"/>
      <c r="C33" s="1001"/>
      <c r="D33" s="1001"/>
      <c r="E33" s="1001"/>
      <c r="F33" s="1001"/>
      <c r="G33" s="1002"/>
      <c r="H33" s="1003"/>
      <c r="I33" s="1003"/>
      <c r="J33" s="1003"/>
    </row>
    <row r="34" spans="2:12" ht="22" customHeight="1" x14ac:dyDescent="0.3">
      <c r="B34" s="1911" t="s">
        <v>1900</v>
      </c>
      <c r="C34" s="1920"/>
      <c r="D34" s="1920"/>
      <c r="E34" s="1920"/>
      <c r="F34" s="1920"/>
      <c r="G34" s="1920"/>
      <c r="H34" s="1920"/>
      <c r="I34" s="1931"/>
      <c r="J34" s="1897"/>
      <c r="K34" s="1898"/>
      <c r="L34" s="1899"/>
    </row>
    <row r="35" spans="2:12" ht="22" customHeight="1" x14ac:dyDescent="0.3">
      <c r="B35" s="1602" t="s">
        <v>1901</v>
      </c>
      <c r="C35" s="1924" t="str">
        <f>'1. Project Inputs'!C28</f>
        <v>Fixed Fee</v>
      </c>
      <c r="D35" s="1925"/>
      <c r="E35" s="1925"/>
      <c r="F35" s="1925"/>
      <c r="G35" s="1925"/>
      <c r="H35" s="1926"/>
      <c r="I35" s="1603" t="str">
        <f>IFERROR(IF(VLOOKUP(C35,P75:R78,3,0)=0,"",VLOOKUP(C35,P75:R78,3,0)),"MISSING INFO")</f>
        <v>MISSING INFO</v>
      </c>
      <c r="J35" s="1900"/>
      <c r="K35" s="1901"/>
      <c r="L35" s="1902"/>
    </row>
    <row r="36" spans="2:12" ht="22" customHeight="1" x14ac:dyDescent="0.3">
      <c r="B36" s="1000" t="s">
        <v>1902</v>
      </c>
      <c r="C36" s="1927">
        <f>'4. Summary &amp; Totals'!C56</f>
        <v>0.05</v>
      </c>
      <c r="D36" s="1928"/>
      <c r="E36" s="1928"/>
      <c r="F36" s="1928"/>
      <c r="G36" s="1928"/>
      <c r="H36" s="1929"/>
      <c r="I36" s="1004" t="str">
        <f>IF(C36="","MISSING INFO",IFERROR(IF(C36&lt;VLOOKUP(C35,P75:Q78,2,0),"&lt;"&amp;TEXT(VLOOKUP(C35,P75:Q78,2,0),"0%"),""),"MISSING INFO"))</f>
        <v>MISSING INFO</v>
      </c>
      <c r="J36" s="1963"/>
      <c r="K36" s="1964"/>
      <c r="L36" s="1965"/>
    </row>
    <row r="37" spans="2:12" x14ac:dyDescent="0.3">
      <c r="B37" s="751"/>
      <c r="C37" s="751"/>
      <c r="D37" s="751"/>
      <c r="E37" s="751"/>
      <c r="F37" s="751"/>
      <c r="G37" s="752"/>
      <c r="H37" s="753"/>
      <c r="I37" s="753"/>
      <c r="J37" s="753"/>
    </row>
    <row r="38" spans="2:12" ht="24" customHeight="1" x14ac:dyDescent="0.3">
      <c r="B38" s="1972" t="s">
        <v>1903</v>
      </c>
      <c r="C38" s="1973"/>
      <c r="D38" s="1973"/>
      <c r="E38" s="1973"/>
      <c r="F38" s="1973"/>
      <c r="G38" s="1973"/>
      <c r="H38" s="1973"/>
      <c r="I38" s="1973"/>
      <c r="J38" s="1973"/>
      <c r="K38" s="1973"/>
      <c r="L38" s="1913"/>
    </row>
    <row r="39" spans="2:12" ht="25" customHeight="1" x14ac:dyDescent="0.3">
      <c r="B39" s="998" t="s">
        <v>1904</v>
      </c>
      <c r="C39" s="1990">
        <f>COUNTA('2. Roles &amp; Pricing'!$K$48:$K$147)</f>
        <v>8</v>
      </c>
      <c r="D39" s="1991"/>
      <c r="E39" s="1991"/>
      <c r="F39" s="1991"/>
      <c r="G39" s="1991"/>
      <c r="H39" s="1992"/>
      <c r="I39" s="1005" t="str">
        <f>IF(G39="","MISSING INFO","")</f>
        <v>MISSING INFO</v>
      </c>
      <c r="J39" s="1999"/>
      <c r="K39" s="1988"/>
      <c r="L39" s="1989"/>
    </row>
    <row r="40" spans="2:12" ht="30" customHeight="1" x14ac:dyDescent="0.3">
      <c r="B40" s="999" t="s">
        <v>1905</v>
      </c>
      <c r="C40" s="1993" t="s">
        <v>216</v>
      </c>
      <c r="D40" s="1994"/>
      <c r="E40" s="1994"/>
      <c r="F40" s="1994"/>
      <c r="G40" s="1994"/>
      <c r="H40" s="1995"/>
      <c r="I40" s="997" t="str">
        <f>IFERROR(IF(VLOOKUP(C40,P82:R83,3,0)=0,"",VLOOKUP(C40,P82:R83,3,0)),"MISSING INFO")</f>
        <v>MISSING INFO</v>
      </c>
      <c r="J40" s="1966"/>
      <c r="K40" s="1967"/>
      <c r="L40" s="1968"/>
    </row>
    <row r="41" spans="2:12" ht="14.5" customHeight="1" x14ac:dyDescent="0.3">
      <c r="B41" s="999" t="s">
        <v>1907</v>
      </c>
      <c r="C41" s="1996" t="str">
        <f>IF(SUM(G42:G49)&lt;&gt;0,SUM(G42:G49),"")</f>
        <v/>
      </c>
      <c r="D41" s="1997"/>
      <c r="E41" s="1997"/>
      <c r="F41" s="1997"/>
      <c r="G41" s="1997"/>
      <c r="H41" s="1998"/>
      <c r="I41" s="997" t="str">
        <f>IF(H41="","MISSING INFO",IF(H41&lt;Q85,"&lt;"&amp;TEXT(Q85,"0%"),""))</f>
        <v>MISSING INFO</v>
      </c>
      <c r="J41" s="1966"/>
      <c r="K41" s="1967"/>
      <c r="L41" s="1968"/>
    </row>
    <row r="42" spans="2:12" x14ac:dyDescent="0.3">
      <c r="B42" s="1006"/>
      <c r="C42" s="1905" t="s">
        <v>3399</v>
      </c>
      <c r="D42" s="1906"/>
      <c r="E42" s="1907" t="s">
        <v>119</v>
      </c>
      <c r="F42" s="1908"/>
      <c r="G42" s="1909" t="s">
        <v>1929</v>
      </c>
      <c r="H42" s="1910"/>
      <c r="I42" s="1554"/>
      <c r="J42" s="1966"/>
      <c r="K42" s="1967"/>
      <c r="L42" s="1968"/>
    </row>
    <row r="43" spans="2:12" ht="21" customHeight="1" x14ac:dyDescent="0.3">
      <c r="B43" s="1006"/>
      <c r="C43" s="1556" t="s">
        <v>2101</v>
      </c>
      <c r="D43" s="1556" t="s">
        <v>3400</v>
      </c>
      <c r="E43" s="1556" t="s">
        <v>2101</v>
      </c>
      <c r="F43" s="1556" t="s">
        <v>3400</v>
      </c>
      <c r="G43" s="1556" t="s">
        <v>2101</v>
      </c>
      <c r="H43" s="1556" t="s">
        <v>3400</v>
      </c>
      <c r="I43" s="1554"/>
      <c r="J43" s="1966"/>
      <c r="K43" s="1967"/>
      <c r="L43" s="1968"/>
    </row>
    <row r="44" spans="2:12" ht="21" customHeight="1" x14ac:dyDescent="0.3">
      <c r="B44" s="999" t="s">
        <v>1908</v>
      </c>
      <c r="C44" s="1556"/>
      <c r="D44" s="1556"/>
      <c r="E44" s="1556"/>
      <c r="F44" s="1556"/>
      <c r="G44" s="1556"/>
      <c r="H44" s="1556"/>
      <c r="I44" s="1554"/>
      <c r="J44" s="1966"/>
      <c r="K44" s="1967"/>
      <c r="L44" s="1968"/>
    </row>
    <row r="45" spans="2:12" ht="21" customHeight="1" x14ac:dyDescent="0.3">
      <c r="B45" s="999" t="s">
        <v>3401</v>
      </c>
      <c r="C45" s="1556"/>
      <c r="D45" s="1556"/>
      <c r="E45" s="1556"/>
      <c r="F45" s="1556"/>
      <c r="G45" s="1556"/>
      <c r="H45" s="1556"/>
      <c r="I45" s="1554"/>
      <c r="J45" s="1966"/>
      <c r="K45" s="1967"/>
      <c r="L45" s="1968"/>
    </row>
    <row r="46" spans="2:12" ht="21" customHeight="1" x14ac:dyDescent="0.3">
      <c r="B46" s="999" t="s">
        <v>3402</v>
      </c>
      <c r="C46" s="1556"/>
      <c r="D46" s="1556"/>
      <c r="E46" s="1556"/>
      <c r="F46" s="1556"/>
      <c r="G46" s="1556"/>
      <c r="H46" s="1556"/>
      <c r="I46" s="1554"/>
      <c r="J46" s="1966"/>
      <c r="K46" s="1967"/>
      <c r="L46" s="1968"/>
    </row>
    <row r="47" spans="2:12" ht="21" customHeight="1" x14ac:dyDescent="0.3">
      <c r="B47" s="999" t="s">
        <v>3403</v>
      </c>
      <c r="C47" s="1551"/>
      <c r="D47" s="1551"/>
      <c r="E47" s="1551"/>
      <c r="F47" s="1551"/>
      <c r="G47" s="1552"/>
      <c r="H47" s="1553"/>
      <c r="I47" s="1554"/>
      <c r="J47" s="1966"/>
      <c r="K47" s="1967"/>
      <c r="L47" s="1968"/>
    </row>
    <row r="48" spans="2:12" ht="21" customHeight="1" x14ac:dyDescent="0.3">
      <c r="B48" s="999" t="s">
        <v>3404</v>
      </c>
      <c r="C48" s="1551"/>
      <c r="D48" s="1551"/>
      <c r="E48" s="1551"/>
      <c r="F48" s="1551"/>
      <c r="G48" s="1552"/>
      <c r="H48" s="1553"/>
      <c r="I48" s="1554"/>
      <c r="J48" s="1966"/>
      <c r="K48" s="1967"/>
      <c r="L48" s="1968"/>
    </row>
    <row r="49" spans="2:12" ht="21" customHeight="1" x14ac:dyDescent="0.3">
      <c r="B49" s="999" t="s">
        <v>3405</v>
      </c>
      <c r="C49" s="1551"/>
      <c r="D49" s="1551"/>
      <c r="E49" s="1551"/>
      <c r="F49" s="1551"/>
      <c r="G49" s="1552"/>
      <c r="H49" s="1553"/>
      <c r="I49" s="1554"/>
      <c r="J49" s="1966"/>
      <c r="K49" s="1967"/>
      <c r="L49" s="1968"/>
    </row>
    <row r="50" spans="2:12" ht="45" customHeight="1" x14ac:dyDescent="0.3">
      <c r="B50" s="1000" t="s">
        <v>3406</v>
      </c>
      <c r="C50" s="1547"/>
      <c r="D50" s="1547"/>
      <c r="E50" s="1547"/>
      <c r="F50" s="1547"/>
      <c r="G50" s="1962"/>
      <c r="H50" s="1962"/>
      <c r="I50" s="1555"/>
      <c r="J50" s="1974"/>
      <c r="K50" s="1892"/>
      <c r="L50" s="1893"/>
    </row>
    <row r="51" spans="2:12" x14ac:dyDescent="0.3">
      <c r="B51" s="411"/>
      <c r="C51" s="411"/>
      <c r="D51" s="411"/>
      <c r="E51" s="411"/>
      <c r="F51" s="411"/>
      <c r="G51" s="411"/>
      <c r="H51" s="411"/>
      <c r="I51" s="411"/>
      <c r="J51" s="411"/>
    </row>
    <row r="52" spans="2:12" ht="24" customHeight="1" x14ac:dyDescent="0.3">
      <c r="B52" s="1911" t="s">
        <v>1909</v>
      </c>
      <c r="C52" s="1920"/>
      <c r="D52" s="1920"/>
      <c r="E52" s="1920"/>
      <c r="F52" s="1921"/>
      <c r="G52" s="1558"/>
      <c r="H52" s="1558"/>
      <c r="I52" s="1558"/>
      <c r="J52" s="1558"/>
    </row>
    <row r="53" spans="2:12" ht="45" customHeight="1" x14ac:dyDescent="0.3">
      <c r="B53" s="998" t="s">
        <v>1910</v>
      </c>
      <c r="C53" s="1914" t="s">
        <v>216</v>
      </c>
      <c r="D53" s="1915"/>
      <c r="E53" s="1915"/>
      <c r="F53" s="1916"/>
      <c r="G53" s="1559"/>
      <c r="H53" s="1559"/>
      <c r="I53" s="1560"/>
      <c r="J53" s="1561"/>
    </row>
    <row r="54" spans="2:12" ht="45" customHeight="1" x14ac:dyDescent="0.3">
      <c r="B54" s="1000" t="s">
        <v>1911</v>
      </c>
      <c r="C54" s="1917" t="s">
        <v>216</v>
      </c>
      <c r="D54" s="1918"/>
      <c r="E54" s="1918"/>
      <c r="F54" s="1919"/>
      <c r="G54" s="1559"/>
      <c r="H54" s="1559"/>
      <c r="I54" s="1560"/>
      <c r="J54" s="1561"/>
    </row>
    <row r="55" spans="2:12" ht="15" customHeight="1" x14ac:dyDescent="0.3">
      <c r="B55" s="751"/>
      <c r="C55" s="751"/>
      <c r="D55" s="751"/>
      <c r="E55" s="751"/>
      <c r="F55" s="751"/>
      <c r="G55" s="753"/>
      <c r="H55" s="411"/>
      <c r="I55" s="411"/>
      <c r="J55" s="753"/>
    </row>
    <row r="56" spans="2:12" ht="25" customHeight="1" x14ac:dyDescent="0.3">
      <c r="B56" s="1911" t="s">
        <v>1912</v>
      </c>
      <c r="C56" s="1912"/>
      <c r="D56" s="1912"/>
      <c r="E56" s="1912"/>
      <c r="F56" s="1912"/>
      <c r="G56" s="1913"/>
      <c r="H56" s="1558"/>
      <c r="I56" s="1558"/>
      <c r="J56" s="1558"/>
    </row>
    <row r="57" spans="2:12" ht="30" customHeight="1" x14ac:dyDescent="0.3">
      <c r="B57" s="1557" t="s">
        <v>1913</v>
      </c>
      <c r="C57" s="1922" t="s">
        <v>2297</v>
      </c>
      <c r="D57" s="1923"/>
      <c r="E57" s="1923"/>
      <c r="F57" s="1923"/>
      <c r="G57" s="1563" t="str">
        <f>IFERROR(IF(VLOOKUP(C57,P102:R103,3,0)=0,"",VLOOKUP(C57,P102:R103,3,0)),"MISSING INFO")</f>
        <v>MISSING INFO</v>
      </c>
      <c r="H57" s="1559"/>
      <c r="I57" s="1559"/>
      <c r="J57" s="1562"/>
    </row>
    <row r="58" spans="2:12" x14ac:dyDescent="0.3">
      <c r="B58" s="1557" t="s">
        <v>1914</v>
      </c>
      <c r="C58" s="1903" t="s">
        <v>2296</v>
      </c>
      <c r="D58" s="1904"/>
      <c r="E58" s="1904"/>
      <c r="F58" s="1904"/>
      <c r="G58" s="1564" t="str">
        <f>IFERROR(IF(VLOOKUP(C58,P105:R107,3,0)=0,"",VLOOKUP(C58,P105:R107,3,0)),"MISSING INFO")</f>
        <v>MISSING INFO</v>
      </c>
      <c r="H58" s="1559"/>
      <c r="I58" s="1559"/>
      <c r="J58" s="1562"/>
    </row>
    <row r="59" spans="2:12" ht="24" customHeight="1" x14ac:dyDescent="0.3">
      <c r="B59" s="1557" t="s">
        <v>1915</v>
      </c>
      <c r="C59" s="1903" t="s">
        <v>2298</v>
      </c>
      <c r="D59" s="1904"/>
      <c r="E59" s="1904"/>
      <c r="F59" s="1904"/>
      <c r="G59" s="1564" t="str">
        <f>IFERROR(IF(VLOOKUP(C59,P109:R111,3,0)=0,"",VLOOKUP(C59,P109:R111,3,0)),"MISSING INFO")</f>
        <v>MISSING INFO</v>
      </c>
      <c r="H59" s="1559"/>
      <c r="I59" s="1559"/>
      <c r="J59" s="1561"/>
    </row>
    <row r="60" spans="2:12" ht="14" customHeight="1" x14ac:dyDescent="0.3">
      <c r="B60" s="1557" t="s">
        <v>3407</v>
      </c>
      <c r="C60" s="1903" t="s">
        <v>2300</v>
      </c>
      <c r="D60" s="1904"/>
      <c r="E60" s="1904"/>
      <c r="F60" s="1904"/>
      <c r="G60" s="1564" t="str">
        <f>IFERROR(IF(VLOOKUP(C60,P115:R121,3,0)=0,"",VLOOKUP(C60,P115:R121,3,0)),"MISSING INFO")</f>
        <v>MISSING INFO</v>
      </c>
      <c r="H60" s="1559"/>
      <c r="I60" s="1559"/>
      <c r="J60" s="1562"/>
    </row>
    <row r="61" spans="2:12" ht="14" customHeight="1" x14ac:dyDescent="0.3">
      <c r="B61" s="1557" t="s">
        <v>3408</v>
      </c>
      <c r="C61" s="1903" t="s">
        <v>2299</v>
      </c>
      <c r="D61" s="1904"/>
      <c r="E61" s="1904"/>
      <c r="F61" s="1904"/>
      <c r="G61" s="1564" t="str">
        <f>IFERROR(IF(VLOOKUP(C61,P123:R124,3,0)=0,"",VLOOKUP(C61,P123:R124,3,0)),"MISSING INFO")</f>
        <v>MISSING INFO</v>
      </c>
      <c r="H61" s="1559"/>
      <c r="I61" s="1559"/>
      <c r="J61" s="1562"/>
    </row>
    <row r="62" spans="2:12" x14ac:dyDescent="0.3">
      <c r="B62" s="1557" t="s">
        <v>1916</v>
      </c>
      <c r="C62" s="1903" t="s">
        <v>2299</v>
      </c>
      <c r="D62" s="1904"/>
      <c r="E62" s="1904"/>
      <c r="F62" s="1904"/>
      <c r="G62" s="1564"/>
      <c r="H62" s="1559"/>
      <c r="I62" s="1559"/>
      <c r="J62" s="1562"/>
    </row>
    <row r="63" spans="2:12" x14ac:dyDescent="0.3">
      <c r="B63" s="1557" t="s">
        <v>3409</v>
      </c>
      <c r="C63" s="1954" t="s">
        <v>216</v>
      </c>
      <c r="D63" s="1955"/>
      <c r="E63" s="1955"/>
      <c r="F63" s="1955"/>
      <c r="G63" s="1565"/>
      <c r="H63" s="1559"/>
      <c r="I63" s="1559"/>
      <c r="J63" s="1562"/>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6" t="s">
        <v>1919</v>
      </c>
      <c r="D67" s="1957"/>
      <c r="E67" s="1957"/>
      <c r="F67" s="1958"/>
      <c r="G67" s="1960" t="s">
        <v>1919</v>
      </c>
      <c r="H67" s="1960"/>
      <c r="I67" s="1960"/>
      <c r="J67" s="1961"/>
    </row>
    <row r="68" spans="2:18" ht="42" customHeight="1" x14ac:dyDescent="0.3">
      <c r="B68" s="1160" t="str" cm="1">
        <f t="array" ref="B68">IF(COUNTIF(I26:I61,"="&amp;"MISSING INFO")&gt;0,P143,IF(SUMPRODUCT(--(LEN(I26:I61)))&gt;0,P141,P142))</f>
        <v>Missing Information</v>
      </c>
      <c r="C68" s="1548"/>
      <c r="D68" s="1548"/>
      <c r="E68" s="1548"/>
      <c r="F68" s="1548"/>
      <c r="G68" s="1969" t="str">
        <f>VLOOKUP(B68,P141:Q143,2,0)</f>
        <v>Complete all required fields above to clear all "MISSING INFO" error messages.</v>
      </c>
      <c r="H68" s="1970"/>
      <c r="I68" s="1970"/>
      <c r="J68" s="1971"/>
    </row>
    <row r="69" spans="2:18" s="395" customFormat="1" x14ac:dyDescent="0.3">
      <c r="B69" s="1157"/>
      <c r="C69" s="1549"/>
      <c r="D69" s="1549"/>
      <c r="E69" s="1549"/>
      <c r="F69" s="1549"/>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9" t="s">
        <v>1901</v>
      </c>
      <c r="Q73" s="1959"/>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9" t="s">
        <v>1909</v>
      </c>
      <c r="Q88" s="1959"/>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3410</v>
      </c>
      <c r="Q126" s="129"/>
      <c r="R126" s="120"/>
    </row>
    <row r="127" spans="2:18" s="395" customFormat="1" x14ac:dyDescent="0.3">
      <c r="P127" s="129" t="s">
        <v>3411</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2356</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4"/>
      <c r="X1" s="2034"/>
      <c r="Y1" s="2034"/>
    </row>
    <row r="2" spans="1:25" s="469" customFormat="1" ht="20.25" customHeight="1" x14ac:dyDescent="0.3">
      <c r="C2" s="818" t="s">
        <v>2306</v>
      </c>
      <c r="D2" s="698"/>
      <c r="E2" s="698"/>
      <c r="F2" s="699"/>
      <c r="G2" s="700"/>
      <c r="H2" s="700"/>
      <c r="I2" s="700"/>
      <c r="J2" s="700"/>
      <c r="L2" s="1714"/>
      <c r="M2" s="1714"/>
      <c r="N2" s="1714"/>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5" t="s">
        <v>3260</v>
      </c>
      <c r="D5" s="2035"/>
      <c r="E5" s="2035"/>
      <c r="F5" s="2035"/>
      <c r="G5" s="1469"/>
      <c r="H5" s="1469"/>
      <c r="I5" s="1469"/>
      <c r="J5" s="1469"/>
      <c r="L5" s="805"/>
      <c r="M5" s="805"/>
      <c r="N5" s="805"/>
      <c r="O5" s="1470"/>
      <c r="P5" s="1470"/>
      <c r="Q5" s="1470"/>
      <c r="R5" s="1470"/>
      <c r="W5" s="1072"/>
      <c r="X5" s="1073"/>
      <c r="Y5" s="1073"/>
    </row>
    <row r="6" spans="1:25" s="812" customFormat="1" ht="20" customHeight="1" x14ac:dyDescent="0.35">
      <c r="C6" s="2032" t="s">
        <v>3261</v>
      </c>
      <c r="D6" s="2032"/>
      <c r="E6" s="2032"/>
      <c r="F6" s="2032"/>
      <c r="G6" s="815"/>
      <c r="H6" s="815"/>
      <c r="I6" s="815"/>
      <c r="J6" s="815"/>
      <c r="L6" s="805"/>
      <c r="M6" s="805"/>
      <c r="N6" s="805"/>
      <c r="O6" s="816"/>
      <c r="P6" s="816"/>
      <c r="Q6" s="816"/>
      <c r="R6" s="816"/>
      <c r="W6" s="1072"/>
      <c r="X6" s="1073"/>
      <c r="Y6" s="1073"/>
    </row>
    <row r="7" spans="1:25" s="812" customFormat="1" ht="20" customHeight="1" x14ac:dyDescent="0.35">
      <c r="C7" s="2033" t="s">
        <v>2274</v>
      </c>
      <c r="D7" s="2033"/>
      <c r="E7" s="2033"/>
      <c r="F7" s="2033"/>
      <c r="G7" s="815"/>
      <c r="H7" s="815"/>
      <c r="I7" s="815"/>
      <c r="J7" s="815"/>
      <c r="L7" s="805"/>
      <c r="M7" s="805"/>
      <c r="N7" s="805"/>
      <c r="O7" s="816"/>
      <c r="P7" s="816"/>
      <c r="Q7" s="816"/>
      <c r="R7" s="816"/>
      <c r="W7" s="1072"/>
      <c r="X7" s="1073"/>
      <c r="Y7" s="1073"/>
    </row>
    <row r="8" spans="1:25" s="812" customFormat="1" ht="29.5" customHeight="1" x14ac:dyDescent="0.35">
      <c r="C8" s="2033" t="s">
        <v>2275</v>
      </c>
      <c r="D8" s="2033"/>
      <c r="E8" s="2033"/>
      <c r="F8" s="2033"/>
      <c r="G8" s="815"/>
      <c r="H8" s="815"/>
      <c r="I8" s="815"/>
      <c r="J8" s="815"/>
      <c r="L8" s="805"/>
      <c r="M8" s="805"/>
      <c r="N8" s="805"/>
      <c r="O8" s="816"/>
      <c r="P8" s="816"/>
      <c r="Q8" s="816"/>
      <c r="R8" s="816"/>
      <c r="W8" s="1072"/>
      <c r="X8" s="1073"/>
      <c r="Y8" s="1073"/>
    </row>
    <row r="9" spans="1:25" s="812" customFormat="1" ht="29.5" customHeight="1" x14ac:dyDescent="0.35">
      <c r="C9" s="2033" t="s">
        <v>3262</v>
      </c>
      <c r="D9" s="2033"/>
      <c r="E9" s="2033"/>
      <c r="F9" s="2033"/>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5"/>
      <c r="N11" s="2015"/>
      <c r="O11" s="663"/>
      <c r="P11" s="663"/>
      <c r="Q11" s="663"/>
      <c r="R11" s="663"/>
      <c r="S11" s="475"/>
      <c r="T11" s="475"/>
      <c r="U11" s="475"/>
      <c r="W11" s="1074"/>
      <c r="X11" s="1075"/>
      <c r="Y11" s="1075"/>
    </row>
    <row r="12" spans="1:25" ht="20.5" customHeight="1" x14ac:dyDescent="0.3">
      <c r="C12" s="1471" t="s">
        <v>3263</v>
      </c>
      <c r="D12" s="659"/>
      <c r="E12" s="659"/>
      <c r="G12" s="395"/>
      <c r="H12" s="395"/>
      <c r="I12" s="395"/>
      <c r="J12" s="395"/>
      <c r="L12" s="664"/>
      <c r="M12" s="2031"/>
      <c r="N12" s="2031"/>
      <c r="O12" s="660"/>
      <c r="P12" s="660"/>
      <c r="Q12" s="660"/>
      <c r="R12" s="660"/>
      <c r="W12" s="1074"/>
      <c r="X12" s="1075"/>
      <c r="Y12" s="1075"/>
    </row>
    <row r="13" spans="1:25" ht="17.5" x14ac:dyDescent="0.3">
      <c r="C13" s="2028" t="s">
        <v>2199</v>
      </c>
      <c r="D13" s="2029"/>
      <c r="E13" s="395"/>
      <c r="F13" s="2020"/>
      <c r="G13" s="2020"/>
      <c r="H13" s="665"/>
      <c r="I13" s="665"/>
      <c r="J13" s="665"/>
      <c r="K13" s="484"/>
      <c r="L13" s="664"/>
      <c r="M13" s="2031"/>
      <c r="N13" s="2031"/>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1"/>
      <c r="N14" s="2031"/>
      <c r="O14" s="666"/>
      <c r="P14" s="666"/>
      <c r="Q14" s="666"/>
      <c r="R14" s="666"/>
      <c r="S14" s="413"/>
      <c r="T14" s="413"/>
      <c r="U14" s="667"/>
      <c r="V14" s="667"/>
      <c r="W14" s="1077"/>
      <c r="X14" s="2030"/>
      <c r="Y14" s="2030"/>
    </row>
    <row r="15" spans="1:25" ht="18" customHeight="1" x14ac:dyDescent="0.3">
      <c r="C15" s="867" t="s">
        <v>17</v>
      </c>
      <c r="D15" s="991" t="str">
        <f>'1. Project Inputs'!C18</f>
        <v>C Spire</v>
      </c>
      <c r="F15" s="2000"/>
      <c r="G15" s="411"/>
      <c r="H15" s="411"/>
      <c r="I15" s="411"/>
      <c r="J15" s="411"/>
      <c r="K15" s="671"/>
      <c r="L15" s="672"/>
      <c r="M15" s="2031"/>
      <c r="N15" s="2031"/>
      <c r="O15" s="673"/>
      <c r="P15" s="673"/>
      <c r="Q15" s="673"/>
      <c r="R15" s="673"/>
      <c r="S15" s="413"/>
      <c r="T15" s="413"/>
      <c r="U15" s="2019"/>
      <c r="V15" s="411"/>
      <c r="W15" s="399"/>
    </row>
    <row r="16" spans="1:25" ht="18" customHeight="1" x14ac:dyDescent="0.3">
      <c r="C16" s="867" t="s">
        <v>47</v>
      </c>
      <c r="D16" s="1021" t="str">
        <f>'1. Project Inputs'!C19</f>
        <v>TA Digital</v>
      </c>
      <c r="F16" s="2000"/>
      <c r="G16" s="411"/>
      <c r="H16" s="411"/>
      <c r="I16" s="411"/>
      <c r="J16" s="411"/>
      <c r="K16" s="671"/>
      <c r="L16" s="671"/>
      <c r="M16" s="641"/>
      <c r="N16" s="647"/>
      <c r="O16" s="673"/>
      <c r="P16" s="673"/>
      <c r="Q16" s="673"/>
      <c r="R16" s="673"/>
      <c r="S16" s="413"/>
      <c r="T16" s="413"/>
      <c r="U16" s="2019"/>
      <c r="V16" s="411"/>
      <c r="W16" s="399"/>
    </row>
    <row r="17" spans="3:23" ht="17.25" customHeight="1" x14ac:dyDescent="0.3">
      <c r="C17" s="867" t="s">
        <v>48</v>
      </c>
      <c r="D17" s="991" t="str">
        <f>'1. Project Inputs'!C20</f>
        <v>No</v>
      </c>
      <c r="F17" s="2000"/>
      <c r="G17" s="411"/>
      <c r="H17" s="411"/>
      <c r="I17" s="411"/>
      <c r="J17" s="411"/>
      <c r="K17" s="671"/>
      <c r="L17" s="671"/>
      <c r="M17" s="641"/>
      <c r="N17" s="647"/>
      <c r="O17" s="673"/>
      <c r="P17" s="673"/>
      <c r="Q17" s="673"/>
      <c r="R17" s="673"/>
      <c r="S17" s="413"/>
      <c r="T17" s="413"/>
      <c r="U17" s="2019"/>
      <c r="V17" s="411"/>
      <c r="W17" s="399"/>
    </row>
    <row r="18" spans="3:23" ht="16" customHeight="1" x14ac:dyDescent="0.3">
      <c r="C18" s="962" t="s">
        <v>2064</v>
      </c>
      <c r="D18" s="991">
        <f>'1. Project Inputs'!C22</f>
        <v>1324</v>
      </c>
      <c r="E18" s="519"/>
      <c r="F18" s="2000"/>
      <c r="G18" s="411"/>
      <c r="H18" s="411"/>
      <c r="I18" s="411"/>
      <c r="J18" s="411"/>
      <c r="K18" s="671"/>
      <c r="L18" s="671"/>
      <c r="M18" s="641"/>
      <c r="N18" s="647"/>
      <c r="O18" s="673"/>
      <c r="P18" s="673"/>
      <c r="Q18" s="673"/>
      <c r="R18" s="673"/>
      <c r="S18" s="413"/>
      <c r="T18" s="413"/>
      <c r="U18" s="2019"/>
      <c r="V18" s="411"/>
      <c r="W18" s="399"/>
    </row>
    <row r="19" spans="3:23" ht="16" customHeight="1" x14ac:dyDescent="0.3">
      <c r="C19" s="962" t="s">
        <v>22</v>
      </c>
      <c r="D19" s="991" t="str">
        <f>'1. Project Inputs'!C23</f>
        <v>Leap Point UK</v>
      </c>
      <c r="E19" s="519"/>
      <c r="F19" s="2000"/>
      <c r="G19" s="411"/>
      <c r="H19" s="411"/>
      <c r="I19" s="411"/>
      <c r="J19" s="411"/>
      <c r="K19" s="671"/>
      <c r="L19" s="671"/>
      <c r="M19" s="641"/>
      <c r="N19" s="647"/>
      <c r="O19" s="673"/>
      <c r="P19" s="673"/>
      <c r="Q19" s="673"/>
      <c r="R19" s="673"/>
      <c r="S19" s="413"/>
      <c r="T19" s="413"/>
      <c r="U19" s="2019"/>
      <c r="V19" s="411"/>
      <c r="W19" s="399"/>
    </row>
    <row r="20" spans="3:23" ht="16" customHeight="1" x14ac:dyDescent="0.3">
      <c r="C20" s="962" t="s">
        <v>23</v>
      </c>
      <c r="D20" s="1021" t="str">
        <f>'1. Project Inputs'!C24</f>
        <v>Digital - Systems Implementation</v>
      </c>
      <c r="E20" s="519"/>
      <c r="F20" s="2000"/>
      <c r="G20" s="411"/>
      <c r="H20" s="411"/>
      <c r="I20" s="411"/>
      <c r="J20" s="411"/>
      <c r="K20" s="671"/>
      <c r="L20" s="671"/>
      <c r="M20" s="641"/>
      <c r="N20" s="675"/>
      <c r="O20" s="676"/>
      <c r="P20" s="676"/>
      <c r="Q20" s="676"/>
      <c r="R20" s="676"/>
      <c r="S20" s="413"/>
      <c r="T20" s="413"/>
      <c r="U20" s="2019"/>
      <c r="V20" s="411"/>
      <c r="W20" s="399"/>
    </row>
    <row r="21" spans="3:23" ht="16" customHeight="1" x14ac:dyDescent="0.3">
      <c r="C21" s="962" t="s">
        <v>49</v>
      </c>
      <c r="D21" s="1021" t="str">
        <f>'1. Project Inputs'!C25</f>
        <v>Standard Rates</v>
      </c>
      <c r="E21" s="519"/>
      <c r="F21" s="2000"/>
      <c r="G21" s="411"/>
      <c r="H21" s="411"/>
      <c r="I21" s="411"/>
      <c r="J21" s="411"/>
      <c r="K21" s="671"/>
      <c r="L21" s="671"/>
      <c r="M21" s="641"/>
      <c r="N21" s="677"/>
      <c r="O21" s="678"/>
      <c r="P21" s="678"/>
      <c r="Q21" s="678"/>
      <c r="R21" s="678"/>
      <c r="S21" s="413"/>
      <c r="T21" s="413"/>
      <c r="U21" s="2019"/>
      <c r="V21" s="411"/>
      <c r="W21" s="399"/>
    </row>
    <row r="22" spans="3:23" ht="31" customHeight="1" x14ac:dyDescent="0.3">
      <c r="C22" s="1022" t="s">
        <v>25</v>
      </c>
      <c r="D22" s="1021" t="str">
        <f>IF(ISBLANK('1. Project Inputs'!C26)," ",'1. Project Inputs'!C26)</f>
        <v xml:space="preserve"> </v>
      </c>
      <c r="F22" s="2000"/>
      <c r="G22" s="411"/>
      <c r="H22" s="411"/>
      <c r="I22" s="411"/>
      <c r="J22" s="411"/>
      <c r="K22" s="671"/>
      <c r="L22" s="671"/>
      <c r="M22" s="641"/>
      <c r="N22" s="677"/>
      <c r="O22" s="679"/>
      <c r="P22" s="679"/>
      <c r="Q22" s="679"/>
      <c r="R22" s="679"/>
      <c r="S22" s="413"/>
      <c r="T22" s="413"/>
      <c r="U22" s="2019"/>
      <c r="V22" s="411"/>
      <c r="W22" s="399"/>
    </row>
    <row r="23" spans="3:23" ht="16" customHeight="1" x14ac:dyDescent="0.3">
      <c r="C23" s="867" t="s">
        <v>26</v>
      </c>
      <c r="D23" s="1023">
        <f>'1. Project Inputs'!C27</f>
        <v>45933</v>
      </c>
      <c r="F23" s="2000"/>
      <c r="G23" s="411"/>
      <c r="H23" s="411"/>
      <c r="I23" s="411"/>
      <c r="J23" s="411"/>
      <c r="K23" s="671"/>
      <c r="L23" s="671"/>
      <c r="M23" s="641"/>
      <c r="N23" s="680"/>
      <c r="O23" s="673"/>
      <c r="P23" s="673"/>
      <c r="Q23" s="673"/>
      <c r="R23" s="673"/>
      <c r="S23" s="413"/>
      <c r="T23" s="413"/>
      <c r="U23" s="2019"/>
      <c r="V23" s="411"/>
      <c r="W23" s="399"/>
    </row>
    <row r="24" spans="3:23" ht="17.25" customHeight="1" x14ac:dyDescent="0.3">
      <c r="C24" s="867" t="s">
        <v>50</v>
      </c>
      <c r="D24" s="1024">
        <f>'1. Project Inputs'!C29</f>
        <v>30</v>
      </c>
      <c r="E24" s="681"/>
      <c r="F24" s="2000"/>
      <c r="G24" s="411"/>
      <c r="H24" s="411"/>
      <c r="I24" s="411"/>
      <c r="J24" s="411"/>
      <c r="K24" s="671"/>
      <c r="L24" s="671"/>
      <c r="M24" s="641"/>
      <c r="N24" s="505"/>
      <c r="O24" s="505"/>
      <c r="P24" s="505"/>
      <c r="Q24" s="505"/>
      <c r="R24" s="505"/>
      <c r="S24" s="413"/>
      <c r="T24" s="413"/>
      <c r="U24" s="2019"/>
      <c r="V24" s="411"/>
      <c r="W24" s="399"/>
    </row>
    <row r="25" spans="3:23" ht="15" x14ac:dyDescent="0.3">
      <c r="C25" s="867" t="s">
        <v>27</v>
      </c>
      <c r="D25" s="1024" t="str">
        <f>'1. Project Inputs'!C28</f>
        <v>Fixed Fee</v>
      </c>
      <c r="E25" s="681"/>
      <c r="F25" s="2000"/>
      <c r="G25" s="411"/>
      <c r="H25" s="411"/>
      <c r="I25" s="411"/>
      <c r="J25" s="411"/>
      <c r="K25" s="671"/>
      <c r="L25" s="671"/>
      <c r="M25" s="641"/>
      <c r="N25" s="505"/>
      <c r="O25" s="505"/>
      <c r="P25" s="505"/>
      <c r="Q25" s="505"/>
      <c r="R25" s="505"/>
      <c r="S25" s="413"/>
      <c r="T25" s="413"/>
      <c r="U25" s="2019"/>
      <c r="V25" s="411"/>
      <c r="W25" s="399"/>
    </row>
    <row r="26" spans="3:23" ht="19" customHeight="1" x14ac:dyDescent="0.3">
      <c r="C26" s="962" t="s">
        <v>16</v>
      </c>
      <c r="D26" s="1472" t="str">
        <f>IF(ISBLANK('1. Project Inputs'!G17),"",'1. Project Inputs'!G17)</f>
        <v/>
      </c>
      <c r="E26" s="681"/>
      <c r="F26" s="2000"/>
      <c r="G26" s="411"/>
      <c r="H26" s="411"/>
      <c r="I26" s="411"/>
      <c r="J26" s="411"/>
      <c r="K26" s="671"/>
      <c r="L26" s="671"/>
      <c r="M26" s="641"/>
      <c r="N26" s="505"/>
      <c r="O26" s="505"/>
      <c r="P26" s="505"/>
      <c r="Q26" s="505"/>
      <c r="R26" s="505"/>
      <c r="S26" s="413"/>
      <c r="T26" s="413"/>
      <c r="U26" s="2019"/>
      <c r="V26" s="411"/>
      <c r="W26" s="399"/>
    </row>
    <row r="27" spans="3:23" ht="18" customHeight="1" x14ac:dyDescent="0.3">
      <c r="C27" s="962" t="s">
        <v>18</v>
      </c>
      <c r="D27" s="1472" t="str">
        <f>IF(ISBLANK('1. Project Inputs'!G18),"",'1. Project Inputs'!G18)</f>
        <v/>
      </c>
      <c r="E27" s="681"/>
      <c r="F27" s="2000"/>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3" t="str">
        <f>IF(ISBLANK('1. Project Inputs'!G19),"",'1. Project Inputs'!G19)</f>
        <v/>
      </c>
      <c r="E28" s="681"/>
      <c r="F28" s="2000"/>
      <c r="G28" s="411"/>
      <c r="H28" s="430"/>
      <c r="I28" s="430"/>
      <c r="J28" s="430"/>
      <c r="K28" s="682"/>
      <c r="L28" s="682"/>
      <c r="U28" s="674"/>
      <c r="V28" s="411"/>
      <c r="W28" s="399"/>
    </row>
    <row r="29" spans="3:23" ht="7" customHeight="1" x14ac:dyDescent="0.3">
      <c r="C29" s="683"/>
      <c r="D29" s="684"/>
      <c r="E29" s="681"/>
      <c r="F29" s="2000"/>
      <c r="G29" s="411"/>
      <c r="H29" s="430"/>
      <c r="I29" s="430"/>
      <c r="J29" s="430"/>
      <c r="K29" s="682"/>
      <c r="L29" s="682"/>
      <c r="U29" s="674"/>
      <c r="V29" s="411"/>
      <c r="W29" s="399"/>
    </row>
    <row r="30" spans="3:23" ht="15" x14ac:dyDescent="0.3">
      <c r="C30" s="1026" t="s">
        <v>2202</v>
      </c>
      <c r="E30" s="681"/>
      <c r="F30" s="2000"/>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00"/>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00"/>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00"/>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00"/>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2341</v>
      </c>
      <c r="D52" s="685"/>
      <c r="E52" s="686"/>
      <c r="F52" s="687"/>
      <c r="G52" s="638"/>
      <c r="H52" s="638"/>
      <c r="I52" s="638"/>
      <c r="J52" s="638"/>
      <c r="K52" s="475"/>
      <c r="L52" s="475"/>
      <c r="M52" s="639"/>
      <c r="N52" s="515"/>
      <c r="O52" s="688"/>
      <c r="P52" s="688"/>
      <c r="Q52" s="688"/>
      <c r="R52" s="688"/>
      <c r="S52" s="475"/>
      <c r="T52" s="475"/>
      <c r="U52" s="475"/>
    </row>
    <row r="53" spans="2:23" ht="15" x14ac:dyDescent="0.3">
      <c r="C53" s="1471" t="s">
        <v>2342</v>
      </c>
      <c r="D53" s="1244"/>
      <c r="E53" s="681"/>
      <c r="F53" s="1245"/>
      <c r="G53" s="1246"/>
      <c r="H53" s="1246"/>
      <c r="I53" s="1246"/>
      <c r="J53" s="1246"/>
      <c r="O53" s="1247"/>
      <c r="P53" s="1247"/>
      <c r="Q53" s="1247"/>
      <c r="R53" s="1247"/>
    </row>
    <row r="54" spans="2:23" ht="15" x14ac:dyDescent="0.3">
      <c r="C54" s="1471" t="s">
        <v>2343</v>
      </c>
      <c r="D54" s="1244"/>
      <c r="E54" s="681"/>
      <c r="F54" s="1245"/>
      <c r="G54" s="1246"/>
      <c r="H54" s="1246"/>
      <c r="I54" s="1246"/>
      <c r="J54" s="1246"/>
      <c r="O54" s="1247"/>
      <c r="P54" s="1247"/>
      <c r="Q54" s="1247"/>
      <c r="R54" s="1247"/>
    </row>
    <row r="55" spans="2:23" ht="15" x14ac:dyDescent="0.3">
      <c r="C55" s="395" t="s">
        <v>2347</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7" t="s">
        <v>51</v>
      </c>
      <c r="C59" s="2009" t="s">
        <v>52</v>
      </c>
      <c r="D59" s="2011" t="s">
        <v>53</v>
      </c>
      <c r="E59" s="2013" t="s">
        <v>54</v>
      </c>
      <c r="F59" s="2021" t="s">
        <v>55</v>
      </c>
      <c r="G59" s="2011" t="s">
        <v>56</v>
      </c>
      <c r="H59" s="1399"/>
      <c r="I59" s="1399"/>
      <c r="J59" s="1399"/>
      <c r="K59" s="2011" t="s">
        <v>57</v>
      </c>
      <c r="L59" s="2001" t="s">
        <v>58</v>
      </c>
      <c r="M59" s="2004" t="s">
        <v>59</v>
      </c>
      <c r="N59" s="2005"/>
      <c r="O59" s="2005"/>
      <c r="P59" s="2004" t="s">
        <v>60</v>
      </c>
      <c r="Q59" s="2005"/>
      <c r="R59" s="2006"/>
      <c r="S59" s="2023" t="s">
        <v>61</v>
      </c>
      <c r="T59" s="2023" t="s">
        <v>62</v>
      </c>
    </row>
    <row r="60" spans="2:23" ht="21" customHeight="1" x14ac:dyDescent="0.3">
      <c r="B60" s="2008"/>
      <c r="C60" s="2010"/>
      <c r="D60" s="2012"/>
      <c r="E60" s="2014"/>
      <c r="F60" s="2022"/>
      <c r="G60" s="2012"/>
      <c r="H60" s="1400"/>
      <c r="I60" s="1400"/>
      <c r="J60" s="1400"/>
      <c r="K60" s="2012"/>
      <c r="L60" s="2002"/>
      <c r="M60" s="2025" t="str">
        <f>'1. Project Inputs'!C64</f>
        <v>Enter Option 1 Name</v>
      </c>
      <c r="N60" s="2025" t="str">
        <f>'1. Project Inputs'!C65</f>
        <v>Enter Option 2 Name</v>
      </c>
      <c r="O60" s="2025" t="str">
        <f>'1. Project Inputs'!C66</f>
        <v>Enter Option 3 Name</v>
      </c>
      <c r="P60" s="690"/>
      <c r="Q60" s="690"/>
      <c r="R60" s="690"/>
      <c r="S60" s="2024"/>
      <c r="T60" s="2024"/>
    </row>
    <row r="61" spans="2:23" ht="44.5" customHeight="1" thickBot="1" x14ac:dyDescent="0.35">
      <c r="B61" s="109"/>
      <c r="C61" s="691"/>
      <c r="D61" s="692"/>
      <c r="E61" s="693"/>
      <c r="F61" s="694"/>
      <c r="G61" s="692"/>
      <c r="H61" s="692"/>
      <c r="I61" s="692"/>
      <c r="J61" s="692"/>
      <c r="K61" s="692"/>
      <c r="L61" s="2003"/>
      <c r="M61" s="2026"/>
      <c r="N61" s="2026"/>
      <c r="O61" s="2026"/>
      <c r="P61" s="695"/>
      <c r="Q61" s="695"/>
      <c r="R61" s="695"/>
      <c r="S61" s="696"/>
      <c r="T61" s="2027"/>
    </row>
    <row r="62" spans="2:23" ht="14.5" hidden="1" thickBot="1" x14ac:dyDescent="0.35">
      <c r="C62" s="395" t="s">
        <v>3255</v>
      </c>
      <c r="D62" s="395" t="s">
        <v>3256</v>
      </c>
      <c r="E62" s="632" t="s">
        <v>3257</v>
      </c>
      <c r="F62" s="633" t="s">
        <v>3258</v>
      </c>
      <c r="G62" s="634" t="s">
        <v>68</v>
      </c>
      <c r="H62" s="634" t="s">
        <v>2344</v>
      </c>
      <c r="I62" s="634" t="s">
        <v>2345</v>
      </c>
      <c r="J62" s="634" t="s">
        <v>2346</v>
      </c>
      <c r="K62" s="395" t="s">
        <v>30</v>
      </c>
      <c r="L62" s="395" t="s">
        <v>3259</v>
      </c>
      <c r="M62" s="635" t="s">
        <v>43</v>
      </c>
      <c r="N62" s="506" t="s">
        <v>44</v>
      </c>
      <c r="O62" s="506" t="s">
        <v>45</v>
      </c>
      <c r="P62" s="506" t="s">
        <v>3251</v>
      </c>
      <c r="Q62" s="506" t="s">
        <v>3252</v>
      </c>
      <c r="R62" s="506" t="s">
        <v>3253</v>
      </c>
      <c r="S62" s="395" t="s">
        <v>76</v>
      </c>
      <c r="T62" s="395" t="s">
        <v>3254</v>
      </c>
    </row>
    <row r="63" spans="2:23" ht="14.5" thickTop="1" x14ac:dyDescent="0.3">
      <c r="B63" s="658"/>
      <c r="C63" s="1054" t="s">
        <v>3177</v>
      </c>
      <c r="D63" s="1055" t="s">
        <v>3226</v>
      </c>
      <c r="E63" s="1056" t="s">
        <v>3227</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3268</v>
      </c>
      <c r="E64" s="1165" t="s">
        <v>3270</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3269</v>
      </c>
      <c r="E65" s="1016" t="s">
        <v>3271</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3272</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3273</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3274</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3177</v>
      </c>
      <c r="D69" s="1016"/>
      <c r="E69" s="1016" t="s">
        <v>3275</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3177</v>
      </c>
      <c r="D70" s="1165"/>
      <c r="E70" s="1165" t="s">
        <v>3276</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3177</v>
      </c>
      <c r="D71" s="1016"/>
      <c r="E71" s="1016" t="s">
        <v>3277</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3177</v>
      </c>
      <c r="D72" s="1165"/>
      <c r="E72" s="1165" t="s">
        <v>3278</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3177</v>
      </c>
      <c r="D73" s="1016"/>
      <c r="E73" s="1016" t="s">
        <v>3279</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3177</v>
      </c>
      <c r="D74" s="1165"/>
      <c r="E74" s="1165" t="s">
        <v>3272</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09">
        <f>IF(TB.ScopeEstimation[[#This Row],[Option 1]]="Yes",TB.ScopeEstimation[[#This Row],[WED]],0)</f>
        <v>0</v>
      </c>
      <c r="Q78" s="1509">
        <f>IF(TB.ScopeEstimation[[#This Row],[Option 2]]="Yes",TB.ScopeEstimation[[#This Row],[WED]],0)</f>
        <v>0</v>
      </c>
      <c r="R78" s="1509">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0">
        <f>IF(TB.ScopeEstimation[[#This Row],[Option 1]]="Yes",TB.ScopeEstimation[[#This Row],[WED]],0)</f>
        <v>0</v>
      </c>
      <c r="Q79" s="1510">
        <f>IF(TB.ScopeEstimation[[#This Row],[Option 2]]="Yes",TB.ScopeEstimation[[#This Row],[WED]],0)</f>
        <v>0</v>
      </c>
      <c r="R79" s="1510">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09">
        <f>IF(TB.ScopeEstimation[[#This Row],[Option 1]]="Yes",TB.ScopeEstimation[[#This Row],[WED]],0)</f>
        <v>0</v>
      </c>
      <c r="Q80" s="1509">
        <f>IF(TB.ScopeEstimation[[#This Row],[Option 2]]="Yes",TB.ScopeEstimation[[#This Row],[WED]],0)</f>
        <v>0</v>
      </c>
      <c r="R80" s="1509">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0">
        <f>IF(TB.ScopeEstimation[[#This Row],[Option 1]]="Yes",TB.ScopeEstimation[[#This Row],[WED]],0)</f>
        <v>0</v>
      </c>
      <c r="Q81" s="1510">
        <f>IF(TB.ScopeEstimation[[#This Row],[Option 2]]="Yes",TB.ScopeEstimation[[#This Row],[WED]],0)</f>
        <v>0</v>
      </c>
      <c r="R81" s="1510">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09">
        <f>IF(TB.ScopeEstimation[[#This Row],[Option 1]]="Yes",TB.ScopeEstimation[[#This Row],[WED]],0)</f>
        <v>0</v>
      </c>
      <c r="Q82" s="1509">
        <f>IF(TB.ScopeEstimation[[#This Row],[Option 2]]="Yes",TB.ScopeEstimation[[#This Row],[WED]],0)</f>
        <v>0</v>
      </c>
      <c r="R82" s="1509">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0">
        <f>IF(TB.ScopeEstimation[[#This Row],[Option 1]]="Yes",TB.ScopeEstimation[[#This Row],[WED]],0)</f>
        <v>0</v>
      </c>
      <c r="Q83" s="1510">
        <f>IF(TB.ScopeEstimation[[#This Row],[Option 2]]="Yes",TB.ScopeEstimation[[#This Row],[WED]],0)</f>
        <v>0</v>
      </c>
      <c r="R83" s="1510">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1">
        <f>IF(TB.ScopeEstimation[[#This Row],[Option 1]]="Yes",TB.ScopeEstimation[[#This Row],[WED]],0)</f>
        <v>0</v>
      </c>
      <c r="Q84" s="1511">
        <f>IF(TB.ScopeEstimation[[#This Row],[Option 2]]="Yes",TB.ScopeEstimation[[#This Row],[WED]],0)</f>
        <v>0</v>
      </c>
      <c r="R84" s="1511">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0">
        <f>IF(TB.ScopeEstimation[[#This Row],[Option 1]]="Yes",TB.ScopeEstimation[[#This Row],[WED]],0)</f>
        <v>0</v>
      </c>
      <c r="Q85" s="1510">
        <f>IF(TB.ScopeEstimation[[#This Row],[Option 2]]="Yes",TB.ScopeEstimation[[#This Row],[WED]],0)</f>
        <v>0</v>
      </c>
      <c r="R85" s="1510">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09">
        <f>IF(TB.ScopeEstimation[[#This Row],[Option 1]]="Yes",TB.ScopeEstimation[[#This Row],[WED]],0)</f>
        <v>0</v>
      </c>
      <c r="Q86" s="1509">
        <f>IF(TB.ScopeEstimation[[#This Row],[Option 2]]="Yes",TB.ScopeEstimation[[#This Row],[WED]],0)</f>
        <v>0</v>
      </c>
      <c r="R86" s="1509">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0">
        <f>IF(TB.ScopeEstimation[[#This Row],[Option 1]]="Yes",TB.ScopeEstimation[[#This Row],[WED]],0)</f>
        <v>0</v>
      </c>
      <c r="Q87" s="1510">
        <f>IF(TB.ScopeEstimation[[#This Row],[Option 2]]="Yes",TB.ScopeEstimation[[#This Row],[WED]],0)</f>
        <v>0</v>
      </c>
      <c r="R87" s="1510">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09">
        <f>IF(TB.ScopeEstimation[[#This Row],[Option 1]]="Yes",TB.ScopeEstimation[[#This Row],[WED]],0)</f>
        <v>0</v>
      </c>
      <c r="Q88" s="1509">
        <f>IF(TB.ScopeEstimation[[#This Row],[Option 2]]="Yes",TB.ScopeEstimation[[#This Row],[WED]],0)</f>
        <v>0</v>
      </c>
      <c r="R88" s="1509">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0">
        <f>IF(TB.ScopeEstimation[[#This Row],[Option 1]]="Yes",TB.ScopeEstimation[[#This Row],[WED]],0)</f>
        <v>0</v>
      </c>
      <c r="Q89" s="1510">
        <f>IF(TB.ScopeEstimation[[#This Row],[Option 2]]="Yes",TB.ScopeEstimation[[#This Row],[WED]],0)</f>
        <v>0</v>
      </c>
      <c r="R89" s="1510">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09">
        <f>IF(TB.ScopeEstimation[[#This Row],[Option 1]]="Yes",TB.ScopeEstimation[[#This Row],[WED]],0)</f>
        <v>0</v>
      </c>
      <c r="Q90" s="1509">
        <f>IF(TB.ScopeEstimation[[#This Row],[Option 2]]="Yes",TB.ScopeEstimation[[#This Row],[WED]],0)</f>
        <v>0</v>
      </c>
      <c r="R90" s="1509">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0">
        <f>IF(TB.ScopeEstimation[[#This Row],[Option 1]]="Yes",TB.ScopeEstimation[[#This Row],[WED]],0)</f>
        <v>0</v>
      </c>
      <c r="Q91" s="1510">
        <f>IF(TB.ScopeEstimation[[#This Row],[Option 2]]="Yes",TB.ScopeEstimation[[#This Row],[WED]],0)</f>
        <v>0</v>
      </c>
      <c r="R91" s="1510">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09">
        <f>IF(TB.ScopeEstimation[[#This Row],[Option 1]]="Yes",TB.ScopeEstimation[[#This Row],[WED]],0)</f>
        <v>0</v>
      </c>
      <c r="Q92" s="1509">
        <f>IF(TB.ScopeEstimation[[#This Row],[Option 2]]="Yes",TB.ScopeEstimation[[#This Row],[WED]],0)</f>
        <v>0</v>
      </c>
      <c r="R92" s="1509">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0">
        <f>IF(TB.ScopeEstimation[[#This Row],[Option 1]]="Yes",TB.ScopeEstimation[[#This Row],[WED]],0)</f>
        <v>0</v>
      </c>
      <c r="Q93" s="1510">
        <f>IF(TB.ScopeEstimation[[#This Row],[Option 2]]="Yes",TB.ScopeEstimation[[#This Row],[WED]],0)</f>
        <v>0</v>
      </c>
      <c r="R93" s="1510">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09">
        <f>IF(TB.ScopeEstimation[[#This Row],[Option 1]]="Yes",TB.ScopeEstimation[[#This Row],[WED]],0)</f>
        <v>0</v>
      </c>
      <c r="Q94" s="1509">
        <f>IF(TB.ScopeEstimation[[#This Row],[Option 2]]="Yes",TB.ScopeEstimation[[#This Row],[WED]],0)</f>
        <v>0</v>
      </c>
      <c r="R94" s="1509">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0">
        <f>IF(TB.ScopeEstimation[[#This Row],[Option 1]]="Yes",TB.ScopeEstimation[[#This Row],[WED]],0)</f>
        <v>0</v>
      </c>
      <c r="Q95" s="1510">
        <f>IF(TB.ScopeEstimation[[#This Row],[Option 2]]="Yes",TB.ScopeEstimation[[#This Row],[WED]],0)</f>
        <v>0</v>
      </c>
      <c r="R95" s="1510">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09">
        <f>IF(TB.ScopeEstimation[[#This Row],[Option 1]]="Yes",TB.ScopeEstimation[[#This Row],[WED]],0)</f>
        <v>0</v>
      </c>
      <c r="Q96" s="1509">
        <f>IF(TB.ScopeEstimation[[#This Row],[Option 2]]="Yes",TB.ScopeEstimation[[#This Row],[WED]],0)</f>
        <v>0</v>
      </c>
      <c r="R96" s="1509">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0">
        <f>IF(TB.ScopeEstimation[[#This Row],[Option 1]]="Yes",TB.ScopeEstimation[[#This Row],[WED]],0)</f>
        <v>0</v>
      </c>
      <c r="Q97" s="1510">
        <f>IF(TB.ScopeEstimation[[#This Row],[Option 2]]="Yes",TB.ScopeEstimation[[#This Row],[WED]],0)</f>
        <v>0</v>
      </c>
      <c r="R97" s="1510">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09">
        <f>IF(TB.ScopeEstimation[[#This Row],[Option 1]]="Yes",TB.ScopeEstimation[[#This Row],[WED]],0)</f>
        <v>0</v>
      </c>
      <c r="Q98" s="1509">
        <f>IF(TB.ScopeEstimation[[#This Row],[Option 2]]="Yes",TB.ScopeEstimation[[#This Row],[WED]],0)</f>
        <v>0</v>
      </c>
      <c r="R98" s="1509">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0">
        <f>IF(TB.ScopeEstimation[[#This Row],[Option 1]]="Yes",TB.ScopeEstimation[[#This Row],[WED]],0)</f>
        <v>0</v>
      </c>
      <c r="Q99" s="1510">
        <f>IF(TB.ScopeEstimation[[#This Row],[Option 2]]="Yes",TB.ScopeEstimation[[#This Row],[WED]],0)</f>
        <v>0</v>
      </c>
      <c r="R99" s="1510">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09">
        <f>IF(TB.ScopeEstimation[[#This Row],[Option 1]]="Yes",TB.ScopeEstimation[[#This Row],[WED]],0)</f>
        <v>0</v>
      </c>
      <c r="Q100" s="1509">
        <f>IF(TB.ScopeEstimation[[#This Row],[Option 2]]="Yes",TB.ScopeEstimation[[#This Row],[WED]],0)</f>
        <v>0</v>
      </c>
      <c r="R100" s="1509">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0">
        <f>IF(TB.ScopeEstimation[[#This Row],[Option 1]]="Yes",TB.ScopeEstimation[[#This Row],[WED]],0)</f>
        <v>0</v>
      </c>
      <c r="Q101" s="1510">
        <f>IF(TB.ScopeEstimation[[#This Row],[Option 2]]="Yes",TB.ScopeEstimation[[#This Row],[WED]],0)</f>
        <v>0</v>
      </c>
      <c r="R101" s="1510">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09">
        <f>IF(TB.ScopeEstimation[[#This Row],[Option 1]]="Yes",TB.ScopeEstimation[[#This Row],[WED]],0)</f>
        <v>0</v>
      </c>
      <c r="Q102" s="1509">
        <f>IF(TB.ScopeEstimation[[#This Row],[Option 2]]="Yes",TB.ScopeEstimation[[#This Row],[WED]],0)</f>
        <v>0</v>
      </c>
      <c r="R102" s="1509">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0">
        <f>IF(TB.ScopeEstimation[[#This Row],[Option 1]]="Yes",TB.ScopeEstimation[[#This Row],[WED]],0)</f>
        <v>0</v>
      </c>
      <c r="Q103" s="1510">
        <f>IF(TB.ScopeEstimation[[#This Row],[Option 2]]="Yes",TB.ScopeEstimation[[#This Row],[WED]],0)</f>
        <v>0</v>
      </c>
      <c r="R103" s="1510">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09">
        <f>IF(TB.ScopeEstimation[[#This Row],[Option 1]]="Yes",TB.ScopeEstimation[[#This Row],[WED]],0)</f>
        <v>0</v>
      </c>
      <c r="Q104" s="1509">
        <f>IF(TB.ScopeEstimation[[#This Row],[Option 2]]="Yes",TB.ScopeEstimation[[#This Row],[WED]],0)</f>
        <v>0</v>
      </c>
      <c r="R104" s="1509">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0">
        <f>IF(TB.ScopeEstimation[[#This Row],[Option 1]]="Yes",TB.ScopeEstimation[[#This Row],[WED]],0)</f>
        <v>0</v>
      </c>
      <c r="Q105" s="1510">
        <f>IF(TB.ScopeEstimation[[#This Row],[Option 2]]="Yes",TB.ScopeEstimation[[#This Row],[WED]],0)</f>
        <v>0</v>
      </c>
      <c r="R105" s="1510">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09">
        <f>IF(TB.ScopeEstimation[[#This Row],[Option 1]]="Yes",TB.ScopeEstimation[[#This Row],[WED]],0)</f>
        <v>0</v>
      </c>
      <c r="Q106" s="1509">
        <f>IF(TB.ScopeEstimation[[#This Row],[Option 2]]="Yes",TB.ScopeEstimation[[#This Row],[WED]],0)</f>
        <v>0</v>
      </c>
      <c r="R106" s="1509">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0">
        <f>IF(TB.ScopeEstimation[[#This Row],[Option 1]]="Yes",TB.ScopeEstimation[[#This Row],[WED]],0)</f>
        <v>0</v>
      </c>
      <c r="Q107" s="1510">
        <f>IF(TB.ScopeEstimation[[#This Row],[Option 2]]="Yes",TB.ScopeEstimation[[#This Row],[WED]],0)</f>
        <v>0</v>
      </c>
      <c r="R107" s="1510">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09">
        <f>IF(TB.ScopeEstimation[[#This Row],[Option 1]]="Yes",TB.ScopeEstimation[[#This Row],[WED]],0)</f>
        <v>0</v>
      </c>
      <c r="Q108" s="1509">
        <f>IF(TB.ScopeEstimation[[#This Row],[Option 2]]="Yes",TB.ScopeEstimation[[#This Row],[WED]],0)</f>
        <v>0</v>
      </c>
      <c r="R108" s="1509">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0">
        <f>IF(TB.ScopeEstimation[[#This Row],[Option 1]]="Yes",TB.ScopeEstimation[[#This Row],[WED]],0)</f>
        <v>0</v>
      </c>
      <c r="Q109" s="1510">
        <f>IF(TB.ScopeEstimation[[#This Row],[Option 2]]="Yes",TB.ScopeEstimation[[#This Row],[WED]],0)</f>
        <v>0</v>
      </c>
      <c r="R109" s="1510">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09">
        <f>IF(TB.ScopeEstimation[[#This Row],[Option 1]]="Yes",TB.ScopeEstimation[[#This Row],[WED]],0)</f>
        <v>0</v>
      </c>
      <c r="Q110" s="1509">
        <f>IF(TB.ScopeEstimation[[#This Row],[Option 2]]="Yes",TB.ScopeEstimation[[#This Row],[WED]],0)</f>
        <v>0</v>
      </c>
      <c r="R110" s="1509">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0">
        <f>IF(TB.ScopeEstimation[[#This Row],[Option 1]]="Yes",TB.ScopeEstimation[[#This Row],[WED]],0)</f>
        <v>0</v>
      </c>
      <c r="Q111" s="1510">
        <f>IF(TB.ScopeEstimation[[#This Row],[Option 2]]="Yes",TB.ScopeEstimation[[#This Row],[WED]],0)</f>
        <v>0</v>
      </c>
      <c r="R111" s="1510">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09">
        <f>IF(TB.ScopeEstimation[[#This Row],[Option 1]]="Yes",TB.ScopeEstimation[[#This Row],[WED]],0)</f>
        <v>0</v>
      </c>
      <c r="Q112" s="1509">
        <f>IF(TB.ScopeEstimation[[#This Row],[Option 2]]="Yes",TB.ScopeEstimation[[#This Row],[WED]],0)</f>
        <v>0</v>
      </c>
      <c r="R112" s="1509">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0">
        <f>IF(TB.ScopeEstimation[[#This Row],[Option 1]]="Yes",TB.ScopeEstimation[[#This Row],[WED]],0)</f>
        <v>0</v>
      </c>
      <c r="Q113" s="1510">
        <f>IF(TB.ScopeEstimation[[#This Row],[Option 2]]="Yes",TB.ScopeEstimation[[#This Row],[WED]],0)</f>
        <v>0</v>
      </c>
      <c r="R113" s="1510">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09">
        <f>IF(TB.ScopeEstimation[[#This Row],[Option 1]]="Yes",TB.ScopeEstimation[[#This Row],[WED]],0)</f>
        <v>0</v>
      </c>
      <c r="Q114" s="1509">
        <f>IF(TB.ScopeEstimation[[#This Row],[Option 2]]="Yes",TB.ScopeEstimation[[#This Row],[WED]],0)</f>
        <v>0</v>
      </c>
      <c r="R114" s="1509">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0">
        <f>IF(TB.ScopeEstimation[[#This Row],[Option 1]]="Yes",TB.ScopeEstimation[[#This Row],[WED]],0)</f>
        <v>0</v>
      </c>
      <c r="Q115" s="1510">
        <f>IF(TB.ScopeEstimation[[#This Row],[Option 2]]="Yes",TB.ScopeEstimation[[#This Row],[WED]],0)</f>
        <v>0</v>
      </c>
      <c r="R115" s="1510">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09">
        <f>IF(TB.ScopeEstimation[[#This Row],[Option 1]]="Yes",TB.ScopeEstimation[[#This Row],[WED]],0)</f>
        <v>0</v>
      </c>
      <c r="Q116" s="1509">
        <f>IF(TB.ScopeEstimation[[#This Row],[Option 2]]="Yes",TB.ScopeEstimation[[#This Row],[WED]],0)</f>
        <v>0</v>
      </c>
      <c r="R116" s="1509">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0">
        <f>IF(TB.ScopeEstimation[[#This Row],[Option 1]]="Yes",TB.ScopeEstimation[[#This Row],[WED]],0)</f>
        <v>0</v>
      </c>
      <c r="Q117" s="1510">
        <f>IF(TB.ScopeEstimation[[#This Row],[Option 2]]="Yes",TB.ScopeEstimation[[#This Row],[WED]],0)</f>
        <v>0</v>
      </c>
      <c r="R117" s="1510">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09">
        <f>IF(TB.ScopeEstimation[[#This Row],[Option 1]]="Yes",TB.ScopeEstimation[[#This Row],[WED]],0)</f>
        <v>0</v>
      </c>
      <c r="Q118" s="1509">
        <f>IF(TB.ScopeEstimation[[#This Row],[Option 2]]="Yes",TB.ScopeEstimation[[#This Row],[WED]],0)</f>
        <v>0</v>
      </c>
      <c r="R118" s="1509">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0">
        <f>IF(TB.ScopeEstimation[[#This Row],[Option 1]]="Yes",TB.ScopeEstimation[[#This Row],[WED]],0)</f>
        <v>0</v>
      </c>
      <c r="Q119" s="1510">
        <f>IF(TB.ScopeEstimation[[#This Row],[Option 2]]="Yes",TB.ScopeEstimation[[#This Row],[WED]],0)</f>
        <v>0</v>
      </c>
      <c r="R119" s="1510">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09">
        <f>IF(TB.ScopeEstimation[[#This Row],[Option 1]]="Yes",TB.ScopeEstimation[[#This Row],[WED]],0)</f>
        <v>0</v>
      </c>
      <c r="Q120" s="1509">
        <f>IF(TB.ScopeEstimation[[#This Row],[Option 2]]="Yes",TB.ScopeEstimation[[#This Row],[WED]],0)</f>
        <v>0</v>
      </c>
      <c r="R120" s="1509">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0">
        <f>IF(TB.ScopeEstimation[[#This Row],[Option 1]]="Yes",TB.ScopeEstimation[[#This Row],[WED]],0)</f>
        <v>0</v>
      </c>
      <c r="Q121" s="1510">
        <f>IF(TB.ScopeEstimation[[#This Row],[Option 2]]="Yes",TB.ScopeEstimation[[#This Row],[WED]],0)</f>
        <v>0</v>
      </c>
      <c r="R121" s="1510">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09">
        <f>IF(TB.ScopeEstimation[[#This Row],[Option 1]]="Yes",TB.ScopeEstimation[[#This Row],[WED]],0)</f>
        <v>0</v>
      </c>
      <c r="Q122" s="1509">
        <f>IF(TB.ScopeEstimation[[#This Row],[Option 2]]="Yes",TB.ScopeEstimation[[#This Row],[WED]],0)</f>
        <v>0</v>
      </c>
      <c r="R122" s="1509">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2">
        <f>IF(TB.ScopeEstimation[[#This Row],[Option 1]]="Yes",TB.ScopeEstimation[[#This Row],[WED]],0)</f>
        <v>0</v>
      </c>
      <c r="Q123" s="1512">
        <f>IF(TB.ScopeEstimation[[#This Row],[Option 2]]="Yes",TB.ScopeEstimation[[#This Row],[WED]],0)</f>
        <v>0</v>
      </c>
      <c r="R123" s="1512">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6" t="s">
        <v>79</v>
      </c>
      <c r="D128" s="2017"/>
      <c r="E128" s="2018"/>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3264</v>
      </c>
      <c r="G145" s="640"/>
      <c r="H145" s="640"/>
      <c r="I145" s="640"/>
      <c r="J145" s="640"/>
      <c r="K145" s="413"/>
      <c r="L145" s="413"/>
      <c r="M145" s="641"/>
      <c r="N145" s="505"/>
      <c r="O145" s="505"/>
      <c r="P145" s="505"/>
      <c r="Q145" s="505"/>
      <c r="R145" s="505"/>
      <c r="S145" s="413"/>
      <c r="T145" s="413"/>
    </row>
    <row r="146" spans="3:20" ht="15" x14ac:dyDescent="0.3">
      <c r="C146" s="2016" t="s">
        <v>83</v>
      </c>
      <c r="D146" s="2017"/>
      <c r="E146" s="2017"/>
      <c r="F146" s="2018"/>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8" t="s">
        <v>2303</v>
      </c>
      <c r="C7" s="2038"/>
      <c r="D7" s="2038"/>
      <c r="E7" s="2038"/>
      <c r="F7" s="2038"/>
      <c r="G7" s="2038"/>
      <c r="H7" s="2038"/>
      <c r="I7" s="2038"/>
      <c r="J7" s="2038"/>
      <c r="K7" s="395"/>
      <c r="L7" s="395"/>
      <c r="N7" s="395"/>
      <c r="O7" s="395"/>
      <c r="P7" s="395"/>
      <c r="Q7" s="395"/>
      <c r="R7" s="395"/>
    </row>
    <row r="8" spans="2:18" ht="14.25" customHeight="1" x14ac:dyDescent="0.3">
      <c r="B8" s="2039" t="s">
        <v>3266</v>
      </c>
      <c r="C8" s="2039"/>
      <c r="D8" s="2039"/>
      <c r="E8" s="2039"/>
      <c r="F8" s="2039"/>
      <c r="G8" s="2039"/>
      <c r="H8" s="2039"/>
      <c r="I8" s="2039"/>
      <c r="J8" s="2039"/>
      <c r="K8" s="395"/>
      <c r="L8" s="395"/>
      <c r="N8" s="395"/>
      <c r="O8" s="395"/>
      <c r="P8" s="395"/>
      <c r="Q8" s="395"/>
      <c r="R8" s="395"/>
    </row>
    <row r="9" spans="2:18" x14ac:dyDescent="0.3">
      <c r="B9" s="1730" t="s">
        <v>3267</v>
      </c>
      <c r="C9" s="1730"/>
      <c r="D9" s="1730"/>
      <c r="E9" s="1730"/>
      <c r="F9" s="1730"/>
      <c r="G9" s="1730"/>
      <c r="H9" s="1730"/>
      <c r="I9" s="1730"/>
      <c r="J9" s="1730"/>
      <c r="K9" s="395"/>
      <c r="L9" s="395"/>
      <c r="N9" s="395"/>
      <c r="O9" s="395"/>
      <c r="P9" s="395"/>
      <c r="Q9" s="395"/>
      <c r="R9" s="395"/>
    </row>
    <row r="10" spans="2:18" x14ac:dyDescent="0.3">
      <c r="B10" s="1730" t="s">
        <v>89</v>
      </c>
      <c r="C10" s="1730"/>
      <c r="D10" s="1730"/>
      <c r="E10" s="1730"/>
      <c r="F10" s="1730"/>
      <c r="G10" s="1730"/>
      <c r="H10" s="1730"/>
      <c r="I10" s="1730"/>
      <c r="J10" s="1730"/>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6" t="s">
        <v>90</v>
      </c>
      <c r="D12" s="2037"/>
      <c r="E12" s="395"/>
      <c r="F12" s="395"/>
      <c r="G12" s="1474"/>
      <c r="H12" s="413"/>
      <c r="I12" s="2036" t="s">
        <v>91</v>
      </c>
      <c r="J12" s="2037"/>
      <c r="K12" s="395"/>
      <c r="L12" s="395"/>
      <c r="M12" s="1474"/>
      <c r="N12" s="413"/>
      <c r="O12" s="2036" t="s">
        <v>92</v>
      </c>
      <c r="P12" s="2037"/>
      <c r="Q12" s="395"/>
      <c r="R12" s="395"/>
    </row>
    <row r="13" spans="2:18" x14ac:dyDescent="0.3">
      <c r="B13" s="413"/>
      <c r="C13" s="1082" t="s">
        <v>93</v>
      </c>
      <c r="D13" s="1083" t="str">
        <f>IF('1. Project Inputs'!C64="Manual Entry","No Approach Named",'1. Project Inputs'!C64)</f>
        <v>Enter Option 1 Name</v>
      </c>
      <c r="E13" s="395"/>
      <c r="F13" s="395"/>
      <c r="G13" s="1474"/>
      <c r="H13" s="413"/>
      <c r="I13" s="1082" t="s">
        <v>93</v>
      </c>
      <c r="J13" s="1083" t="str">
        <f>IF('1. Project Inputs'!C65="Manual Entry","No Approach Named",'1. Project Inputs'!C65)</f>
        <v>Enter Option 2 Name</v>
      </c>
      <c r="K13" s="395"/>
      <c r="L13" s="395"/>
      <c r="M13" s="1474"/>
      <c r="N13" s="413"/>
      <c r="O13" s="1082" t="s">
        <v>93</v>
      </c>
      <c r="P13" s="1087" t="str">
        <f>IF('1. Project Inputs'!C66="Manual Entry","No Approach Named",'1. Project Inputs'!C66)</f>
        <v>Enter Option 3 Name</v>
      </c>
      <c r="Q13" s="395"/>
      <c r="R13" s="395"/>
    </row>
    <row r="14" spans="2:18" x14ac:dyDescent="0.3">
      <c r="B14" s="413"/>
      <c r="C14" s="1084" t="s">
        <v>3265</v>
      </c>
      <c r="D14" s="1475">
        <f>'1. Project Inputs'!$C$27</f>
        <v>45933</v>
      </c>
      <c r="E14" s="395"/>
      <c r="F14" s="395"/>
      <c r="G14" s="1474"/>
      <c r="H14" s="413"/>
      <c r="I14" s="1084" t="s">
        <v>3265</v>
      </c>
      <c r="J14" s="1475">
        <f>'1. Project Inputs'!$C$27</f>
        <v>45933</v>
      </c>
      <c r="K14" s="395"/>
      <c r="L14" s="395"/>
      <c r="M14" s="1474"/>
      <c r="N14" s="413"/>
      <c r="O14" s="1084" t="s">
        <v>3265</v>
      </c>
      <c r="P14" s="1475">
        <f>'1. Project Inputs'!$C$27</f>
        <v>45933</v>
      </c>
      <c r="Q14" s="395"/>
      <c r="R14" s="395"/>
    </row>
    <row r="15" spans="2:18" x14ac:dyDescent="0.3">
      <c r="B15" s="413"/>
      <c r="C15" s="1085" t="s">
        <v>94</v>
      </c>
      <c r="D15" s="1086">
        <f>D49</f>
        <v>17.8</v>
      </c>
      <c r="E15" s="395"/>
      <c r="F15" s="395"/>
      <c r="G15" s="1474"/>
      <c r="H15" s="413"/>
      <c r="I15" s="1085" t="s">
        <v>94</v>
      </c>
      <c r="J15" s="1086">
        <f>J49</f>
        <v>7.6</v>
      </c>
      <c r="K15" s="395"/>
      <c r="L15" s="395"/>
      <c r="M15" s="1474"/>
      <c r="N15" s="413"/>
      <c r="O15" s="1085" t="s">
        <v>94</v>
      </c>
      <c r="P15" s="1086">
        <f>P49</f>
        <v>10.199999999999999</v>
      </c>
      <c r="Q15" s="395"/>
      <c r="R15" s="395"/>
    </row>
    <row r="16" spans="2:18" x14ac:dyDescent="0.3">
      <c r="B16" s="413"/>
      <c r="C16" s="1476"/>
      <c r="D16" s="1477"/>
      <c r="E16" s="395"/>
      <c r="F16" s="395"/>
      <c r="G16" s="1474"/>
      <c r="H16" s="413"/>
      <c r="I16" s="1476"/>
      <c r="J16" s="1477"/>
      <c r="K16" s="395"/>
      <c r="L16" s="395"/>
      <c r="M16" s="1474"/>
      <c r="N16" s="413"/>
      <c r="O16" s="1476"/>
      <c r="P16" s="1477"/>
      <c r="Q16" s="395"/>
      <c r="R16" s="395"/>
    </row>
    <row r="17" spans="2:18" ht="17.5" x14ac:dyDescent="0.3">
      <c r="B17" s="1478" t="s">
        <v>95</v>
      </c>
      <c r="C17" s="403"/>
      <c r="D17" s="1482"/>
      <c r="E17" s="475"/>
      <c r="F17" s="475"/>
      <c r="G17" s="1479"/>
      <c r="H17" s="1480"/>
      <c r="I17" s="1481"/>
      <c r="J17" s="1482"/>
      <c r="K17" s="475"/>
      <c r="L17" s="475"/>
      <c r="M17" s="1479"/>
      <c r="N17" s="1480"/>
      <c r="O17" s="1481"/>
      <c r="P17" s="1482"/>
      <c r="Q17" s="475"/>
      <c r="R17" s="475"/>
    </row>
    <row r="18" spans="2:18" ht="17.5" x14ac:dyDescent="0.3">
      <c r="B18" s="1499"/>
      <c r="C18" s="395"/>
      <c r="D18" s="1477"/>
      <c r="E18" s="395"/>
      <c r="F18" s="395"/>
      <c r="G18" s="1474"/>
      <c r="H18" s="413"/>
      <c r="I18" s="1476"/>
      <c r="J18" s="1477"/>
      <c r="K18" s="395"/>
      <c r="L18" s="395"/>
      <c r="M18" s="1474"/>
      <c r="N18" s="413"/>
      <c r="O18" s="1476"/>
      <c r="P18" s="1477"/>
      <c r="Q18" s="395"/>
      <c r="R18" s="395"/>
    </row>
    <row r="19" spans="2:18" x14ac:dyDescent="0.3">
      <c r="B19" s="413"/>
      <c r="C19" s="395"/>
      <c r="D19" s="395"/>
      <c r="E19" s="395"/>
      <c r="F19" s="395"/>
      <c r="G19" s="1474"/>
      <c r="H19" s="395"/>
      <c r="I19" s="395"/>
      <c r="J19" s="395"/>
      <c r="K19" s="395"/>
      <c r="L19" s="395"/>
      <c r="M19" s="1483"/>
      <c r="N19" s="395"/>
      <c r="O19" s="395"/>
      <c r="P19" s="395"/>
      <c r="Q19" s="395"/>
      <c r="R19" s="395"/>
    </row>
    <row r="20" spans="2:18" x14ac:dyDescent="0.3">
      <c r="B20" s="413"/>
      <c r="C20" s="1508" t="s">
        <v>3255</v>
      </c>
      <c r="D20" s="1505" t="s">
        <v>3257</v>
      </c>
      <c r="E20" s="1500" t="s">
        <v>82</v>
      </c>
      <c r="F20" s="395"/>
      <c r="G20" s="1474"/>
      <c r="H20" s="395"/>
      <c r="I20" s="1501" t="s">
        <v>3255</v>
      </c>
      <c r="J20" s="1505" t="s">
        <v>3257</v>
      </c>
      <c r="K20" s="1500" t="s">
        <v>82</v>
      </c>
      <c r="L20" s="395"/>
      <c r="M20" s="1474"/>
      <c r="N20" s="413"/>
      <c r="O20" s="1501" t="s">
        <v>3255</v>
      </c>
      <c r="P20" s="1505" t="s">
        <v>3257</v>
      </c>
      <c r="Q20" s="1500" t="s">
        <v>82</v>
      </c>
      <c r="R20" s="395"/>
    </row>
    <row r="21" spans="2:18" x14ac:dyDescent="0.3">
      <c r="B21" s="413"/>
      <c r="C21" s="4" t="s">
        <v>3177</v>
      </c>
      <c r="D21" s="2" t="s">
        <v>3227</v>
      </c>
      <c r="E21" s="1503">
        <v>23</v>
      </c>
      <c r="F21" s="395"/>
      <c r="G21" s="1474"/>
      <c r="H21" s="395"/>
      <c r="I21" s="569" t="s">
        <v>3177</v>
      </c>
      <c r="J21" s="2" t="s">
        <v>3227</v>
      </c>
      <c r="K21" s="1503">
        <v>23</v>
      </c>
      <c r="L21" s="395"/>
      <c r="M21" s="1474"/>
      <c r="N21" s="413"/>
      <c r="O21" s="569" t="s">
        <v>3177</v>
      </c>
      <c r="P21" s="2" t="s">
        <v>3227</v>
      </c>
      <c r="Q21" s="1503">
        <v>0</v>
      </c>
      <c r="R21" s="395"/>
    </row>
    <row r="22" spans="2:18" x14ac:dyDescent="0.3">
      <c r="B22" s="413"/>
      <c r="D22" s="2" t="s">
        <v>3272</v>
      </c>
      <c r="E22" s="1504">
        <v>0</v>
      </c>
      <c r="F22" s="395"/>
      <c r="G22" s="1474"/>
      <c r="H22" s="395"/>
      <c r="I22" s="569"/>
      <c r="J22" s="2" t="s">
        <v>3272</v>
      </c>
      <c r="K22" s="1504">
        <v>0</v>
      </c>
      <c r="L22" s="395"/>
      <c r="M22" s="1474"/>
      <c r="N22" s="413"/>
      <c r="O22" s="569"/>
      <c r="P22" s="2" t="s">
        <v>3272</v>
      </c>
      <c r="Q22" s="1504">
        <v>0</v>
      </c>
      <c r="R22" s="395"/>
    </row>
    <row r="23" spans="2:18" x14ac:dyDescent="0.3">
      <c r="B23" s="413"/>
      <c r="D23" s="2" t="s">
        <v>3275</v>
      </c>
      <c r="E23" s="1504">
        <v>3</v>
      </c>
      <c r="F23" s="395"/>
      <c r="G23" s="1474"/>
      <c r="H23" s="395"/>
      <c r="I23" s="569"/>
      <c r="J23" s="2" t="s">
        <v>3275</v>
      </c>
      <c r="K23" s="1504">
        <v>3</v>
      </c>
      <c r="L23" s="395"/>
      <c r="M23" s="1474"/>
      <c r="N23" s="413"/>
      <c r="O23" s="569"/>
      <c r="P23" s="2" t="s">
        <v>3275</v>
      </c>
      <c r="Q23" s="1504">
        <v>3</v>
      </c>
      <c r="R23" s="395"/>
    </row>
    <row r="24" spans="2:18" x14ac:dyDescent="0.3">
      <c r="B24" s="413"/>
      <c r="D24" s="2" t="s">
        <v>3276</v>
      </c>
      <c r="E24" s="1504">
        <v>1</v>
      </c>
      <c r="F24" s="395"/>
      <c r="G24" s="1474"/>
      <c r="H24" s="395"/>
      <c r="I24" s="569"/>
      <c r="J24" s="2" t="s">
        <v>3276</v>
      </c>
      <c r="K24" s="1504">
        <v>1</v>
      </c>
      <c r="L24" s="395"/>
      <c r="M24" s="1474"/>
      <c r="N24" s="413"/>
      <c r="O24" s="569"/>
      <c r="P24" s="2" t="s">
        <v>3276</v>
      </c>
      <c r="Q24" s="1504">
        <v>1</v>
      </c>
      <c r="R24" s="395"/>
    </row>
    <row r="25" spans="2:18" x14ac:dyDescent="0.3">
      <c r="B25" s="413"/>
      <c r="D25" s="2" t="s">
        <v>3277</v>
      </c>
      <c r="E25" s="1504">
        <v>0</v>
      </c>
      <c r="F25" s="395"/>
      <c r="G25" s="1474"/>
      <c r="H25" s="395"/>
      <c r="I25" s="569"/>
      <c r="J25" s="2" t="s">
        <v>3277</v>
      </c>
      <c r="K25" s="1504">
        <v>0</v>
      </c>
      <c r="L25" s="395"/>
      <c r="M25" s="1474"/>
      <c r="N25" s="413"/>
      <c r="O25" s="569"/>
      <c r="P25" s="2" t="s">
        <v>3277</v>
      </c>
      <c r="Q25" s="1504">
        <v>0</v>
      </c>
      <c r="R25" s="395"/>
    </row>
    <row r="26" spans="2:18" x14ac:dyDescent="0.3">
      <c r="B26" s="413"/>
      <c r="D26" s="2" t="s">
        <v>3278</v>
      </c>
      <c r="E26" s="1504">
        <v>0</v>
      </c>
      <c r="F26" s="395"/>
      <c r="G26" s="1474"/>
      <c r="H26" s="395"/>
      <c r="I26" s="569"/>
      <c r="J26" s="2" t="s">
        <v>3278</v>
      </c>
      <c r="K26" s="1504">
        <v>0</v>
      </c>
      <c r="L26" s="395"/>
      <c r="M26" s="1474"/>
      <c r="N26" s="413"/>
      <c r="O26" s="569"/>
      <c r="P26" s="2" t="s">
        <v>3278</v>
      </c>
      <c r="Q26" s="1504">
        <v>0</v>
      </c>
      <c r="R26" s="395"/>
    </row>
    <row r="27" spans="2:18" x14ac:dyDescent="0.3">
      <c r="B27" s="413"/>
      <c r="D27" s="2" t="s">
        <v>3279</v>
      </c>
      <c r="E27" s="1504">
        <v>0</v>
      </c>
      <c r="F27" s="395"/>
      <c r="G27" s="1474"/>
      <c r="H27" s="395"/>
      <c r="I27" s="569"/>
      <c r="J27" s="2" t="s">
        <v>3279</v>
      </c>
      <c r="K27" s="1504">
        <v>0</v>
      </c>
      <c r="L27" s="395"/>
      <c r="M27" s="1474"/>
      <c r="N27" s="413"/>
      <c r="O27" s="569"/>
      <c r="P27" s="2" t="s">
        <v>3279</v>
      </c>
      <c r="Q27" s="1504">
        <v>0</v>
      </c>
      <c r="R27" s="395"/>
    </row>
    <row r="28" spans="2:18" x14ac:dyDescent="0.3">
      <c r="B28" s="413"/>
      <c r="C28" s="4" t="s">
        <v>2247</v>
      </c>
      <c r="D28" s="2" t="s">
        <v>3273</v>
      </c>
      <c r="E28" s="1504">
        <v>5</v>
      </c>
      <c r="F28" s="395"/>
      <c r="G28" s="1474"/>
      <c r="H28" s="395"/>
      <c r="I28" s="569" t="s">
        <v>2247</v>
      </c>
      <c r="J28" s="2" t="s">
        <v>3273</v>
      </c>
      <c r="K28" s="1504">
        <v>5</v>
      </c>
      <c r="L28" s="395"/>
      <c r="M28" s="1474"/>
      <c r="N28" s="413"/>
      <c r="O28" s="569" t="s">
        <v>2247</v>
      </c>
      <c r="P28" s="2" t="s">
        <v>3273</v>
      </c>
      <c r="Q28" s="1504">
        <v>5</v>
      </c>
      <c r="R28" s="395"/>
    </row>
    <row r="29" spans="2:18" x14ac:dyDescent="0.3">
      <c r="B29" s="413"/>
      <c r="C29" s="4" t="s">
        <v>2248</v>
      </c>
      <c r="D29" s="2" t="s">
        <v>3270</v>
      </c>
      <c r="E29" s="1504">
        <v>25</v>
      </c>
      <c r="F29" s="395"/>
      <c r="G29" s="1474"/>
      <c r="H29" s="395"/>
      <c r="I29" s="569" t="s">
        <v>2248</v>
      </c>
      <c r="J29" s="2" t="s">
        <v>3270</v>
      </c>
      <c r="K29" s="1504">
        <v>0</v>
      </c>
      <c r="L29" s="395"/>
      <c r="M29" s="1474"/>
      <c r="N29" s="413"/>
      <c r="O29" s="569" t="s">
        <v>2248</v>
      </c>
      <c r="P29" s="2" t="s">
        <v>3270</v>
      </c>
      <c r="Q29" s="1504">
        <v>25</v>
      </c>
      <c r="R29" s="395"/>
    </row>
    <row r="30" spans="2:18" x14ac:dyDescent="0.3">
      <c r="B30" s="413"/>
      <c r="C30" s="4" t="s">
        <v>2250</v>
      </c>
      <c r="D30" s="2" t="s">
        <v>3271</v>
      </c>
      <c r="E30" s="1504">
        <v>15</v>
      </c>
      <c r="F30" s="395"/>
      <c r="G30" s="1474"/>
      <c r="H30" s="395"/>
      <c r="I30" s="569" t="s">
        <v>2250</v>
      </c>
      <c r="J30" s="2" t="s">
        <v>3271</v>
      </c>
      <c r="K30" s="1504">
        <v>0</v>
      </c>
      <c r="L30" s="395"/>
      <c r="M30" s="1474"/>
      <c r="N30" s="413"/>
      <c r="O30" s="569" t="s">
        <v>2250</v>
      </c>
      <c r="P30" s="2" t="s">
        <v>3271</v>
      </c>
      <c r="Q30" s="1504">
        <v>0</v>
      </c>
      <c r="R30" s="395"/>
    </row>
    <row r="31" spans="2:18" x14ac:dyDescent="0.3">
      <c r="B31" s="413"/>
      <c r="D31" s="2" t="s">
        <v>3272</v>
      </c>
      <c r="E31" s="1504">
        <v>11</v>
      </c>
      <c r="F31" s="395"/>
      <c r="G31" s="1474"/>
      <c r="H31" s="395"/>
      <c r="I31" s="569"/>
      <c r="J31" s="2" t="s">
        <v>3272</v>
      </c>
      <c r="K31" s="1504">
        <v>0</v>
      </c>
      <c r="L31" s="395"/>
      <c r="M31" s="1474"/>
      <c r="N31" s="413"/>
      <c r="O31" s="569"/>
      <c r="P31" s="2" t="s">
        <v>3272</v>
      </c>
      <c r="Q31" s="1504">
        <v>11</v>
      </c>
      <c r="R31" s="395"/>
    </row>
    <row r="32" spans="2:18" x14ac:dyDescent="0.3">
      <c r="B32" s="413"/>
      <c r="C32" s="4" t="s">
        <v>2253</v>
      </c>
      <c r="D32" s="2" t="s">
        <v>3274</v>
      </c>
      <c r="E32" s="1504">
        <v>6</v>
      </c>
      <c r="F32" s="395"/>
      <c r="G32" s="1474"/>
      <c r="H32" s="395"/>
      <c r="I32" s="569" t="s">
        <v>2253</v>
      </c>
      <c r="J32" s="2" t="s">
        <v>3274</v>
      </c>
      <c r="K32" s="1504">
        <v>6</v>
      </c>
      <c r="L32" s="395"/>
      <c r="M32" s="1474"/>
      <c r="N32" s="413"/>
      <c r="O32" s="569" t="s">
        <v>2253</v>
      </c>
      <c r="P32" s="2" t="s">
        <v>3274</v>
      </c>
      <c r="Q32" s="1504">
        <v>6</v>
      </c>
      <c r="R32" s="395"/>
    </row>
    <row r="33" spans="2:43" x14ac:dyDescent="0.3">
      <c r="B33" s="413"/>
      <c r="C33" s="1506" t="s">
        <v>96</v>
      </c>
      <c r="D33" s="1507"/>
      <c r="E33" s="3">
        <v>89</v>
      </c>
      <c r="F33" s="395"/>
      <c r="G33" s="1474"/>
      <c r="H33" s="395"/>
      <c r="I33" s="1506" t="s">
        <v>96</v>
      </c>
      <c r="J33" s="1507"/>
      <c r="K33" s="3">
        <v>38</v>
      </c>
      <c r="L33" s="395"/>
      <c r="M33" s="1474"/>
      <c r="N33" s="413"/>
      <c r="O33" s="1506" t="s">
        <v>96</v>
      </c>
      <c r="P33" s="1507"/>
      <c r="Q33" s="3">
        <v>51</v>
      </c>
      <c r="R33" s="395"/>
    </row>
    <row r="34" spans="2:43" ht="14.5" x14ac:dyDescent="0.35">
      <c r="B34" s="413"/>
      <c r="C34"/>
      <c r="D34"/>
      <c r="E34"/>
      <c r="F34" s="395"/>
      <c r="G34" s="1474"/>
      <c r="H34" s="395"/>
      <c r="I34"/>
      <c r="J34"/>
      <c r="K34"/>
      <c r="L34" s="395"/>
      <c r="M34" s="1474"/>
      <c r="N34" s="413"/>
      <c r="O34"/>
      <c r="P34"/>
      <c r="Q34"/>
      <c r="R34" s="395"/>
    </row>
    <row r="35" spans="2:43" ht="14.5" x14ac:dyDescent="0.35">
      <c r="B35" s="413"/>
      <c r="C35"/>
      <c r="D35"/>
      <c r="E35"/>
      <c r="F35" s="395"/>
      <c r="G35" s="1474"/>
      <c r="H35" s="395"/>
      <c r="I35"/>
      <c r="J35"/>
      <c r="K35"/>
      <c r="L35" s="395"/>
      <c r="M35" s="1474"/>
      <c r="N35" s="413"/>
      <c r="O35"/>
      <c r="P35"/>
      <c r="Q35"/>
      <c r="R35" s="395"/>
    </row>
    <row r="36" spans="2:43" ht="14.5" x14ac:dyDescent="0.35">
      <c r="B36" s="413"/>
      <c r="C36"/>
      <c r="D36"/>
      <c r="E36"/>
      <c r="F36" s="395"/>
      <c r="G36" s="1474"/>
      <c r="H36" s="395"/>
      <c r="I36"/>
      <c r="J36"/>
      <c r="K36"/>
      <c r="L36" s="395"/>
      <c r="M36" s="1474"/>
      <c r="N36" s="413"/>
      <c r="O36"/>
      <c r="P36"/>
      <c r="Q36"/>
      <c r="R36" s="395"/>
    </row>
    <row r="37" spans="2:43" ht="14.5" x14ac:dyDescent="0.35">
      <c r="B37" s="413"/>
      <c r="C37"/>
      <c r="D37"/>
      <c r="E37"/>
      <c r="F37" s="395"/>
      <c r="G37" s="1474"/>
      <c r="H37" s="395"/>
      <c r="I37"/>
      <c r="J37"/>
      <c r="K37"/>
      <c r="L37" s="395"/>
      <c r="M37" s="1474"/>
      <c r="N37" s="413"/>
      <c r="O37"/>
      <c r="P37"/>
      <c r="Q37"/>
      <c r="R37" s="395"/>
    </row>
    <row r="38" spans="2:43" ht="14.5" x14ac:dyDescent="0.35">
      <c r="B38" s="413"/>
      <c r="C38" s="1502"/>
      <c r="D38" s="2"/>
      <c r="E38" s="2"/>
      <c r="F38" s="395"/>
      <c r="G38" s="1474"/>
      <c r="H38" s="395"/>
      <c r="I38" s="1502"/>
      <c r="J38" s="2"/>
      <c r="K38" s="2"/>
      <c r="L38" s="395"/>
      <c r="M38" s="1474"/>
      <c r="N38" s="413"/>
      <c r="O38"/>
      <c r="P38"/>
      <c r="Q38"/>
      <c r="R38" s="395"/>
    </row>
    <row r="39" spans="2:43" x14ac:dyDescent="0.3">
      <c r="B39" s="413"/>
      <c r="C39" s="1502"/>
      <c r="D39" s="2"/>
      <c r="E39" s="2"/>
      <c r="F39" s="395"/>
      <c r="G39" s="1474"/>
      <c r="H39" s="395"/>
      <c r="I39" s="1502"/>
      <c r="J39" s="2"/>
      <c r="K39" s="2"/>
      <c r="L39" s="395"/>
      <c r="M39" s="1474"/>
      <c r="N39" s="413"/>
      <c r="O39" s="1502"/>
      <c r="P39" s="2"/>
      <c r="Q39" s="2"/>
      <c r="R39" s="395"/>
    </row>
    <row r="40" spans="2:43" x14ac:dyDescent="0.3">
      <c r="B40" s="413"/>
      <c r="C40" s="1502"/>
      <c r="D40" s="2"/>
      <c r="E40" s="2"/>
      <c r="F40" s="395"/>
      <c r="G40" s="1474"/>
      <c r="H40" s="395"/>
      <c r="I40" s="1502"/>
      <c r="J40" s="2"/>
      <c r="K40" s="2"/>
      <c r="L40" s="395"/>
      <c r="M40" s="1474"/>
      <c r="N40" s="413"/>
      <c r="O40" s="1502"/>
      <c r="P40" s="2"/>
      <c r="Q40" s="2"/>
      <c r="R40" s="395"/>
    </row>
    <row r="41" spans="2:43" x14ac:dyDescent="0.3">
      <c r="B41" s="413"/>
      <c r="C41" s="1502"/>
      <c r="D41" s="2"/>
      <c r="E41" s="2"/>
      <c r="F41" s="395"/>
      <c r="G41" s="1474"/>
      <c r="H41" s="395"/>
      <c r="I41" s="1502"/>
      <c r="J41" s="2"/>
      <c r="K41" s="2"/>
      <c r="L41" s="395"/>
      <c r="M41" s="1474"/>
      <c r="N41" s="413"/>
      <c r="O41" s="1502"/>
      <c r="P41" s="2"/>
      <c r="Q41" s="2"/>
      <c r="R41" s="395"/>
    </row>
    <row r="42" spans="2:43" x14ac:dyDescent="0.3">
      <c r="B42" s="413"/>
      <c r="C42" s="1502"/>
      <c r="D42" s="2"/>
      <c r="E42" s="2"/>
      <c r="F42" s="395"/>
      <c r="G42" s="1474"/>
      <c r="H42" s="395"/>
      <c r="I42" s="1502"/>
      <c r="J42" s="2"/>
      <c r="K42" s="2"/>
      <c r="L42" s="395"/>
      <c r="M42" s="1474"/>
      <c r="N42" s="413"/>
      <c r="O42" s="1502"/>
      <c r="P42" s="2"/>
      <c r="Q42" s="2"/>
      <c r="R42" s="395"/>
    </row>
    <row r="43" spans="2:43" x14ac:dyDescent="0.3">
      <c r="B43" s="413"/>
      <c r="C43" s="1502"/>
      <c r="D43" s="2"/>
      <c r="E43" s="2"/>
      <c r="F43" s="395"/>
      <c r="G43" s="1474"/>
      <c r="H43" s="395"/>
      <c r="I43" s="1502"/>
      <c r="J43" s="2"/>
      <c r="K43" s="2"/>
      <c r="L43" s="395"/>
      <c r="M43" s="1474"/>
      <c r="N43" s="413"/>
      <c r="O43" s="1502"/>
      <c r="P43" s="2"/>
      <c r="Q43" s="2"/>
      <c r="R43" s="395"/>
    </row>
    <row r="44" spans="2:43" x14ac:dyDescent="0.3">
      <c r="B44" s="413"/>
      <c r="C44" s="1502"/>
      <c r="D44" s="2"/>
      <c r="E44" s="2"/>
      <c r="F44" s="395"/>
      <c r="G44" s="1474"/>
      <c r="H44" s="395"/>
      <c r="I44" s="1502"/>
      <c r="J44" s="2"/>
      <c r="K44" s="2"/>
      <c r="L44" s="395"/>
      <c r="M44" s="1474"/>
      <c r="N44" s="413"/>
      <c r="O44" s="1502"/>
      <c r="P44" s="2"/>
      <c r="Q44" s="2"/>
      <c r="R44" s="395"/>
    </row>
    <row r="45" spans="2:43" x14ac:dyDescent="0.3">
      <c r="B45" s="413"/>
      <c r="C45" s="2"/>
      <c r="D45" s="2"/>
      <c r="E45" s="2"/>
      <c r="F45" s="395"/>
      <c r="G45" s="1474"/>
      <c r="H45" s="395"/>
      <c r="I45" s="2"/>
      <c r="J45" s="2"/>
      <c r="K45" s="2"/>
      <c r="L45" s="395"/>
      <c r="M45" s="1474"/>
      <c r="N45" s="413"/>
      <c r="O45" s="2"/>
      <c r="P45" s="2"/>
      <c r="Q45" s="2"/>
      <c r="R45" s="395"/>
    </row>
    <row r="46" spans="2:43" x14ac:dyDescent="0.3">
      <c r="B46" s="413"/>
      <c r="C46" s="395"/>
      <c r="D46" s="649"/>
      <c r="E46" s="649"/>
      <c r="F46" s="649"/>
      <c r="G46" s="1484"/>
      <c r="H46" s="395"/>
      <c r="I46" s="395"/>
      <c r="J46" s="395"/>
      <c r="K46" s="395"/>
      <c r="L46" s="395"/>
      <c r="M46" s="1483"/>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5"/>
      <c r="H47" s="395"/>
      <c r="I47" s="1088" t="s">
        <v>87</v>
      </c>
      <c r="J47" s="1089"/>
      <c r="K47" s="1090"/>
      <c r="L47" s="822"/>
      <c r="M47" s="1483"/>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6"/>
      <c r="H48" s="413"/>
      <c r="I48" s="1091" t="s">
        <v>97</v>
      </c>
      <c r="J48" s="1080">
        <f>GETPIVOTDATA("Op2 WD",$I$20)</f>
        <v>38</v>
      </c>
      <c r="K48" s="1092"/>
      <c r="L48" s="1487"/>
      <c r="M48" s="1474"/>
      <c r="N48" s="413"/>
      <c r="O48" s="1091" t="s">
        <v>97</v>
      </c>
      <c r="P48" s="1080">
        <f>GETPIVOTDATA("Op3 WD",$O$20)</f>
        <v>51</v>
      </c>
      <c r="Q48" s="1092"/>
      <c r="R48" s="1487"/>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8"/>
      <c r="H49" s="413"/>
      <c r="I49" s="979" t="s">
        <v>98</v>
      </c>
      <c r="J49" s="1093">
        <f>J48/5</f>
        <v>7.6</v>
      </c>
      <c r="K49" s="1094"/>
      <c r="L49" s="395"/>
      <c r="M49" s="1474"/>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8"/>
      <c r="H50" s="413"/>
      <c r="I50" s="495"/>
      <c r="J50" s="457"/>
      <c r="K50" s="457"/>
      <c r="L50" s="395"/>
      <c r="M50" s="1474"/>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8"/>
      <c r="H51" s="413"/>
      <c r="I51" s="495"/>
      <c r="J51" s="457"/>
      <c r="K51" s="457"/>
      <c r="L51" s="395"/>
      <c r="M51" s="1474"/>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8"/>
      <c r="H52" s="413"/>
      <c r="I52" s="495"/>
      <c r="J52" s="457"/>
      <c r="K52" s="457"/>
      <c r="L52" s="395"/>
      <c r="M52" s="1474"/>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8"/>
      <c r="H53" s="413"/>
      <c r="I53" s="495"/>
      <c r="J53" s="457"/>
      <c r="K53" s="457"/>
      <c r="L53" s="395"/>
      <c r="M53" s="1474"/>
      <c r="N53" s="413"/>
      <c r="O53" s="495"/>
      <c r="P53" s="457"/>
      <c r="Q53" s="457"/>
      <c r="R53" s="395"/>
    </row>
    <row r="54" spans="2:43" x14ac:dyDescent="0.3">
      <c r="B54" s="413"/>
      <c r="C54" s="495"/>
      <c r="D54" s="457"/>
      <c r="E54" s="457"/>
      <c r="F54" s="457"/>
      <c r="G54" s="1488"/>
      <c r="H54" s="413"/>
      <c r="I54" s="495"/>
      <c r="J54" s="457"/>
      <c r="K54" s="457"/>
      <c r="L54" s="1489"/>
      <c r="M54" s="1474"/>
      <c r="N54" s="413"/>
      <c r="O54" s="495"/>
      <c r="P54" s="457"/>
      <c r="Q54" s="457"/>
      <c r="R54" s="1489"/>
    </row>
    <row r="55" spans="2:43" x14ac:dyDescent="0.3">
      <c r="B55" s="413"/>
      <c r="C55" s="495"/>
      <c r="D55" s="457"/>
      <c r="E55" s="457"/>
      <c r="F55" s="457"/>
      <c r="G55" s="1488"/>
      <c r="H55" s="395"/>
      <c r="I55" s="495"/>
      <c r="J55" s="457"/>
      <c r="K55" s="457"/>
      <c r="L55" s="1490"/>
      <c r="M55" s="1483"/>
      <c r="N55" s="395"/>
      <c r="O55" s="495"/>
      <c r="P55" s="457"/>
      <c r="Q55" s="457"/>
      <c r="R55" s="1490"/>
    </row>
    <row r="56" spans="2:43" x14ac:dyDescent="0.3">
      <c r="B56" s="413"/>
      <c r="C56" s="1491"/>
      <c r="D56" s="819"/>
      <c r="E56" s="819"/>
      <c r="F56" s="819"/>
      <c r="G56" s="1492"/>
      <c r="H56" s="395"/>
      <c r="I56" s="1491"/>
      <c r="J56" s="819"/>
      <c r="K56" s="819"/>
      <c r="L56" s="395"/>
      <c r="M56" s="1483"/>
      <c r="N56" s="395"/>
      <c r="O56" s="1491"/>
      <c r="P56" s="819"/>
      <c r="Q56" s="819"/>
      <c r="R56" s="395"/>
    </row>
    <row r="57" spans="2:43" x14ac:dyDescent="0.3">
      <c r="B57" s="413"/>
      <c r="C57" s="395"/>
      <c r="D57" s="395"/>
      <c r="E57" s="395"/>
      <c r="F57" s="395"/>
      <c r="G57" s="1474"/>
      <c r="H57" s="395"/>
      <c r="I57" s="395"/>
      <c r="J57" s="395"/>
      <c r="K57" s="395"/>
      <c r="L57" s="395"/>
      <c r="M57" s="1483"/>
      <c r="N57" s="395"/>
      <c r="O57" s="395"/>
      <c r="P57" s="395"/>
      <c r="Q57" s="395"/>
      <c r="R57" s="395"/>
    </row>
    <row r="58" spans="2:43" x14ac:dyDescent="0.3">
      <c r="B58" s="413"/>
      <c r="C58" s="395"/>
      <c r="D58" s="395"/>
      <c r="E58" s="395"/>
      <c r="F58" s="395"/>
      <c r="G58" s="1474"/>
      <c r="H58" s="395"/>
      <c r="I58" s="824"/>
      <c r="J58" s="824"/>
      <c r="K58" s="823"/>
      <c r="L58" s="1493"/>
      <c r="M58" s="1483"/>
      <c r="N58" s="395"/>
      <c r="O58" s="824"/>
      <c r="P58" s="824"/>
      <c r="Q58" s="823"/>
      <c r="R58" s="1493"/>
    </row>
    <row r="59" spans="2:43" x14ac:dyDescent="0.3">
      <c r="B59" s="413"/>
      <c r="C59" s="395"/>
      <c r="D59" s="395"/>
      <c r="E59" s="395"/>
      <c r="F59" s="395"/>
      <c r="G59" s="1474"/>
      <c r="H59" s="395"/>
      <c r="I59" s="654"/>
      <c r="J59" s="413"/>
      <c r="K59" s="413"/>
      <c r="L59" s="1494"/>
      <c r="M59" s="1483"/>
      <c r="N59" s="395"/>
      <c r="O59" s="654"/>
      <c r="P59" s="413"/>
      <c r="Q59" s="413"/>
      <c r="R59" s="1494"/>
    </row>
    <row r="60" spans="2:43" x14ac:dyDescent="0.3">
      <c r="B60" s="413"/>
      <c r="C60" s="395"/>
      <c r="D60" s="395"/>
      <c r="E60" s="395"/>
      <c r="F60" s="395"/>
      <c r="G60" s="1474"/>
      <c r="H60" s="395"/>
      <c r="I60" s="413"/>
      <c r="J60" s="413"/>
      <c r="K60" s="413"/>
      <c r="L60" s="413"/>
      <c r="M60" s="1483"/>
      <c r="N60" s="395"/>
      <c r="O60" s="413"/>
      <c r="P60" s="413"/>
      <c r="Q60" s="413"/>
      <c r="R60" s="413"/>
    </row>
    <row r="61" spans="2:43" x14ac:dyDescent="0.3">
      <c r="B61" s="413"/>
      <c r="C61" s="395"/>
      <c r="D61" s="395"/>
      <c r="E61" s="395"/>
      <c r="F61" s="395"/>
      <c r="G61" s="1474"/>
      <c r="H61" s="395"/>
      <c r="I61" s="824"/>
      <c r="J61" s="824"/>
      <c r="K61" s="824"/>
      <c r="L61" s="1493"/>
      <c r="M61" s="1483"/>
      <c r="N61" s="395"/>
      <c r="O61" s="824"/>
      <c r="P61" s="824"/>
      <c r="Q61" s="824"/>
      <c r="R61" s="1493"/>
    </row>
    <row r="62" spans="2:43" x14ac:dyDescent="0.3">
      <c r="B62" s="413"/>
      <c r="C62" s="395"/>
      <c r="D62" s="395"/>
      <c r="E62" s="395"/>
      <c r="F62" s="395"/>
      <c r="G62" s="1474"/>
      <c r="H62" s="395"/>
      <c r="I62" s="1665"/>
      <c r="J62" s="1665"/>
      <c r="K62" s="1665"/>
      <c r="L62" s="1665"/>
      <c r="M62" s="1483"/>
      <c r="N62" s="395"/>
      <c r="O62" s="395"/>
      <c r="P62" s="395"/>
      <c r="Q62" s="395"/>
      <c r="R62" s="395"/>
    </row>
    <row r="63" spans="2:43" x14ac:dyDescent="0.3">
      <c r="B63" s="413"/>
      <c r="C63" s="395"/>
      <c r="D63" s="395"/>
      <c r="E63" s="395"/>
      <c r="F63" s="395"/>
      <c r="G63" s="1474"/>
      <c r="H63" s="395"/>
      <c r="I63" s="1665"/>
      <c r="J63" s="1665"/>
      <c r="K63" s="1665"/>
      <c r="L63" s="1665"/>
      <c r="M63" s="1483"/>
      <c r="N63" s="395"/>
      <c r="O63" s="395"/>
      <c r="P63" s="395"/>
      <c r="Q63" s="395"/>
      <c r="R63" s="395"/>
    </row>
    <row r="64" spans="2:43" x14ac:dyDescent="0.3">
      <c r="B64" s="413"/>
      <c r="C64" s="395"/>
      <c r="D64" s="395"/>
      <c r="E64" s="395"/>
      <c r="F64" s="395"/>
      <c r="G64" s="1474"/>
      <c r="H64" s="395"/>
      <c r="I64" s="1665"/>
      <c r="J64" s="1665"/>
      <c r="K64" s="1665"/>
      <c r="L64" s="1665"/>
      <c r="M64" s="1483"/>
      <c r="N64" s="395"/>
      <c r="O64" s="395"/>
      <c r="P64" s="395"/>
      <c r="Q64" s="395"/>
      <c r="R64" s="395"/>
    </row>
    <row r="65" spans="2:18" x14ac:dyDescent="0.3">
      <c r="B65" s="413"/>
      <c r="C65" s="395"/>
      <c r="D65" s="395"/>
      <c r="E65" s="395"/>
      <c r="F65" s="395"/>
      <c r="G65" s="1474"/>
      <c r="H65" s="395"/>
      <c r="I65" s="1665"/>
      <c r="J65" s="1665"/>
      <c r="K65" s="1665"/>
      <c r="L65" s="1665"/>
      <c r="M65" s="1483"/>
      <c r="N65" s="395"/>
      <c r="O65" s="395"/>
      <c r="P65" s="395"/>
      <c r="Q65" s="395"/>
      <c r="R65" s="395"/>
    </row>
    <row r="66" spans="2:18" x14ac:dyDescent="0.3">
      <c r="B66" s="413"/>
      <c r="C66" s="395"/>
      <c r="D66" s="395"/>
      <c r="E66" s="395"/>
      <c r="F66" s="395"/>
      <c r="G66" s="1474"/>
      <c r="H66" s="395"/>
      <c r="I66" s="1665"/>
      <c r="J66" s="1665"/>
      <c r="K66" s="1665"/>
      <c r="L66" s="1665"/>
      <c r="M66" s="1483"/>
      <c r="N66" s="395"/>
      <c r="O66" s="395"/>
      <c r="P66" s="395"/>
      <c r="Q66" s="395"/>
      <c r="R66" s="395"/>
    </row>
    <row r="67" spans="2:18" x14ac:dyDescent="0.3">
      <c r="B67" s="413"/>
      <c r="C67" s="395"/>
      <c r="D67" s="395"/>
      <c r="E67" s="395"/>
      <c r="F67" s="395"/>
      <c r="G67" s="1474"/>
      <c r="H67" s="395"/>
      <c r="I67" s="1665"/>
      <c r="J67" s="1665"/>
      <c r="K67" s="1665"/>
      <c r="L67" s="1665"/>
      <c r="M67" s="1483"/>
      <c r="N67" s="395"/>
      <c r="O67" s="395"/>
      <c r="P67" s="395"/>
      <c r="Q67" s="395"/>
      <c r="R67" s="395"/>
    </row>
    <row r="68" spans="2:18" x14ac:dyDescent="0.3">
      <c r="B68" s="413"/>
      <c r="C68" s="395"/>
      <c r="D68" s="395"/>
      <c r="E68" s="395"/>
      <c r="F68" s="395"/>
      <c r="G68" s="1474"/>
      <c r="H68" s="395"/>
      <c r="I68" s="1665"/>
      <c r="J68" s="1665"/>
      <c r="K68" s="1665"/>
      <c r="L68" s="1665"/>
      <c r="M68" s="1483"/>
      <c r="N68" s="395"/>
      <c r="O68" s="395"/>
      <c r="P68" s="395"/>
      <c r="Q68" s="395"/>
      <c r="R68" s="395"/>
    </row>
    <row r="69" spans="2:18" x14ac:dyDescent="0.3">
      <c r="B69" s="413"/>
      <c r="C69" s="395"/>
      <c r="D69" s="395"/>
      <c r="E69" s="395"/>
      <c r="F69" s="395"/>
      <c r="G69" s="1474"/>
      <c r="H69" s="395"/>
      <c r="I69" s="1665"/>
      <c r="J69" s="1665"/>
      <c r="K69" s="1665"/>
      <c r="L69" s="1665"/>
      <c r="M69" s="1483"/>
      <c r="N69" s="395"/>
      <c r="O69" s="395"/>
      <c r="P69" s="395"/>
      <c r="Q69" s="395"/>
      <c r="R69" s="395"/>
    </row>
    <row r="70" spans="2:18" x14ac:dyDescent="0.3">
      <c r="B70" s="413"/>
      <c r="C70" s="395"/>
      <c r="D70" s="395"/>
      <c r="E70" s="395"/>
      <c r="F70" s="395"/>
      <c r="G70" s="1474"/>
      <c r="H70" s="395"/>
      <c r="I70" s="1665"/>
      <c r="J70" s="1665"/>
      <c r="K70" s="1665"/>
      <c r="L70" s="1665"/>
      <c r="M70" s="1483"/>
      <c r="N70" s="395"/>
      <c r="O70" s="395"/>
      <c r="P70" s="395"/>
      <c r="Q70" s="395"/>
      <c r="R70" s="395"/>
    </row>
    <row r="71" spans="2:18" x14ac:dyDescent="0.3">
      <c r="B71" s="413"/>
      <c r="C71" s="395"/>
      <c r="D71" s="492"/>
      <c r="E71" s="600"/>
      <c r="F71" s="600"/>
      <c r="G71" s="1498"/>
      <c r="H71" s="395"/>
      <c r="I71" s="1665"/>
      <c r="J71" s="1665"/>
      <c r="K71" s="1665"/>
      <c r="L71" s="1665"/>
      <c r="M71" s="1483"/>
      <c r="N71" s="395"/>
      <c r="O71" s="395"/>
      <c r="P71" s="395"/>
      <c r="Q71" s="395"/>
      <c r="R71" s="395"/>
    </row>
    <row r="72" spans="2:18" x14ac:dyDescent="0.3">
      <c r="B72" s="413"/>
      <c r="C72" s="1495"/>
      <c r="D72" s="495"/>
      <c r="E72" s="820"/>
      <c r="F72" s="820"/>
      <c r="G72" s="1496"/>
      <c r="H72" s="395"/>
      <c r="I72" s="1665"/>
      <c r="J72" s="1665"/>
      <c r="K72" s="1665"/>
      <c r="L72" s="1665"/>
      <c r="M72" s="1483"/>
      <c r="N72" s="395"/>
      <c r="O72" s="395"/>
      <c r="P72" s="395"/>
      <c r="Q72" s="395"/>
      <c r="R72" s="395"/>
    </row>
    <row r="73" spans="2:18" x14ac:dyDescent="0.3">
      <c r="B73" s="413"/>
      <c r="C73" s="1495"/>
      <c r="D73" s="495"/>
      <c r="E73" s="820"/>
      <c r="F73" s="820"/>
      <c r="G73" s="1496"/>
      <c r="H73" s="395"/>
      <c r="I73" s="1665"/>
      <c r="J73" s="1665"/>
      <c r="K73" s="1665"/>
      <c r="L73" s="1665"/>
      <c r="M73" s="1483"/>
      <c r="N73" s="395"/>
      <c r="O73" s="395"/>
      <c r="P73" s="395"/>
      <c r="Q73" s="395"/>
      <c r="R73" s="395"/>
    </row>
    <row r="74" spans="2:18" x14ac:dyDescent="0.3">
      <c r="B74" s="413"/>
      <c r="C74" s="1495"/>
      <c r="D74" s="495"/>
      <c r="E74" s="820"/>
      <c r="F74" s="820"/>
      <c r="G74" s="1496"/>
      <c r="H74" s="395"/>
      <c r="I74" s="1665"/>
      <c r="J74" s="1665"/>
      <c r="K74" s="1665"/>
      <c r="L74" s="1665"/>
      <c r="M74" s="1483"/>
      <c r="N74" s="395"/>
      <c r="O74" s="395"/>
      <c r="P74" s="395"/>
      <c r="Q74" s="395"/>
      <c r="R74" s="395"/>
    </row>
    <row r="75" spans="2:18" x14ac:dyDescent="0.3">
      <c r="B75" s="413"/>
      <c r="C75" s="1495"/>
      <c r="D75" s="495"/>
      <c r="E75" s="820"/>
      <c r="F75" s="820"/>
      <c r="G75" s="1496"/>
      <c r="H75" s="395"/>
      <c r="I75" s="1665"/>
      <c r="J75" s="1665"/>
      <c r="K75" s="1665"/>
      <c r="L75" s="1665"/>
      <c r="M75" s="1483"/>
      <c r="N75" s="395"/>
      <c r="O75" s="395"/>
      <c r="P75" s="395"/>
      <c r="Q75" s="395"/>
      <c r="R75" s="395"/>
    </row>
    <row r="76" spans="2:18" x14ac:dyDescent="0.3">
      <c r="B76" s="413"/>
      <c r="C76" s="1495"/>
      <c r="D76" s="495"/>
      <c r="E76" s="820"/>
      <c r="F76" s="820"/>
      <c r="G76" s="1496"/>
      <c r="H76" s="395"/>
      <c r="I76" s="1665"/>
      <c r="J76" s="1665"/>
      <c r="K76" s="1665"/>
      <c r="L76" s="1665"/>
      <c r="M76" s="1483"/>
      <c r="N76" s="395"/>
      <c r="O76" s="395"/>
      <c r="P76" s="395"/>
      <c r="Q76" s="395"/>
      <c r="R76" s="395"/>
    </row>
    <row r="77" spans="2:18" x14ac:dyDescent="0.3">
      <c r="B77" s="413"/>
      <c r="C77" s="1495"/>
      <c r="D77" s="495"/>
      <c r="E77" s="820"/>
      <c r="F77" s="820"/>
      <c r="G77" s="1496"/>
      <c r="H77" s="395"/>
      <c r="I77" s="1665"/>
      <c r="J77" s="1665"/>
      <c r="K77" s="1665"/>
      <c r="L77" s="1665"/>
      <c r="M77" s="1483"/>
      <c r="N77" s="395"/>
      <c r="O77" s="395"/>
      <c r="P77" s="395"/>
      <c r="Q77" s="395"/>
      <c r="R77" s="395"/>
    </row>
    <row r="78" spans="2:18" x14ac:dyDescent="0.3">
      <c r="B78" s="413"/>
      <c r="C78" s="1495"/>
      <c r="D78" s="495"/>
      <c r="E78" s="820"/>
      <c r="F78" s="820"/>
      <c r="G78" s="1496"/>
      <c r="H78" s="395"/>
      <c r="I78" s="1665"/>
      <c r="J78" s="1665"/>
      <c r="K78" s="1665"/>
      <c r="L78" s="1665"/>
      <c r="M78" s="1483"/>
      <c r="N78" s="395"/>
      <c r="O78" s="395"/>
      <c r="P78" s="395"/>
      <c r="Q78" s="395"/>
      <c r="R78" s="395"/>
    </row>
    <row r="79" spans="2:18" x14ac:dyDescent="0.3">
      <c r="B79" s="413"/>
      <c r="C79" s="1495"/>
      <c r="D79" s="495"/>
      <c r="E79" s="820"/>
      <c r="F79" s="820"/>
      <c r="G79" s="1496"/>
      <c r="H79" s="395"/>
      <c r="I79" s="1665"/>
      <c r="J79" s="1665"/>
      <c r="K79" s="1665"/>
      <c r="L79" s="1665"/>
      <c r="M79" s="1483"/>
      <c r="N79" s="395"/>
      <c r="O79" s="395"/>
      <c r="P79" s="395"/>
      <c r="Q79" s="395"/>
      <c r="R79" s="395"/>
    </row>
    <row r="80" spans="2:18" x14ac:dyDescent="0.3">
      <c r="B80" s="413"/>
      <c r="C80" s="1495"/>
      <c r="D80" s="495"/>
      <c r="E80" s="820"/>
      <c r="F80" s="820"/>
      <c r="G80" s="1496"/>
      <c r="H80" s="395"/>
      <c r="I80" s="1665"/>
      <c r="J80" s="1665"/>
      <c r="K80" s="1665"/>
      <c r="L80" s="1665"/>
      <c r="M80" s="1483"/>
      <c r="N80" s="395"/>
      <c r="O80" s="395"/>
      <c r="P80" s="395"/>
      <c r="Q80" s="395"/>
      <c r="R80" s="395"/>
    </row>
    <row r="81" spans="2:18" x14ac:dyDescent="0.3">
      <c r="B81" s="413"/>
      <c r="C81" s="1495"/>
      <c r="D81" s="495"/>
      <c r="E81" s="820"/>
      <c r="F81" s="820"/>
      <c r="G81" s="1496"/>
      <c r="H81" s="395"/>
      <c r="I81" s="395"/>
      <c r="J81" s="395"/>
      <c r="K81" s="395"/>
      <c r="L81" s="395"/>
      <c r="M81" s="1483"/>
      <c r="N81" s="395"/>
      <c r="O81" s="395"/>
      <c r="P81" s="395"/>
      <c r="Q81" s="395"/>
      <c r="R81" s="395"/>
    </row>
    <row r="82" spans="2:18" x14ac:dyDescent="0.3">
      <c r="B82" s="413"/>
      <c r="C82" s="395"/>
      <c r="D82" s="1491"/>
      <c r="E82" s="819"/>
      <c r="F82" s="819"/>
      <c r="G82" s="1492"/>
      <c r="H82" s="395"/>
      <c r="I82" s="395"/>
      <c r="J82" s="395"/>
      <c r="K82" s="395"/>
      <c r="L82" s="395"/>
      <c r="M82" s="1483"/>
      <c r="N82" s="395"/>
      <c r="O82" s="395"/>
      <c r="P82" s="395"/>
      <c r="Q82" s="395"/>
      <c r="R82" s="395"/>
    </row>
    <row r="83" spans="2:18" x14ac:dyDescent="0.3">
      <c r="B83" s="413"/>
      <c r="C83" s="395"/>
      <c r="D83" s="395"/>
      <c r="E83" s="395"/>
      <c r="F83" s="395"/>
      <c r="G83" s="1474"/>
      <c r="H83" s="395"/>
      <c r="I83" s="395"/>
      <c r="J83" s="395"/>
      <c r="K83" s="395"/>
      <c r="L83" s="395"/>
      <c r="M83" s="1483"/>
      <c r="N83" s="395"/>
      <c r="O83" s="395"/>
      <c r="P83" s="395"/>
      <c r="Q83" s="395"/>
      <c r="R83" s="395"/>
    </row>
    <row r="84" spans="2:18" x14ac:dyDescent="0.3">
      <c r="B84" s="413"/>
      <c r="C84" s="395"/>
      <c r="D84" s="395"/>
      <c r="E84" s="395"/>
      <c r="F84" s="395"/>
      <c r="G84" s="1474"/>
      <c r="H84" s="395"/>
      <c r="I84" s="395"/>
      <c r="J84" s="395"/>
      <c r="K84" s="395"/>
      <c r="L84" s="395"/>
      <c r="M84" s="1483"/>
      <c r="N84" s="395"/>
      <c r="O84" s="395"/>
      <c r="P84" s="395"/>
      <c r="Q84" s="395"/>
      <c r="R84" s="395"/>
    </row>
    <row r="85" spans="2:18" x14ac:dyDescent="0.3">
      <c r="B85" s="413"/>
      <c r="C85" s="395"/>
      <c r="D85" s="395"/>
      <c r="E85" s="395"/>
      <c r="F85" s="395"/>
      <c r="G85" s="1474"/>
      <c r="H85" s="395"/>
      <c r="I85" s="395"/>
      <c r="J85" s="395"/>
      <c r="K85" s="395"/>
      <c r="L85" s="395"/>
      <c r="M85" s="1483"/>
      <c r="N85" s="395"/>
      <c r="O85" s="395"/>
      <c r="P85" s="395"/>
      <c r="Q85" s="395"/>
      <c r="R85" s="395"/>
    </row>
    <row r="86" spans="2:18" x14ac:dyDescent="0.3">
      <c r="B86" s="413"/>
      <c r="C86" s="395"/>
      <c r="D86" s="395"/>
      <c r="E86" s="395"/>
      <c r="F86" s="395"/>
      <c r="G86" s="1474"/>
      <c r="H86" s="395"/>
      <c r="I86" s="395"/>
      <c r="J86" s="395"/>
      <c r="K86" s="395"/>
      <c r="L86" s="395"/>
      <c r="M86" s="1483"/>
      <c r="N86" s="395"/>
      <c r="O86" s="395"/>
      <c r="P86" s="395"/>
      <c r="Q86" s="395"/>
      <c r="R86" s="395"/>
    </row>
    <row r="87" spans="2:18" x14ac:dyDescent="0.3">
      <c r="B87" s="413"/>
      <c r="C87" s="824"/>
      <c r="D87" s="824"/>
      <c r="E87" s="823"/>
      <c r="F87" s="823"/>
      <c r="G87" s="1497"/>
      <c r="H87" s="395"/>
      <c r="I87" s="395"/>
      <c r="J87" s="395"/>
      <c r="K87" s="395"/>
      <c r="L87" s="395"/>
      <c r="M87" s="1483"/>
      <c r="N87" s="395"/>
      <c r="O87" s="395"/>
      <c r="P87" s="395"/>
      <c r="Q87" s="395"/>
      <c r="R87" s="395"/>
    </row>
    <row r="88" spans="2:18" x14ac:dyDescent="0.3">
      <c r="B88" s="413"/>
      <c r="C88" s="654"/>
      <c r="D88" s="413"/>
      <c r="E88" s="413"/>
      <c r="F88" s="413"/>
      <c r="G88" s="1483"/>
      <c r="H88" s="395"/>
      <c r="I88" s="395"/>
      <c r="J88" s="395"/>
      <c r="K88" s="395"/>
      <c r="L88" s="395"/>
      <c r="M88" s="1483"/>
      <c r="N88" s="395"/>
      <c r="O88" s="395"/>
      <c r="P88" s="395"/>
      <c r="Q88" s="395"/>
      <c r="R88" s="395"/>
    </row>
    <row r="89" spans="2:18" x14ac:dyDescent="0.3">
      <c r="B89" s="413"/>
      <c r="C89" s="413"/>
      <c r="D89" s="413"/>
      <c r="E89" s="413"/>
      <c r="F89" s="413"/>
      <c r="G89" s="1483"/>
      <c r="H89" s="395"/>
      <c r="I89" s="395"/>
      <c r="J89" s="395"/>
      <c r="K89" s="395"/>
      <c r="L89" s="395"/>
      <c r="M89" s="1483"/>
      <c r="N89" s="395"/>
      <c r="O89" s="395"/>
      <c r="P89" s="395"/>
      <c r="Q89" s="395"/>
      <c r="R89" s="395"/>
    </row>
    <row r="90" spans="2:18" x14ac:dyDescent="0.3">
      <c r="B90" s="413"/>
      <c r="C90" s="824"/>
      <c r="D90" s="824"/>
      <c r="E90" s="824"/>
      <c r="F90" s="824"/>
      <c r="G90" s="1486"/>
      <c r="H90" s="395"/>
      <c r="I90" s="395"/>
      <c r="J90" s="395"/>
      <c r="K90" s="395"/>
      <c r="L90" s="395"/>
      <c r="M90" s="1483"/>
      <c r="N90" s="395"/>
      <c r="O90" s="395"/>
      <c r="P90" s="395"/>
      <c r="Q90" s="395"/>
      <c r="R90" s="395"/>
    </row>
    <row r="91" spans="2:18" x14ac:dyDescent="0.3">
      <c r="B91" s="413"/>
      <c r="C91" s="395"/>
      <c r="D91" s="395"/>
      <c r="E91" s="395"/>
      <c r="F91" s="395"/>
      <c r="G91" s="1474"/>
      <c r="H91" s="395"/>
      <c r="I91" s="395"/>
      <c r="J91" s="395"/>
      <c r="K91" s="395"/>
      <c r="L91" s="395"/>
      <c r="M91" s="1483"/>
      <c r="N91" s="395"/>
      <c r="O91" s="395"/>
      <c r="P91" s="395"/>
      <c r="Q91" s="395"/>
      <c r="R91" s="395"/>
    </row>
    <row r="92" spans="2:18" x14ac:dyDescent="0.3">
      <c r="B92" s="413"/>
      <c r="C92" s="395"/>
      <c r="D92" s="395"/>
      <c r="E92" s="395"/>
      <c r="F92" s="395"/>
      <c r="G92" s="1474"/>
      <c r="H92" s="395"/>
      <c r="I92" s="395"/>
      <c r="J92" s="395"/>
      <c r="K92" s="395"/>
      <c r="L92" s="395"/>
      <c r="M92" s="1483"/>
      <c r="N92" s="395"/>
      <c r="O92" s="395"/>
      <c r="P92" s="395"/>
      <c r="Q92" s="395"/>
      <c r="R92" s="395"/>
    </row>
    <row r="93" spans="2:18" x14ac:dyDescent="0.3">
      <c r="B93" s="413"/>
      <c r="C93" s="395"/>
      <c r="D93" s="395"/>
      <c r="E93" s="395"/>
      <c r="F93" s="395"/>
      <c r="G93" s="1474"/>
      <c r="H93" s="395"/>
      <c r="I93" s="395"/>
      <c r="J93" s="395"/>
      <c r="K93" s="395"/>
      <c r="L93" s="395"/>
      <c r="M93" s="1483"/>
      <c r="N93" s="395"/>
      <c r="O93" s="395"/>
      <c r="P93" s="395"/>
      <c r="Q93" s="395"/>
      <c r="R93" s="395"/>
    </row>
    <row r="94" spans="2:18" x14ac:dyDescent="0.3">
      <c r="B94" s="413"/>
      <c r="C94" s="395"/>
      <c r="D94" s="395"/>
      <c r="E94" s="395"/>
      <c r="F94" s="395"/>
      <c r="G94" s="1474"/>
      <c r="H94" s="395"/>
      <c r="I94" s="395"/>
      <c r="J94" s="395"/>
      <c r="K94" s="395"/>
      <c r="L94" s="395"/>
      <c r="M94" s="1483"/>
      <c r="N94" s="395"/>
      <c r="O94" s="395"/>
      <c r="P94" s="395"/>
      <c r="Q94" s="395"/>
      <c r="R94" s="395"/>
    </row>
    <row r="95" spans="2:18" x14ac:dyDescent="0.3">
      <c r="B95" s="413"/>
      <c r="C95" s="395"/>
      <c r="D95" s="395"/>
      <c r="E95" s="395"/>
      <c r="F95" s="395"/>
      <c r="G95" s="1474"/>
      <c r="H95" s="395"/>
      <c r="I95" s="395"/>
      <c r="J95" s="395"/>
      <c r="K95" s="395"/>
      <c r="L95" s="395"/>
      <c r="M95" s="1483"/>
      <c r="N95" s="395"/>
      <c r="O95" s="395"/>
      <c r="P95" s="395"/>
      <c r="Q95" s="395"/>
      <c r="R95" s="395"/>
    </row>
    <row r="96" spans="2:18" x14ac:dyDescent="0.3">
      <c r="B96" s="413"/>
      <c r="C96" s="395"/>
      <c r="D96" s="395"/>
      <c r="E96" s="395"/>
      <c r="F96" s="395"/>
      <c r="G96" s="1474"/>
      <c r="H96" s="395"/>
      <c r="I96" s="395"/>
      <c r="J96" s="395"/>
      <c r="K96" s="395"/>
      <c r="L96" s="395"/>
      <c r="M96" s="1483"/>
      <c r="N96" s="395"/>
      <c r="O96" s="395"/>
      <c r="P96" s="395"/>
      <c r="Q96" s="395"/>
      <c r="R96" s="395"/>
    </row>
    <row r="97" spans="2:18" x14ac:dyDescent="0.3">
      <c r="B97" s="413"/>
      <c r="C97" s="395"/>
      <c r="D97" s="395"/>
      <c r="E97" s="395"/>
      <c r="F97" s="395"/>
      <c r="G97" s="1474"/>
      <c r="H97" s="395"/>
      <c r="I97" s="395"/>
      <c r="J97" s="395"/>
      <c r="K97" s="395"/>
      <c r="L97" s="395"/>
      <c r="M97" s="1483"/>
      <c r="N97" s="395"/>
      <c r="O97" s="395"/>
      <c r="P97" s="395"/>
      <c r="Q97" s="395"/>
      <c r="R97" s="395"/>
    </row>
    <row r="98" spans="2:18" x14ac:dyDescent="0.3">
      <c r="B98" s="413"/>
      <c r="C98" s="395"/>
      <c r="D98" s="395"/>
      <c r="E98" s="395"/>
      <c r="F98" s="395"/>
      <c r="G98" s="1474"/>
      <c r="H98" s="395"/>
      <c r="I98" s="395"/>
      <c r="J98" s="395"/>
      <c r="K98" s="395"/>
      <c r="L98" s="395"/>
      <c r="M98" s="1483"/>
      <c r="N98" s="395"/>
      <c r="O98" s="395"/>
      <c r="P98" s="395"/>
      <c r="Q98" s="395"/>
      <c r="R98" s="395"/>
    </row>
    <row r="99" spans="2:18" x14ac:dyDescent="0.3">
      <c r="B99" s="413"/>
      <c r="C99" s="395"/>
      <c r="D99" s="395"/>
      <c r="E99" s="395"/>
      <c r="F99" s="395"/>
      <c r="G99" s="1474"/>
      <c r="H99" s="395"/>
      <c r="I99" s="395"/>
      <c r="J99" s="395"/>
      <c r="K99" s="395"/>
      <c r="L99" s="395"/>
      <c r="M99" s="1483"/>
      <c r="N99" s="395"/>
      <c r="O99" s="395"/>
      <c r="P99" s="395"/>
      <c r="Q99" s="395"/>
      <c r="R99" s="395"/>
    </row>
    <row r="100" spans="2:18" x14ac:dyDescent="0.3">
      <c r="B100" s="413"/>
      <c r="C100" s="395"/>
      <c r="D100" s="395"/>
      <c r="E100" s="395"/>
      <c r="F100" s="395"/>
      <c r="G100" s="1474"/>
      <c r="H100" s="395"/>
      <c r="I100" s="395"/>
      <c r="J100" s="395"/>
      <c r="K100" s="395"/>
      <c r="L100" s="395"/>
      <c r="M100" s="1483"/>
      <c r="N100" s="395"/>
      <c r="O100" s="395"/>
      <c r="P100" s="395"/>
      <c r="Q100" s="395"/>
      <c r="R100" s="395"/>
    </row>
    <row r="101" spans="2:18" x14ac:dyDescent="0.3">
      <c r="B101" s="413"/>
      <c r="C101" s="395"/>
      <c r="D101" s="395"/>
      <c r="E101" s="395"/>
      <c r="F101" s="395"/>
      <c r="G101" s="1474"/>
      <c r="H101" s="395"/>
      <c r="I101" s="395"/>
      <c r="J101" s="395"/>
      <c r="K101" s="395"/>
      <c r="L101" s="395"/>
      <c r="M101" s="1483"/>
      <c r="N101" s="395"/>
      <c r="O101" s="395"/>
      <c r="P101" s="395"/>
      <c r="Q101" s="395"/>
      <c r="R101" s="395"/>
    </row>
    <row r="102" spans="2:18" x14ac:dyDescent="0.3">
      <c r="B102" s="413"/>
      <c r="C102" s="395"/>
      <c r="D102" s="395"/>
      <c r="E102" s="395"/>
      <c r="F102" s="395"/>
      <c r="G102" s="1474"/>
      <c r="H102" s="395"/>
      <c r="I102" s="395"/>
      <c r="J102" s="395"/>
      <c r="K102" s="395"/>
      <c r="L102" s="395"/>
      <c r="M102" s="1483"/>
      <c r="N102" s="395"/>
      <c r="O102" s="395"/>
      <c r="P102" s="395"/>
      <c r="Q102" s="395"/>
      <c r="R102" s="395"/>
    </row>
    <row r="103" spans="2:18" x14ac:dyDescent="0.3">
      <c r="B103" s="413"/>
      <c r="C103" s="395"/>
      <c r="D103" s="395"/>
      <c r="E103" s="395"/>
      <c r="F103" s="395"/>
      <c r="G103" s="1474"/>
      <c r="H103" s="395"/>
      <c r="I103" s="395"/>
      <c r="J103" s="395"/>
      <c r="K103" s="395"/>
      <c r="L103" s="395"/>
      <c r="M103" s="1483"/>
      <c r="N103" s="395"/>
      <c r="O103" s="395"/>
      <c r="P103" s="395"/>
      <c r="Q103" s="395"/>
      <c r="R103" s="395"/>
    </row>
    <row r="104" spans="2:18" x14ac:dyDescent="0.3">
      <c r="B104" s="413"/>
      <c r="C104" s="395"/>
      <c r="D104" s="395"/>
      <c r="E104" s="395"/>
      <c r="F104" s="395"/>
      <c r="G104" s="1474"/>
      <c r="H104" s="395"/>
      <c r="I104" s="395"/>
      <c r="J104" s="395"/>
      <c r="K104" s="395"/>
      <c r="L104" s="395"/>
      <c r="M104" s="1483"/>
      <c r="N104" s="395"/>
      <c r="O104" s="395"/>
      <c r="P104" s="395"/>
      <c r="Q104" s="395"/>
      <c r="R104" s="395"/>
    </row>
    <row r="105" spans="2:18" x14ac:dyDescent="0.3">
      <c r="B105" s="413"/>
      <c r="C105" s="395"/>
      <c r="D105" s="395"/>
      <c r="E105" s="395"/>
      <c r="F105" s="395"/>
      <c r="G105" s="1474"/>
      <c r="H105" s="395"/>
      <c r="I105" s="395"/>
      <c r="J105" s="395"/>
      <c r="K105" s="395"/>
      <c r="L105" s="395"/>
      <c r="M105" s="1483"/>
      <c r="N105" s="395"/>
      <c r="O105" s="395"/>
      <c r="P105" s="395"/>
      <c r="Q105" s="395"/>
      <c r="R105" s="395"/>
    </row>
    <row r="106" spans="2:18" x14ac:dyDescent="0.3">
      <c r="B106" s="413"/>
      <c r="C106" s="395"/>
      <c r="D106" s="395"/>
      <c r="E106" s="395"/>
      <c r="F106" s="395"/>
      <c r="G106" s="1474"/>
      <c r="H106" s="395"/>
      <c r="I106" s="395"/>
      <c r="J106" s="395"/>
      <c r="K106" s="395"/>
      <c r="L106" s="395"/>
      <c r="M106" s="1483"/>
      <c r="N106" s="395"/>
      <c r="O106" s="395"/>
      <c r="P106" s="395"/>
      <c r="Q106" s="395"/>
      <c r="R106" s="395"/>
    </row>
    <row r="107" spans="2:18" x14ac:dyDescent="0.3">
      <c r="B107" s="413"/>
      <c r="C107" s="395"/>
      <c r="D107" s="395"/>
      <c r="E107" s="395"/>
      <c r="F107" s="395"/>
      <c r="G107" s="1474"/>
      <c r="H107" s="395"/>
      <c r="I107" s="395"/>
      <c r="J107" s="395"/>
      <c r="K107" s="395"/>
      <c r="L107" s="395"/>
      <c r="M107" s="1483"/>
      <c r="N107" s="395"/>
      <c r="O107" s="395"/>
      <c r="P107" s="395"/>
      <c r="Q107" s="395"/>
      <c r="R107" s="395"/>
    </row>
    <row r="108" spans="2:18" x14ac:dyDescent="0.3">
      <c r="B108" s="413"/>
      <c r="C108" s="395"/>
      <c r="D108" s="395"/>
      <c r="E108" s="395"/>
      <c r="F108" s="395"/>
      <c r="G108" s="1474"/>
      <c r="H108" s="395"/>
      <c r="I108" s="395"/>
      <c r="J108" s="395"/>
      <c r="K108" s="395"/>
      <c r="L108" s="395"/>
      <c r="M108" s="1483"/>
      <c r="N108" s="395"/>
      <c r="O108" s="395"/>
      <c r="P108" s="395"/>
      <c r="Q108" s="395"/>
      <c r="R108" s="395"/>
    </row>
    <row r="109" spans="2:18" x14ac:dyDescent="0.3">
      <c r="B109" s="413"/>
      <c r="C109" s="395"/>
      <c r="D109" s="395"/>
      <c r="E109" s="395"/>
      <c r="F109" s="395"/>
      <c r="G109" s="1474"/>
      <c r="H109" s="395"/>
      <c r="I109" s="395"/>
      <c r="J109" s="395"/>
      <c r="K109" s="395"/>
      <c r="L109" s="395"/>
      <c r="M109" s="1483"/>
      <c r="N109" s="395"/>
      <c r="O109" s="395"/>
      <c r="P109" s="395"/>
      <c r="Q109" s="395"/>
      <c r="R109" s="395"/>
    </row>
    <row r="110" spans="2:18" x14ac:dyDescent="0.3">
      <c r="B110" s="413"/>
      <c r="C110" s="395"/>
      <c r="D110" s="395"/>
      <c r="E110" s="395"/>
      <c r="F110" s="395"/>
      <c r="G110" s="1474"/>
      <c r="H110" s="395"/>
      <c r="I110" s="395"/>
      <c r="J110" s="395"/>
      <c r="K110" s="395"/>
      <c r="L110" s="395"/>
      <c r="M110" s="1483"/>
      <c r="N110" s="395"/>
      <c r="O110" s="395"/>
      <c r="P110" s="395"/>
      <c r="Q110" s="395"/>
      <c r="R110" s="395"/>
    </row>
    <row r="111" spans="2:18" x14ac:dyDescent="0.3">
      <c r="B111" s="413"/>
      <c r="C111" s="395"/>
      <c r="D111" s="395"/>
      <c r="E111" s="395"/>
      <c r="F111" s="395"/>
      <c r="G111" s="1474"/>
      <c r="H111" s="395"/>
      <c r="I111" s="395"/>
      <c r="J111" s="395"/>
      <c r="K111" s="395"/>
      <c r="L111" s="395"/>
      <c r="M111" s="1483"/>
      <c r="N111" s="395"/>
      <c r="O111" s="395"/>
      <c r="P111" s="395"/>
      <c r="Q111" s="395"/>
      <c r="R111" s="395"/>
    </row>
    <row r="112" spans="2:18" x14ac:dyDescent="0.3">
      <c r="B112" s="413"/>
      <c r="C112" s="395"/>
      <c r="D112" s="395"/>
      <c r="E112" s="395"/>
      <c r="F112" s="395"/>
      <c r="G112" s="1474"/>
      <c r="H112" s="395"/>
      <c r="I112" s="395"/>
      <c r="J112" s="395"/>
      <c r="K112" s="395"/>
      <c r="L112" s="395"/>
      <c r="M112" s="1483"/>
      <c r="N112" s="395"/>
      <c r="O112" s="395"/>
      <c r="P112" s="395"/>
      <c r="Q112" s="395"/>
      <c r="R112" s="395"/>
    </row>
    <row r="113" spans="2:18" x14ac:dyDescent="0.3">
      <c r="B113" s="413"/>
      <c r="C113" s="395"/>
      <c r="D113" s="395"/>
      <c r="E113" s="395"/>
      <c r="F113" s="395"/>
      <c r="G113" s="1474"/>
      <c r="H113" s="395"/>
      <c r="I113" s="395"/>
      <c r="J113" s="395"/>
      <c r="K113" s="395"/>
      <c r="L113" s="395"/>
      <c r="M113" s="1483"/>
      <c r="N113" s="395"/>
      <c r="O113" s="395"/>
      <c r="P113" s="395"/>
      <c r="Q113" s="395"/>
      <c r="R113" s="395"/>
    </row>
    <row r="114" spans="2:18" x14ac:dyDescent="0.3">
      <c r="B114" s="413"/>
      <c r="C114" s="395"/>
      <c r="D114" s="395"/>
      <c r="E114" s="395"/>
      <c r="F114" s="395"/>
      <c r="G114" s="1474"/>
      <c r="H114" s="395"/>
      <c r="I114" s="395"/>
      <c r="J114" s="395"/>
      <c r="K114" s="395"/>
      <c r="L114" s="395"/>
      <c r="M114" s="1483"/>
      <c r="N114" s="395"/>
      <c r="O114" s="395"/>
      <c r="P114" s="395"/>
      <c r="Q114" s="395"/>
      <c r="R114" s="395"/>
    </row>
    <row r="115" spans="2:18" x14ac:dyDescent="0.3">
      <c r="B115" s="413"/>
      <c r="C115" s="395"/>
      <c r="D115" s="395"/>
      <c r="E115" s="395"/>
      <c r="F115" s="395"/>
      <c r="G115" s="1474"/>
      <c r="H115" s="395"/>
      <c r="I115" s="395"/>
      <c r="J115" s="395"/>
      <c r="K115" s="395"/>
      <c r="L115" s="395"/>
      <c r="M115" s="1483"/>
      <c r="N115" s="395"/>
      <c r="O115" s="395"/>
      <c r="P115" s="395"/>
      <c r="Q115" s="395"/>
      <c r="R115" s="395"/>
    </row>
    <row r="116" spans="2:18" x14ac:dyDescent="0.3">
      <c r="B116" s="413"/>
      <c r="C116" s="395"/>
      <c r="D116" s="395"/>
      <c r="E116" s="395"/>
      <c r="F116" s="395"/>
      <c r="G116" s="1474"/>
      <c r="H116" s="395"/>
      <c r="I116" s="395"/>
      <c r="J116" s="395"/>
      <c r="K116" s="395"/>
      <c r="L116" s="395"/>
      <c r="M116" s="1483"/>
      <c r="N116" s="395"/>
      <c r="O116" s="395"/>
      <c r="P116" s="395"/>
      <c r="Q116" s="395"/>
      <c r="R116" s="395"/>
    </row>
    <row r="117" spans="2:18" x14ac:dyDescent="0.3">
      <c r="B117" s="413"/>
      <c r="C117" s="395"/>
      <c r="D117" s="395"/>
      <c r="E117" s="395"/>
      <c r="F117" s="395"/>
      <c r="G117" s="1474"/>
      <c r="H117" s="395"/>
      <c r="I117" s="395"/>
      <c r="J117" s="395"/>
      <c r="K117" s="395"/>
      <c r="L117" s="395"/>
      <c r="M117" s="1483"/>
      <c r="N117" s="395"/>
      <c r="O117" s="395"/>
      <c r="P117" s="395"/>
      <c r="Q117" s="395"/>
      <c r="R117" s="395"/>
    </row>
    <row r="118" spans="2:18" x14ac:dyDescent="0.3">
      <c r="B118" s="413"/>
      <c r="C118" s="395"/>
      <c r="D118" s="395"/>
      <c r="E118" s="395"/>
      <c r="F118" s="395"/>
      <c r="G118" s="1474"/>
      <c r="H118" s="395"/>
      <c r="I118" s="395"/>
      <c r="J118" s="395"/>
      <c r="K118" s="395"/>
      <c r="L118" s="395"/>
      <c r="M118" s="1483"/>
      <c r="N118" s="395"/>
      <c r="O118" s="395"/>
      <c r="P118" s="395"/>
      <c r="Q118" s="395"/>
      <c r="R118" s="395"/>
    </row>
    <row r="119" spans="2:18" x14ac:dyDescent="0.3">
      <c r="B119" s="413"/>
      <c r="C119" s="395"/>
      <c r="D119" s="395"/>
      <c r="E119" s="395"/>
      <c r="F119" s="395"/>
      <c r="G119" s="1474"/>
      <c r="H119" s="395"/>
      <c r="I119" s="395"/>
      <c r="J119" s="395"/>
      <c r="K119" s="395"/>
      <c r="L119" s="395"/>
      <c r="M119" s="1483"/>
      <c r="N119" s="395"/>
      <c r="O119" s="395"/>
      <c r="P119" s="395"/>
      <c r="Q119" s="395"/>
      <c r="R119" s="395"/>
    </row>
    <row r="120" spans="2:18" x14ac:dyDescent="0.3">
      <c r="B120" s="413"/>
      <c r="C120" s="395"/>
      <c r="D120" s="395"/>
      <c r="E120" s="395"/>
      <c r="F120" s="395"/>
      <c r="G120" s="1474"/>
      <c r="H120" s="395"/>
      <c r="I120" s="395"/>
      <c r="J120" s="395"/>
      <c r="K120" s="395"/>
      <c r="L120" s="395"/>
      <c r="M120" s="1483"/>
      <c r="N120" s="395"/>
      <c r="O120" s="395"/>
      <c r="P120" s="395"/>
      <c r="Q120" s="395"/>
      <c r="R120" s="395"/>
    </row>
    <row r="121" spans="2:18" x14ac:dyDescent="0.3">
      <c r="B121" s="413"/>
      <c r="C121" s="395"/>
      <c r="D121" s="395"/>
      <c r="E121" s="395"/>
      <c r="F121" s="395"/>
      <c r="G121" s="1474"/>
      <c r="H121" s="395"/>
      <c r="I121" s="395"/>
      <c r="J121" s="395"/>
      <c r="K121" s="395"/>
      <c r="L121" s="395"/>
      <c r="M121" s="1483"/>
      <c r="N121" s="395"/>
      <c r="O121" s="395"/>
      <c r="P121" s="395"/>
      <c r="Q121" s="395"/>
      <c r="R121" s="395"/>
    </row>
    <row r="122" spans="2:18" x14ac:dyDescent="0.3">
      <c r="B122" s="413"/>
      <c r="C122" s="395"/>
      <c r="D122" s="395"/>
      <c r="E122" s="395"/>
      <c r="F122" s="395"/>
      <c r="G122" s="1474"/>
      <c r="H122" s="395"/>
      <c r="I122" s="395"/>
      <c r="J122" s="395"/>
      <c r="K122" s="395"/>
      <c r="L122" s="395"/>
      <c r="M122" s="1483"/>
      <c r="N122" s="395"/>
      <c r="O122" s="395"/>
      <c r="P122" s="395"/>
      <c r="Q122" s="395"/>
      <c r="R122" s="395"/>
    </row>
    <row r="123" spans="2:18" x14ac:dyDescent="0.3">
      <c r="B123" s="413"/>
      <c r="C123" s="395"/>
      <c r="D123" s="395"/>
      <c r="E123" s="395"/>
      <c r="F123" s="395"/>
      <c r="G123" s="1474"/>
      <c r="H123" s="395"/>
      <c r="I123" s="395"/>
      <c r="J123" s="395"/>
      <c r="K123" s="395"/>
      <c r="L123" s="395"/>
      <c r="M123" s="1483"/>
      <c r="N123" s="395"/>
      <c r="O123" s="395"/>
      <c r="P123" s="395"/>
      <c r="Q123" s="395"/>
      <c r="R123" s="395"/>
    </row>
    <row r="124" spans="2:18" x14ac:dyDescent="0.3">
      <c r="B124" s="413"/>
      <c r="C124" s="395"/>
      <c r="D124" s="395"/>
      <c r="E124" s="395"/>
      <c r="F124" s="395"/>
      <c r="G124" s="1474"/>
      <c r="H124" s="395"/>
      <c r="I124" s="395"/>
      <c r="J124" s="395"/>
      <c r="K124" s="395"/>
      <c r="L124" s="395"/>
      <c r="M124" s="1483"/>
      <c r="N124" s="395"/>
      <c r="O124" s="395"/>
      <c r="P124" s="395"/>
      <c r="Q124" s="395"/>
      <c r="R124" s="395"/>
    </row>
    <row r="125" spans="2:18" x14ac:dyDescent="0.3">
      <c r="B125" s="413"/>
      <c r="C125" s="395"/>
      <c r="D125" s="395"/>
      <c r="E125" s="395"/>
      <c r="F125" s="395"/>
      <c r="G125" s="1474"/>
      <c r="H125" s="395"/>
      <c r="I125" s="395"/>
      <c r="J125" s="395"/>
      <c r="K125" s="395"/>
      <c r="L125" s="395"/>
      <c r="M125" s="1483"/>
      <c r="N125" s="395"/>
      <c r="O125" s="395"/>
      <c r="P125" s="395"/>
      <c r="Q125" s="395"/>
      <c r="R125" s="395"/>
    </row>
    <row r="126" spans="2:18" x14ac:dyDescent="0.3">
      <c r="B126" s="413"/>
      <c r="C126" s="395"/>
      <c r="D126" s="395"/>
      <c r="E126" s="395"/>
      <c r="F126" s="395"/>
      <c r="G126" s="1474"/>
      <c r="H126" s="395"/>
      <c r="I126" s="395"/>
      <c r="J126" s="395"/>
      <c r="K126" s="395"/>
      <c r="L126" s="395"/>
      <c r="M126" s="1483"/>
      <c r="N126" s="395"/>
      <c r="O126" s="395"/>
      <c r="P126" s="395"/>
      <c r="Q126" s="395"/>
      <c r="R126" s="395"/>
    </row>
    <row r="127" spans="2:18" x14ac:dyDescent="0.3">
      <c r="B127" s="413"/>
      <c r="C127" s="395"/>
      <c r="D127" s="395"/>
      <c r="E127" s="395"/>
      <c r="F127" s="395"/>
      <c r="G127" s="1474"/>
      <c r="H127" s="395"/>
      <c r="I127" s="395"/>
      <c r="J127" s="395"/>
      <c r="K127" s="395"/>
      <c r="L127" s="395"/>
      <c r="M127" s="1483"/>
      <c r="N127" s="395"/>
      <c r="O127" s="395"/>
      <c r="P127" s="395"/>
      <c r="Q127" s="395"/>
      <c r="R127" s="395"/>
    </row>
    <row r="128" spans="2:18" x14ac:dyDescent="0.3">
      <c r="B128" s="413"/>
      <c r="C128" s="395"/>
      <c r="D128" s="395"/>
      <c r="E128" s="395"/>
      <c r="F128" s="395"/>
      <c r="G128" s="1474"/>
      <c r="H128" s="395"/>
      <c r="I128" s="395"/>
      <c r="J128" s="395"/>
      <c r="K128" s="395"/>
      <c r="L128" s="395"/>
      <c r="M128" s="1483"/>
      <c r="N128" s="395"/>
      <c r="O128" s="395"/>
      <c r="P128" s="395"/>
      <c r="Q128" s="395"/>
      <c r="R128" s="395"/>
    </row>
    <row r="129" spans="2:18" x14ac:dyDescent="0.3">
      <c r="B129" s="413"/>
      <c r="C129" s="395"/>
      <c r="D129" s="395"/>
      <c r="E129" s="395"/>
      <c r="F129" s="395"/>
      <c r="G129" s="1474"/>
      <c r="H129" s="395"/>
      <c r="I129" s="395"/>
      <c r="J129" s="395"/>
      <c r="K129" s="395"/>
      <c r="L129" s="395"/>
      <c r="M129" s="1483"/>
      <c r="N129" s="395"/>
      <c r="O129" s="395"/>
      <c r="P129" s="395"/>
      <c r="Q129" s="395"/>
      <c r="R129" s="395"/>
    </row>
    <row r="130" spans="2:18" x14ac:dyDescent="0.3">
      <c r="B130" s="413"/>
      <c r="C130" s="395"/>
      <c r="D130" s="395"/>
      <c r="E130" s="395"/>
      <c r="F130" s="395"/>
      <c r="G130" s="1474"/>
      <c r="H130" s="395"/>
      <c r="I130" s="395"/>
      <c r="J130" s="395"/>
      <c r="K130" s="395"/>
      <c r="L130" s="395"/>
      <c r="M130" s="1483"/>
      <c r="N130" s="395"/>
      <c r="O130" s="395"/>
      <c r="P130" s="395"/>
      <c r="Q130" s="395"/>
      <c r="R130" s="395"/>
    </row>
    <row r="131" spans="2:18" x14ac:dyDescent="0.3">
      <c r="B131" s="413"/>
      <c r="C131" s="395"/>
      <c r="D131" s="395"/>
      <c r="E131" s="395"/>
      <c r="F131" s="395"/>
      <c r="G131" s="1474"/>
      <c r="H131" s="395"/>
      <c r="I131" s="395"/>
      <c r="J131" s="395"/>
      <c r="K131" s="395"/>
      <c r="L131" s="395"/>
      <c r="M131" s="1483"/>
      <c r="N131" s="395"/>
      <c r="O131" s="395"/>
      <c r="P131" s="395"/>
      <c r="Q131" s="395"/>
      <c r="R131" s="395"/>
    </row>
    <row r="132" spans="2:18" x14ac:dyDescent="0.3">
      <c r="B132" s="413"/>
      <c r="C132" s="395"/>
      <c r="D132" s="395"/>
      <c r="E132" s="395"/>
      <c r="F132" s="395"/>
      <c r="G132" s="1474"/>
      <c r="H132" s="395"/>
      <c r="I132" s="395"/>
      <c r="J132" s="395"/>
      <c r="K132" s="395"/>
      <c r="L132" s="395"/>
      <c r="M132" s="1483"/>
      <c r="N132" s="395"/>
      <c r="O132" s="395"/>
      <c r="P132" s="395"/>
      <c r="Q132" s="395"/>
      <c r="R132" s="395"/>
    </row>
    <row r="133" spans="2:18" x14ac:dyDescent="0.3">
      <c r="B133" s="413"/>
      <c r="C133" s="395"/>
      <c r="D133" s="395"/>
      <c r="E133" s="395"/>
      <c r="F133" s="395"/>
      <c r="G133" s="1474"/>
      <c r="H133" s="395"/>
      <c r="I133" s="395"/>
      <c r="J133" s="395"/>
      <c r="K133" s="395"/>
      <c r="L133" s="395"/>
      <c r="M133" s="1483"/>
      <c r="N133" s="395"/>
      <c r="O133" s="395"/>
      <c r="P133" s="395"/>
      <c r="Q133" s="395"/>
      <c r="R133" s="395"/>
    </row>
    <row r="134" spans="2:18" x14ac:dyDescent="0.3">
      <c r="B134" s="413"/>
      <c r="C134" s="395"/>
      <c r="D134" s="395"/>
      <c r="E134" s="395"/>
      <c r="F134" s="395"/>
      <c r="G134" s="1474"/>
      <c r="H134" s="395"/>
      <c r="I134" s="395"/>
      <c r="J134" s="395"/>
      <c r="K134" s="395"/>
      <c r="L134" s="395"/>
      <c r="M134" s="1483"/>
      <c r="N134" s="395"/>
      <c r="O134" s="395"/>
      <c r="P134" s="395"/>
      <c r="Q134" s="395"/>
      <c r="R134" s="395"/>
    </row>
    <row r="135" spans="2:18" x14ac:dyDescent="0.3">
      <c r="B135" s="413"/>
      <c r="C135" s="395"/>
      <c r="D135" s="395"/>
      <c r="E135" s="395"/>
      <c r="F135" s="395"/>
      <c r="G135" s="1474"/>
      <c r="H135" s="395"/>
      <c r="I135" s="395"/>
      <c r="J135" s="395"/>
      <c r="K135" s="395"/>
      <c r="L135" s="395"/>
      <c r="M135" s="1483"/>
      <c r="N135" s="395"/>
      <c r="O135" s="395"/>
      <c r="P135" s="395"/>
      <c r="Q135" s="395"/>
      <c r="R135" s="395"/>
    </row>
    <row r="136" spans="2:18" x14ac:dyDescent="0.3">
      <c r="B136" s="413"/>
      <c r="C136" s="395"/>
      <c r="D136" s="395"/>
      <c r="E136" s="395"/>
      <c r="F136" s="395"/>
      <c r="G136" s="1474"/>
      <c r="H136" s="395"/>
      <c r="I136" s="395"/>
      <c r="J136" s="395"/>
      <c r="K136" s="395"/>
      <c r="L136" s="395"/>
      <c r="M136" s="1483"/>
      <c r="N136" s="395"/>
      <c r="O136" s="395"/>
      <c r="P136" s="395"/>
      <c r="Q136" s="395"/>
      <c r="R136" s="395"/>
    </row>
    <row r="137" spans="2:18" x14ac:dyDescent="0.3">
      <c r="B137" s="413"/>
      <c r="C137" s="395"/>
      <c r="D137" s="395"/>
      <c r="E137" s="395"/>
      <c r="F137" s="395"/>
      <c r="G137" s="1474"/>
      <c r="H137" s="395"/>
      <c r="I137" s="395"/>
      <c r="J137" s="395"/>
      <c r="K137" s="395"/>
      <c r="L137" s="395"/>
      <c r="M137" s="1483"/>
      <c r="N137" s="395"/>
      <c r="O137" s="395"/>
      <c r="P137" s="395"/>
      <c r="Q137" s="395"/>
      <c r="R137" s="395"/>
    </row>
    <row r="138" spans="2:18" x14ac:dyDescent="0.3">
      <c r="B138" s="413"/>
      <c r="C138" s="395"/>
      <c r="D138" s="395"/>
      <c r="E138" s="395"/>
      <c r="F138" s="395"/>
      <c r="G138" s="1474"/>
      <c r="H138" s="395"/>
      <c r="I138" s="395"/>
      <c r="J138" s="395"/>
      <c r="K138" s="395"/>
      <c r="L138" s="395"/>
      <c r="M138" s="1483"/>
      <c r="N138" s="395"/>
      <c r="O138" s="395"/>
      <c r="P138" s="395"/>
      <c r="Q138" s="395"/>
      <c r="R138" s="395"/>
    </row>
    <row r="139" spans="2:18" x14ac:dyDescent="0.3">
      <c r="B139" s="413"/>
      <c r="C139" s="395"/>
      <c r="D139" s="395"/>
      <c r="E139" s="395"/>
      <c r="F139" s="395"/>
      <c r="G139" s="1474"/>
      <c r="H139" s="395"/>
      <c r="I139" s="395"/>
      <c r="J139" s="395"/>
      <c r="K139" s="395"/>
      <c r="L139" s="395"/>
      <c r="M139" s="1483"/>
      <c r="N139" s="395"/>
      <c r="O139" s="395"/>
      <c r="P139" s="395"/>
      <c r="Q139" s="395"/>
      <c r="R139" s="395"/>
    </row>
    <row r="140" spans="2:18" x14ac:dyDescent="0.3">
      <c r="B140" s="413"/>
      <c r="C140" s="395"/>
      <c r="D140" s="395"/>
      <c r="E140" s="395"/>
      <c r="F140" s="395"/>
      <c r="G140" s="1474"/>
      <c r="H140" s="395"/>
      <c r="I140" s="395"/>
      <c r="J140" s="395"/>
      <c r="K140" s="395"/>
      <c r="L140" s="395"/>
      <c r="M140" s="1483"/>
      <c r="N140" s="395"/>
      <c r="O140" s="395"/>
      <c r="P140" s="395"/>
      <c r="Q140" s="395"/>
      <c r="R140" s="395"/>
    </row>
    <row r="141" spans="2:18" x14ac:dyDescent="0.3">
      <c r="B141" s="413"/>
      <c r="C141" s="395"/>
      <c r="D141" s="395"/>
      <c r="E141" s="395"/>
      <c r="F141" s="395"/>
      <c r="G141" s="1474"/>
      <c r="H141" s="395"/>
      <c r="I141" s="395"/>
      <c r="J141" s="395"/>
      <c r="K141" s="395"/>
      <c r="L141" s="395"/>
      <c r="M141" s="1483"/>
      <c r="N141" s="395"/>
      <c r="O141" s="395"/>
      <c r="P141" s="395"/>
      <c r="Q141" s="395"/>
      <c r="R141" s="395"/>
    </row>
    <row r="142" spans="2:18" x14ac:dyDescent="0.3">
      <c r="B142" s="413"/>
      <c r="C142" s="395"/>
      <c r="D142" s="395"/>
      <c r="E142" s="395"/>
      <c r="F142" s="395"/>
      <c r="G142" s="1474"/>
      <c r="H142" s="395"/>
      <c r="I142" s="395"/>
      <c r="J142" s="395"/>
      <c r="K142" s="395"/>
      <c r="L142" s="395"/>
      <c r="M142" s="1483"/>
      <c r="N142" s="395"/>
      <c r="O142" s="395"/>
      <c r="P142" s="395"/>
      <c r="Q142" s="395"/>
      <c r="R142" s="395"/>
    </row>
    <row r="143" spans="2:18" x14ac:dyDescent="0.3">
      <c r="B143" s="413"/>
      <c r="C143" s="395"/>
      <c r="D143" s="395"/>
      <c r="E143" s="395"/>
      <c r="F143" s="395"/>
      <c r="G143" s="1474"/>
      <c r="H143" s="395"/>
      <c r="I143" s="395"/>
      <c r="J143" s="395"/>
      <c r="K143" s="395"/>
      <c r="L143" s="395"/>
      <c r="M143" s="1483"/>
      <c r="N143" s="395"/>
      <c r="O143" s="395"/>
      <c r="P143" s="395"/>
      <c r="Q143" s="395"/>
      <c r="R143" s="395"/>
    </row>
    <row r="144" spans="2:18" x14ac:dyDescent="0.3">
      <c r="B144" s="413"/>
      <c r="C144" s="395"/>
      <c r="D144" s="395"/>
      <c r="E144" s="395"/>
      <c r="F144" s="395"/>
      <c r="G144" s="1474"/>
      <c r="H144" s="395"/>
      <c r="I144" s="395"/>
      <c r="J144" s="395"/>
      <c r="K144" s="395"/>
      <c r="L144" s="395"/>
      <c r="M144" s="1483"/>
      <c r="N144" s="395"/>
      <c r="O144" s="395"/>
      <c r="P144" s="395"/>
      <c r="Q144" s="395"/>
      <c r="R144" s="395"/>
    </row>
    <row r="145" spans="2:18" x14ac:dyDescent="0.3">
      <c r="B145" s="413"/>
      <c r="C145" s="395"/>
      <c r="D145" s="395"/>
      <c r="E145" s="395"/>
      <c r="F145" s="395"/>
      <c r="G145" s="1474"/>
      <c r="H145" s="395"/>
      <c r="I145" s="395"/>
      <c r="J145" s="395"/>
      <c r="K145" s="395"/>
      <c r="L145" s="395"/>
      <c r="M145" s="1483"/>
      <c r="N145" s="395"/>
      <c r="O145" s="395"/>
      <c r="P145" s="395"/>
      <c r="Q145" s="395"/>
      <c r="R145" s="395"/>
    </row>
    <row r="146" spans="2:18" x14ac:dyDescent="0.3">
      <c r="B146" s="413"/>
      <c r="C146" s="395"/>
      <c r="D146" s="395"/>
      <c r="E146" s="395"/>
      <c r="F146" s="395"/>
      <c r="G146" s="1474"/>
      <c r="H146" s="395"/>
      <c r="I146" s="395"/>
      <c r="J146" s="395"/>
      <c r="K146" s="395"/>
      <c r="L146" s="395"/>
      <c r="M146" s="1483"/>
      <c r="N146" s="395"/>
      <c r="O146" s="395"/>
      <c r="P146" s="395"/>
      <c r="Q146" s="395"/>
      <c r="R146" s="395"/>
    </row>
    <row r="147" spans="2:18" x14ac:dyDescent="0.3">
      <c r="B147" s="413"/>
      <c r="C147" s="395"/>
      <c r="D147" s="395"/>
      <c r="E147" s="395"/>
      <c r="F147" s="395"/>
      <c r="G147" s="1474"/>
      <c r="H147" s="395"/>
      <c r="I147" s="395"/>
      <c r="J147" s="395"/>
      <c r="K147" s="395"/>
      <c r="L147" s="395"/>
      <c r="M147" s="1483"/>
      <c r="N147" s="395"/>
      <c r="O147" s="395"/>
      <c r="P147" s="395"/>
      <c r="Q147" s="395"/>
      <c r="R147" s="395"/>
    </row>
    <row r="148" spans="2:18" x14ac:dyDescent="0.3">
      <c r="B148" s="413"/>
      <c r="C148" s="395"/>
      <c r="D148" s="395"/>
      <c r="E148" s="395"/>
      <c r="F148" s="395"/>
      <c r="G148" s="1474"/>
      <c r="H148" s="395"/>
      <c r="I148" s="395"/>
      <c r="J148" s="395"/>
      <c r="K148" s="395"/>
      <c r="L148" s="395"/>
      <c r="M148" s="1483"/>
      <c r="N148" s="395"/>
      <c r="O148" s="395"/>
      <c r="P148" s="395"/>
      <c r="Q148" s="395"/>
      <c r="R148" s="395"/>
    </row>
    <row r="149" spans="2:18" x14ac:dyDescent="0.3">
      <c r="B149" s="413"/>
      <c r="C149" s="395"/>
      <c r="D149" s="395"/>
      <c r="E149" s="395"/>
      <c r="F149" s="395"/>
      <c r="G149" s="1474"/>
      <c r="H149" s="395"/>
      <c r="I149" s="395"/>
      <c r="J149" s="395"/>
      <c r="K149" s="395"/>
      <c r="L149" s="395"/>
      <c r="M149" s="1483"/>
      <c r="N149" s="395"/>
      <c r="O149" s="395"/>
      <c r="P149" s="395"/>
      <c r="Q149" s="395"/>
      <c r="R149" s="395"/>
    </row>
    <row r="150" spans="2:18" x14ac:dyDescent="0.3">
      <c r="B150" s="413"/>
      <c r="C150" s="395"/>
      <c r="D150" s="395"/>
      <c r="E150" s="395"/>
      <c r="F150" s="395"/>
      <c r="G150" s="1474"/>
      <c r="H150" s="395"/>
      <c r="I150" s="395"/>
      <c r="J150" s="395"/>
      <c r="K150" s="395"/>
      <c r="L150" s="395"/>
      <c r="M150" s="1483"/>
      <c r="N150" s="395"/>
      <c r="O150" s="395"/>
      <c r="P150" s="395"/>
      <c r="Q150" s="395"/>
      <c r="R150" s="395"/>
    </row>
    <row r="151" spans="2:18" x14ac:dyDescent="0.3">
      <c r="B151" s="413"/>
      <c r="C151" s="395"/>
      <c r="D151" s="395"/>
      <c r="E151" s="395"/>
      <c r="F151" s="395"/>
      <c r="G151" s="1474"/>
      <c r="H151" s="395"/>
      <c r="I151" s="395"/>
      <c r="J151" s="395"/>
      <c r="K151" s="395"/>
      <c r="L151" s="395"/>
      <c r="M151" s="1483"/>
      <c r="N151" s="395"/>
      <c r="O151" s="395"/>
      <c r="P151" s="395"/>
      <c r="Q151" s="395"/>
      <c r="R151" s="395"/>
    </row>
    <row r="152" spans="2:18" x14ac:dyDescent="0.3">
      <c r="B152" s="413"/>
      <c r="C152" s="395"/>
      <c r="D152" s="395"/>
      <c r="E152" s="395"/>
      <c r="F152" s="395"/>
      <c r="G152" s="1474"/>
      <c r="H152" s="395"/>
      <c r="I152" s="395"/>
      <c r="J152" s="395"/>
      <c r="K152" s="395"/>
      <c r="L152" s="395"/>
      <c r="M152" s="1483"/>
      <c r="N152" s="395"/>
      <c r="O152" s="395"/>
      <c r="P152" s="395"/>
      <c r="Q152" s="395"/>
      <c r="R152" s="395"/>
    </row>
    <row r="153" spans="2:18" x14ac:dyDescent="0.3">
      <c r="B153" s="413"/>
      <c r="C153" s="395"/>
      <c r="D153" s="395"/>
      <c r="E153" s="395"/>
      <c r="F153" s="395"/>
      <c r="G153" s="1474"/>
      <c r="H153" s="395"/>
      <c r="I153" s="395"/>
      <c r="J153" s="395"/>
      <c r="K153" s="395"/>
      <c r="L153" s="395"/>
      <c r="M153" s="1483"/>
      <c r="N153" s="395"/>
      <c r="O153" s="395"/>
      <c r="P153" s="395"/>
      <c r="Q153" s="395"/>
      <c r="R153" s="395"/>
    </row>
    <row r="154" spans="2:18" x14ac:dyDescent="0.3">
      <c r="B154" s="413"/>
      <c r="C154" s="395"/>
      <c r="D154" s="395"/>
      <c r="E154" s="395"/>
      <c r="F154" s="395"/>
      <c r="G154" s="1474"/>
      <c r="H154" s="395"/>
      <c r="I154" s="395"/>
      <c r="J154" s="395"/>
      <c r="K154" s="395"/>
      <c r="L154" s="395"/>
      <c r="M154" s="1483"/>
      <c r="N154" s="395"/>
      <c r="O154" s="395"/>
      <c r="P154" s="395"/>
      <c r="Q154" s="395"/>
      <c r="R154" s="395"/>
    </row>
    <row r="155" spans="2:18" x14ac:dyDescent="0.3">
      <c r="B155" s="413"/>
      <c r="C155" s="395"/>
      <c r="D155" s="395"/>
      <c r="E155" s="395"/>
      <c r="F155" s="395"/>
      <c r="G155" s="1474"/>
      <c r="H155" s="395"/>
      <c r="I155" s="395"/>
      <c r="J155" s="395"/>
      <c r="K155" s="395"/>
      <c r="L155" s="395"/>
      <c r="M155" s="1483"/>
      <c r="N155" s="395"/>
      <c r="O155" s="395"/>
      <c r="P155" s="395"/>
      <c r="Q155" s="395"/>
      <c r="R155" s="395"/>
    </row>
    <row r="156" spans="2:18" x14ac:dyDescent="0.3">
      <c r="B156" s="413"/>
      <c r="C156" s="395"/>
      <c r="D156" s="395"/>
      <c r="E156" s="395"/>
      <c r="F156" s="395"/>
      <c r="G156" s="1474"/>
      <c r="H156" s="395"/>
      <c r="I156" s="395"/>
      <c r="J156" s="395"/>
      <c r="K156" s="395"/>
      <c r="L156" s="395"/>
      <c r="M156" s="1483"/>
      <c r="N156" s="395"/>
      <c r="O156" s="395"/>
      <c r="P156" s="395"/>
      <c r="Q156" s="395"/>
      <c r="R156" s="395"/>
    </row>
    <row r="157" spans="2:18" x14ac:dyDescent="0.3">
      <c r="B157" s="413"/>
      <c r="C157" s="395"/>
      <c r="D157" s="395"/>
      <c r="E157" s="395"/>
      <c r="F157" s="395"/>
      <c r="G157" s="1474"/>
      <c r="H157" s="395"/>
      <c r="I157" s="395"/>
      <c r="J157" s="395"/>
      <c r="K157" s="395"/>
      <c r="L157" s="395"/>
      <c r="M157" s="1483"/>
      <c r="N157" s="395"/>
      <c r="O157" s="395"/>
      <c r="P157" s="395"/>
      <c r="Q157" s="395"/>
      <c r="R157" s="395"/>
    </row>
    <row r="158" spans="2:18" x14ac:dyDescent="0.3">
      <c r="B158" s="413"/>
      <c r="C158" s="395"/>
      <c r="D158" s="395"/>
      <c r="E158" s="395"/>
      <c r="F158" s="395"/>
      <c r="G158" s="1474"/>
      <c r="H158" s="395"/>
      <c r="I158" s="395"/>
      <c r="J158" s="395"/>
      <c r="K158" s="395"/>
      <c r="L158" s="395"/>
      <c r="M158" s="1483"/>
      <c r="N158" s="395"/>
      <c r="O158" s="395"/>
      <c r="P158" s="395"/>
      <c r="Q158" s="395"/>
      <c r="R158" s="395"/>
    </row>
    <row r="159" spans="2:18" x14ac:dyDescent="0.3">
      <c r="B159" s="413"/>
      <c r="C159" s="395"/>
      <c r="D159" s="395"/>
      <c r="E159" s="395"/>
      <c r="F159" s="395"/>
      <c r="G159" s="1474"/>
      <c r="H159" s="395"/>
      <c r="I159" s="395"/>
      <c r="J159" s="395"/>
      <c r="K159" s="395"/>
      <c r="L159" s="395"/>
      <c r="M159" s="1483"/>
      <c r="N159" s="395"/>
      <c r="O159" s="395"/>
      <c r="P159" s="395"/>
      <c r="Q159" s="395"/>
      <c r="R159" s="395"/>
    </row>
    <row r="160" spans="2:18" x14ac:dyDescent="0.3">
      <c r="B160" s="413"/>
      <c r="C160" s="395"/>
      <c r="D160" s="395"/>
      <c r="E160" s="395"/>
      <c r="F160" s="395"/>
      <c r="G160" s="1474"/>
      <c r="H160" s="395"/>
      <c r="I160" s="395"/>
      <c r="J160" s="395"/>
      <c r="K160" s="395"/>
      <c r="L160" s="395"/>
      <c r="M160" s="1483"/>
      <c r="N160" s="395"/>
      <c r="O160" s="395"/>
      <c r="P160" s="395"/>
      <c r="Q160" s="395"/>
      <c r="R160" s="395"/>
    </row>
    <row r="161" spans="2:18" x14ac:dyDescent="0.3">
      <c r="B161" s="413"/>
      <c r="C161" s="395"/>
      <c r="D161" s="395"/>
      <c r="E161" s="395"/>
      <c r="F161" s="395"/>
      <c r="G161" s="1474"/>
      <c r="H161" s="395"/>
      <c r="I161" s="395"/>
      <c r="J161" s="395"/>
      <c r="K161" s="395"/>
      <c r="L161" s="395"/>
      <c r="M161" s="1483"/>
      <c r="N161" s="395"/>
      <c r="O161" s="395"/>
      <c r="P161" s="395"/>
      <c r="Q161" s="395"/>
      <c r="R161" s="395"/>
    </row>
    <row r="162" spans="2:18" x14ac:dyDescent="0.3">
      <c r="B162" s="413"/>
      <c r="C162" s="395"/>
      <c r="D162" s="395"/>
      <c r="E162" s="395"/>
      <c r="F162" s="395"/>
      <c r="G162" s="1474"/>
      <c r="H162" s="395"/>
      <c r="I162" s="395"/>
      <c r="J162" s="395"/>
      <c r="K162" s="395"/>
      <c r="L162" s="395"/>
      <c r="M162" s="1483"/>
      <c r="N162" s="395"/>
      <c r="O162" s="395"/>
      <c r="P162" s="395"/>
      <c r="Q162" s="395"/>
      <c r="R162" s="395"/>
    </row>
    <row r="163" spans="2:18" x14ac:dyDescent="0.3">
      <c r="B163" s="413"/>
      <c r="C163" s="395"/>
      <c r="D163" s="395"/>
      <c r="E163" s="395"/>
      <c r="F163" s="395"/>
      <c r="G163" s="1474"/>
      <c r="H163" s="395"/>
      <c r="I163" s="395"/>
      <c r="J163" s="395"/>
      <c r="K163" s="395"/>
      <c r="L163" s="395"/>
      <c r="M163" s="1483"/>
      <c r="N163" s="395"/>
      <c r="O163" s="395"/>
      <c r="P163" s="395"/>
      <c r="Q163" s="395"/>
      <c r="R163" s="395"/>
    </row>
    <row r="164" spans="2:18" x14ac:dyDescent="0.3">
      <c r="B164" s="413"/>
      <c r="C164" s="395"/>
      <c r="D164" s="395"/>
      <c r="E164" s="395"/>
      <c r="F164" s="395"/>
      <c r="G164" s="1474"/>
      <c r="H164" s="395"/>
      <c r="I164" s="395"/>
      <c r="J164" s="395"/>
      <c r="K164" s="395"/>
      <c r="L164" s="395"/>
      <c r="M164" s="1483"/>
      <c r="N164" s="395"/>
      <c r="O164" s="395"/>
      <c r="P164" s="395"/>
      <c r="Q164" s="395"/>
      <c r="R164" s="395"/>
    </row>
    <row r="165" spans="2:18" x14ac:dyDescent="0.3">
      <c r="B165" s="413"/>
      <c r="C165" s="395"/>
      <c r="D165" s="395"/>
      <c r="E165" s="395"/>
      <c r="F165" s="395"/>
      <c r="G165" s="1474"/>
      <c r="H165" s="395"/>
      <c r="I165" s="395"/>
      <c r="J165" s="395"/>
      <c r="K165" s="395"/>
      <c r="L165" s="395"/>
      <c r="M165" s="1483"/>
      <c r="N165" s="395"/>
      <c r="O165" s="395"/>
      <c r="P165" s="395"/>
      <c r="Q165" s="395"/>
      <c r="R165" s="395"/>
    </row>
    <row r="166" spans="2:18" x14ac:dyDescent="0.3">
      <c r="B166" s="413"/>
      <c r="C166" s="395"/>
      <c r="D166" s="395"/>
      <c r="E166" s="395"/>
      <c r="F166" s="395"/>
      <c r="G166" s="1474"/>
      <c r="H166" s="395"/>
      <c r="I166" s="395"/>
      <c r="J166" s="395"/>
      <c r="K166" s="395"/>
      <c r="L166" s="395"/>
      <c r="M166" s="1483"/>
      <c r="N166" s="395"/>
      <c r="O166" s="395"/>
      <c r="P166" s="395"/>
      <c r="Q166" s="395"/>
      <c r="R166" s="395"/>
    </row>
    <row r="167" spans="2:18" x14ac:dyDescent="0.3">
      <c r="B167" s="413"/>
      <c r="C167" s="395"/>
      <c r="D167" s="395"/>
      <c r="E167" s="395"/>
      <c r="F167" s="395"/>
      <c r="G167" s="1474"/>
      <c r="H167" s="395"/>
      <c r="I167" s="395"/>
      <c r="J167" s="395"/>
      <c r="K167" s="395"/>
      <c r="L167" s="395"/>
      <c r="M167" s="1483"/>
      <c r="N167" s="395"/>
      <c r="O167" s="395"/>
      <c r="P167" s="395"/>
      <c r="Q167" s="395"/>
      <c r="R167" s="395"/>
    </row>
    <row r="168" spans="2:18" x14ac:dyDescent="0.3">
      <c r="B168" s="413"/>
      <c r="C168" s="395"/>
      <c r="D168" s="395"/>
      <c r="E168" s="395"/>
      <c r="F168" s="395"/>
      <c r="G168" s="1474"/>
      <c r="H168" s="395"/>
      <c r="I168" s="395"/>
      <c r="J168" s="395"/>
      <c r="K168" s="395"/>
      <c r="L168" s="395"/>
      <c r="M168" s="1483"/>
      <c r="N168" s="395"/>
      <c r="O168" s="395"/>
      <c r="P168" s="395"/>
      <c r="Q168" s="395"/>
      <c r="R168" s="395"/>
    </row>
    <row r="169" spans="2:18" x14ac:dyDescent="0.3">
      <c r="B169" s="413"/>
      <c r="C169" s="395"/>
      <c r="D169" s="395"/>
      <c r="E169" s="395"/>
      <c r="F169" s="395"/>
      <c r="G169" s="1474"/>
      <c r="H169" s="395"/>
      <c r="I169" s="395"/>
      <c r="J169" s="395"/>
      <c r="K169" s="395"/>
      <c r="L169" s="395"/>
      <c r="M169" s="1483"/>
      <c r="N169" s="395"/>
      <c r="O169" s="395"/>
      <c r="P169" s="395"/>
      <c r="Q169" s="395"/>
      <c r="R169" s="395"/>
    </row>
    <row r="170" spans="2:18" x14ac:dyDescent="0.3">
      <c r="B170" s="413"/>
      <c r="C170" s="395"/>
      <c r="D170" s="395"/>
      <c r="E170" s="395"/>
      <c r="F170" s="395"/>
      <c r="G170" s="1474"/>
      <c r="H170" s="395"/>
      <c r="I170" s="395"/>
      <c r="J170" s="395"/>
      <c r="K170" s="395"/>
      <c r="L170" s="395"/>
      <c r="M170" s="1483"/>
      <c r="N170" s="395"/>
      <c r="O170" s="395"/>
      <c r="P170" s="395"/>
      <c r="Q170" s="395"/>
      <c r="R170" s="395"/>
    </row>
    <row r="171" spans="2:18" x14ac:dyDescent="0.3">
      <c r="B171" s="413"/>
      <c r="C171" s="395"/>
      <c r="D171" s="395"/>
      <c r="E171" s="395"/>
      <c r="F171" s="395"/>
      <c r="G171" s="1474"/>
      <c r="H171" s="395"/>
      <c r="I171" s="395"/>
      <c r="J171" s="395"/>
      <c r="K171" s="395"/>
      <c r="L171" s="395"/>
      <c r="M171" s="1483"/>
      <c r="N171" s="395"/>
      <c r="O171" s="395"/>
      <c r="P171" s="395"/>
      <c r="Q171" s="395"/>
      <c r="R171" s="395"/>
    </row>
    <row r="172" spans="2:18" x14ac:dyDescent="0.3">
      <c r="B172" s="413"/>
      <c r="C172" s="395"/>
      <c r="D172" s="395"/>
      <c r="E172" s="395"/>
      <c r="F172" s="395"/>
      <c r="G172" s="1474"/>
      <c r="H172" s="395"/>
      <c r="I172" s="395"/>
      <c r="J172" s="395"/>
      <c r="K172" s="395"/>
      <c r="L172" s="395"/>
      <c r="M172" s="1483"/>
      <c r="N172" s="395"/>
      <c r="O172" s="395"/>
      <c r="P172" s="395"/>
      <c r="Q172" s="395"/>
      <c r="R172" s="395"/>
    </row>
    <row r="173" spans="2:18" x14ac:dyDescent="0.3">
      <c r="B173" s="413"/>
      <c r="C173" s="395"/>
      <c r="D173" s="395"/>
      <c r="E173" s="395"/>
      <c r="F173" s="395"/>
      <c r="G173" s="1474"/>
      <c r="H173" s="395"/>
      <c r="I173" s="395"/>
      <c r="J173" s="395"/>
      <c r="K173" s="395"/>
      <c r="L173" s="395"/>
      <c r="M173" s="1483"/>
      <c r="N173" s="395"/>
      <c r="O173" s="395"/>
      <c r="P173" s="395"/>
      <c r="Q173" s="395"/>
      <c r="R173" s="395"/>
    </row>
    <row r="174" spans="2:18" x14ac:dyDescent="0.3">
      <c r="B174" s="413"/>
      <c r="C174" s="395"/>
      <c r="D174" s="395"/>
      <c r="E174" s="395"/>
      <c r="F174" s="395"/>
      <c r="G174" s="1474"/>
      <c r="H174" s="395"/>
      <c r="I174" s="395"/>
      <c r="J174" s="395"/>
      <c r="K174" s="395"/>
      <c r="L174" s="395"/>
      <c r="M174" s="1483"/>
      <c r="N174" s="395"/>
      <c r="O174" s="395"/>
      <c r="P174" s="395"/>
      <c r="Q174" s="395"/>
      <c r="R174" s="395"/>
    </row>
    <row r="175" spans="2:18" x14ac:dyDescent="0.3">
      <c r="B175" s="413"/>
      <c r="C175" s="395"/>
      <c r="D175" s="395"/>
      <c r="E175" s="395"/>
      <c r="F175" s="395"/>
      <c r="G175" s="1474"/>
      <c r="H175" s="395"/>
      <c r="I175" s="395"/>
      <c r="J175" s="395"/>
      <c r="K175" s="395"/>
      <c r="L175" s="395"/>
      <c r="M175" s="1483"/>
      <c r="N175" s="395"/>
      <c r="O175" s="395"/>
      <c r="P175" s="395"/>
      <c r="Q175" s="395"/>
      <c r="R175" s="395"/>
    </row>
    <row r="176" spans="2:18" x14ac:dyDescent="0.3">
      <c r="B176" s="413"/>
      <c r="C176" s="395"/>
      <c r="D176" s="395"/>
      <c r="E176" s="395"/>
      <c r="F176" s="395"/>
      <c r="G176" s="1474"/>
      <c r="H176" s="395"/>
      <c r="I176" s="395"/>
      <c r="J176" s="395"/>
      <c r="K176" s="395"/>
      <c r="L176" s="395"/>
      <c r="M176" s="1483"/>
      <c r="N176" s="395"/>
      <c r="O176" s="395"/>
      <c r="P176" s="395"/>
      <c r="Q176" s="395"/>
      <c r="R176" s="395"/>
    </row>
    <row r="177" spans="2:18" x14ac:dyDescent="0.3">
      <c r="B177" s="413"/>
      <c r="C177" s="395"/>
      <c r="D177" s="395"/>
      <c r="E177" s="395"/>
      <c r="F177" s="395"/>
      <c r="G177" s="1474"/>
      <c r="H177" s="395"/>
      <c r="I177" s="395"/>
      <c r="J177" s="395"/>
      <c r="K177" s="395"/>
      <c r="L177" s="395"/>
      <c r="M177" s="1483"/>
      <c r="N177" s="395"/>
      <c r="O177" s="395"/>
      <c r="P177" s="395"/>
      <c r="Q177" s="395"/>
      <c r="R177" s="395"/>
    </row>
    <row r="178" spans="2:18" x14ac:dyDescent="0.3">
      <c r="B178" s="413"/>
      <c r="C178" s="395"/>
      <c r="D178" s="395"/>
      <c r="E178" s="395"/>
      <c r="F178" s="395"/>
      <c r="G178" s="1474"/>
      <c r="H178" s="395"/>
      <c r="I178" s="395"/>
      <c r="J178" s="395"/>
      <c r="K178" s="395"/>
      <c r="L178" s="395"/>
      <c r="M178" s="1483"/>
      <c r="N178" s="395"/>
      <c r="O178" s="395"/>
      <c r="P178" s="395"/>
      <c r="Q178" s="395"/>
      <c r="R178" s="395"/>
    </row>
    <row r="179" spans="2:18" x14ac:dyDescent="0.3">
      <c r="B179" s="413"/>
      <c r="C179" s="395"/>
      <c r="D179" s="395"/>
      <c r="E179" s="395"/>
      <c r="F179" s="395"/>
      <c r="G179" s="1474"/>
      <c r="H179" s="395"/>
      <c r="I179" s="395"/>
      <c r="J179" s="395"/>
      <c r="K179" s="395"/>
      <c r="L179" s="395"/>
      <c r="M179" s="1483"/>
      <c r="N179" s="395"/>
      <c r="O179" s="395"/>
      <c r="P179" s="395"/>
      <c r="Q179" s="395"/>
      <c r="R179" s="395"/>
    </row>
    <row r="180" spans="2:18" x14ac:dyDescent="0.3">
      <c r="B180" s="413"/>
      <c r="C180" s="395"/>
      <c r="D180" s="395"/>
      <c r="E180" s="395"/>
      <c r="F180" s="395"/>
      <c r="G180" s="1474"/>
      <c r="H180" s="395"/>
      <c r="I180" s="395"/>
      <c r="J180" s="395"/>
      <c r="K180" s="395"/>
      <c r="L180" s="395"/>
      <c r="M180" s="1483"/>
      <c r="N180" s="395"/>
      <c r="O180" s="395"/>
      <c r="P180" s="395"/>
      <c r="Q180" s="395"/>
      <c r="R180" s="395"/>
    </row>
    <row r="181" spans="2:18" x14ac:dyDescent="0.3">
      <c r="B181" s="413"/>
      <c r="C181" s="395"/>
      <c r="D181" s="395"/>
      <c r="E181" s="395"/>
      <c r="F181" s="395"/>
      <c r="G181" s="1474"/>
      <c r="H181" s="395"/>
      <c r="I181" s="395"/>
      <c r="J181" s="395"/>
      <c r="K181" s="395"/>
      <c r="L181" s="395"/>
      <c r="M181" s="1483"/>
      <c r="N181" s="395"/>
      <c r="O181" s="395"/>
      <c r="P181" s="395"/>
      <c r="Q181" s="395"/>
      <c r="R181" s="395"/>
    </row>
    <row r="182" spans="2:18" x14ac:dyDescent="0.3">
      <c r="B182" s="413"/>
      <c r="C182" s="395"/>
      <c r="D182" s="395"/>
      <c r="E182" s="395"/>
      <c r="F182" s="395"/>
      <c r="G182" s="1474"/>
      <c r="H182" s="395"/>
      <c r="I182" s="395"/>
      <c r="J182" s="395"/>
      <c r="K182" s="395"/>
      <c r="L182" s="395"/>
      <c r="M182" s="1483"/>
      <c r="N182" s="395"/>
      <c r="O182" s="395"/>
      <c r="P182" s="395"/>
      <c r="Q182" s="395"/>
      <c r="R182" s="395"/>
    </row>
    <row r="183" spans="2:18" x14ac:dyDescent="0.3">
      <c r="B183" s="413"/>
      <c r="C183" s="395"/>
      <c r="D183" s="395"/>
      <c r="E183" s="395"/>
      <c r="F183" s="395"/>
      <c r="G183" s="1474"/>
      <c r="H183" s="395"/>
      <c r="I183" s="395"/>
      <c r="J183" s="395"/>
      <c r="K183" s="395"/>
      <c r="L183" s="395"/>
      <c r="M183" s="1483"/>
      <c r="N183" s="395"/>
      <c r="O183" s="395"/>
      <c r="P183" s="395"/>
      <c r="Q183" s="395"/>
      <c r="R183" s="395"/>
    </row>
    <row r="184" spans="2:18" x14ac:dyDescent="0.3">
      <c r="B184" s="413"/>
      <c r="C184" s="395"/>
      <c r="D184" s="395"/>
      <c r="E184" s="395"/>
      <c r="F184" s="395"/>
      <c r="G184" s="1474"/>
      <c r="H184" s="395"/>
      <c r="I184" s="395"/>
      <c r="J184" s="395"/>
      <c r="K184" s="395"/>
      <c r="L184" s="395"/>
      <c r="M184" s="1483"/>
      <c r="N184" s="395"/>
      <c r="O184" s="395"/>
      <c r="P184" s="395"/>
      <c r="Q184" s="395"/>
      <c r="R184" s="395"/>
    </row>
    <row r="185" spans="2:18" x14ac:dyDescent="0.3">
      <c r="B185" s="413"/>
      <c r="C185" s="395"/>
      <c r="D185" s="395"/>
      <c r="E185" s="395"/>
      <c r="F185" s="395"/>
      <c r="G185" s="1474"/>
      <c r="H185" s="395"/>
      <c r="I185" s="395"/>
      <c r="J185" s="395"/>
      <c r="K185" s="395"/>
      <c r="L185" s="395"/>
      <c r="M185" s="1483"/>
      <c r="N185" s="395"/>
      <c r="O185" s="395"/>
      <c r="P185" s="395"/>
      <c r="Q185" s="395"/>
      <c r="R185" s="395"/>
    </row>
    <row r="186" spans="2:18" x14ac:dyDescent="0.3">
      <c r="B186" s="413"/>
      <c r="C186" s="395"/>
      <c r="D186" s="395"/>
      <c r="E186" s="395"/>
      <c r="F186" s="395"/>
      <c r="G186" s="1474"/>
      <c r="H186" s="395"/>
      <c r="I186" s="395"/>
      <c r="J186" s="395"/>
      <c r="K186" s="395"/>
      <c r="L186" s="395"/>
      <c r="M186" s="1483"/>
      <c r="N186" s="395"/>
      <c r="O186" s="395"/>
      <c r="P186" s="395"/>
      <c r="Q186" s="395"/>
      <c r="R186" s="395"/>
    </row>
    <row r="187" spans="2:18" x14ac:dyDescent="0.3">
      <c r="B187" s="413"/>
      <c r="C187" s="395"/>
      <c r="D187" s="395"/>
      <c r="E187" s="395"/>
      <c r="F187" s="395"/>
      <c r="G187" s="1474"/>
      <c r="H187" s="395"/>
      <c r="I187" s="395"/>
      <c r="J187" s="395"/>
      <c r="K187" s="395"/>
      <c r="L187" s="395"/>
      <c r="M187" s="1483"/>
      <c r="N187" s="395"/>
      <c r="O187" s="395"/>
      <c r="P187" s="395"/>
      <c r="Q187" s="395"/>
      <c r="R187" s="395"/>
    </row>
    <row r="188" spans="2:18" x14ac:dyDescent="0.3">
      <c r="B188" s="413"/>
      <c r="C188" s="395"/>
      <c r="D188" s="395"/>
      <c r="E188" s="395"/>
      <c r="F188" s="395"/>
      <c r="G188" s="1474"/>
      <c r="H188" s="395"/>
      <c r="I188" s="395"/>
      <c r="J188" s="395"/>
      <c r="K188" s="395"/>
      <c r="L188" s="395"/>
      <c r="M188" s="1483"/>
      <c r="N188" s="395"/>
      <c r="O188" s="395"/>
      <c r="P188" s="395"/>
      <c r="Q188" s="395"/>
      <c r="R188" s="395"/>
    </row>
    <row r="189" spans="2:18" x14ac:dyDescent="0.3">
      <c r="B189" s="413"/>
      <c r="C189" s="395"/>
      <c r="D189" s="395"/>
      <c r="E189" s="395"/>
      <c r="F189" s="395"/>
      <c r="G189" s="1474"/>
      <c r="H189" s="395"/>
      <c r="I189" s="395"/>
      <c r="J189" s="395"/>
      <c r="K189" s="395"/>
      <c r="L189" s="395"/>
      <c r="M189" s="1483"/>
      <c r="N189" s="395"/>
      <c r="O189" s="395"/>
      <c r="P189" s="395"/>
      <c r="Q189" s="395"/>
      <c r="R189" s="395"/>
    </row>
    <row r="190" spans="2:18" x14ac:dyDescent="0.3">
      <c r="B190" s="413"/>
      <c r="C190" s="395"/>
      <c r="D190" s="395"/>
      <c r="E190" s="395"/>
      <c r="F190" s="395"/>
      <c r="G190" s="1474"/>
      <c r="H190" s="395"/>
      <c r="I190" s="395"/>
      <c r="J190" s="395"/>
      <c r="K190" s="395"/>
      <c r="L190" s="395"/>
      <c r="M190" s="1483"/>
      <c r="N190" s="395"/>
      <c r="O190" s="395"/>
      <c r="P190" s="395"/>
      <c r="Q190" s="395"/>
      <c r="R190" s="395"/>
    </row>
    <row r="191" spans="2:18" x14ac:dyDescent="0.3">
      <c r="B191" s="413"/>
      <c r="C191" s="395"/>
      <c r="D191" s="395"/>
      <c r="E191" s="395"/>
      <c r="F191" s="395"/>
      <c r="G191" s="1474"/>
      <c r="H191" s="395"/>
      <c r="I191" s="395"/>
      <c r="J191" s="395"/>
      <c r="K191" s="395"/>
      <c r="L191" s="395"/>
      <c r="M191" s="1483"/>
      <c r="N191" s="395"/>
      <c r="O191" s="395"/>
      <c r="P191" s="395"/>
      <c r="Q191" s="395"/>
      <c r="R191" s="395"/>
    </row>
    <row r="192" spans="2:18" x14ac:dyDescent="0.3">
      <c r="B192" s="413"/>
      <c r="C192" s="395"/>
      <c r="D192" s="395"/>
      <c r="E192" s="395"/>
      <c r="F192" s="395"/>
      <c r="G192" s="1474"/>
      <c r="H192" s="395"/>
      <c r="I192" s="395"/>
      <c r="J192" s="395"/>
      <c r="K192" s="395"/>
      <c r="L192" s="395"/>
      <c r="M192" s="1483"/>
      <c r="N192" s="395"/>
      <c r="O192" s="395"/>
      <c r="P192" s="395"/>
      <c r="Q192" s="395"/>
      <c r="R192" s="395"/>
    </row>
    <row r="193" spans="2:18" x14ac:dyDescent="0.3">
      <c r="B193" s="413"/>
      <c r="C193" s="395"/>
      <c r="D193" s="395"/>
      <c r="E193" s="395"/>
      <c r="F193" s="395"/>
      <c r="G193" s="1474"/>
      <c r="H193" s="395"/>
      <c r="I193" s="395"/>
      <c r="J193" s="395"/>
      <c r="K193" s="395"/>
      <c r="L193" s="395"/>
      <c r="M193" s="1483"/>
      <c r="N193" s="395"/>
      <c r="O193" s="395"/>
      <c r="P193" s="395"/>
      <c r="Q193" s="395"/>
      <c r="R193" s="395"/>
    </row>
    <row r="194" spans="2:18" x14ac:dyDescent="0.3">
      <c r="B194" s="413"/>
      <c r="C194" s="395"/>
      <c r="D194" s="395"/>
      <c r="E194" s="395"/>
      <c r="F194" s="395"/>
      <c r="G194" s="1474"/>
      <c r="H194" s="395"/>
      <c r="I194" s="395"/>
      <c r="J194" s="395"/>
      <c r="K194" s="395"/>
      <c r="L194" s="395"/>
      <c r="M194" s="1483"/>
      <c r="N194" s="395"/>
      <c r="O194" s="395"/>
      <c r="P194" s="395"/>
      <c r="Q194" s="395"/>
      <c r="R194" s="395"/>
    </row>
    <row r="195" spans="2:18" x14ac:dyDescent="0.3">
      <c r="B195" s="413"/>
      <c r="C195" s="395"/>
      <c r="D195" s="395"/>
      <c r="E195" s="395"/>
      <c r="F195" s="395"/>
      <c r="G195" s="1474"/>
      <c r="H195" s="395"/>
      <c r="I195" s="395"/>
      <c r="J195" s="395"/>
      <c r="K195" s="395"/>
      <c r="L195" s="395"/>
      <c r="M195" s="1483"/>
      <c r="N195" s="395"/>
      <c r="O195" s="395"/>
      <c r="P195" s="395"/>
      <c r="Q195" s="395"/>
      <c r="R195" s="395"/>
    </row>
    <row r="196" spans="2:18" x14ac:dyDescent="0.3">
      <c r="B196" s="413"/>
      <c r="C196" s="395"/>
      <c r="D196" s="395"/>
      <c r="E196" s="395"/>
      <c r="F196" s="395"/>
      <c r="G196" s="1474"/>
      <c r="H196" s="395"/>
      <c r="I196" s="395"/>
      <c r="J196" s="395"/>
      <c r="K196" s="395"/>
      <c r="L196" s="395"/>
      <c r="M196" s="1483"/>
      <c r="N196" s="395"/>
      <c r="O196" s="395"/>
      <c r="P196" s="395"/>
      <c r="Q196" s="395"/>
      <c r="R196" s="395"/>
    </row>
    <row r="197" spans="2:18" x14ac:dyDescent="0.3">
      <c r="B197" s="413"/>
      <c r="C197" s="395"/>
      <c r="D197" s="395"/>
      <c r="E197" s="395"/>
      <c r="F197" s="395"/>
      <c r="G197" s="1474"/>
      <c r="H197" s="395"/>
      <c r="I197" s="395"/>
      <c r="J197" s="395"/>
      <c r="K197" s="395"/>
      <c r="L197" s="395"/>
      <c r="M197" s="1483"/>
      <c r="N197" s="395"/>
      <c r="O197" s="395"/>
      <c r="P197" s="395"/>
      <c r="Q197" s="395"/>
      <c r="R197" s="395"/>
    </row>
    <row r="198" spans="2:18" x14ac:dyDescent="0.3">
      <c r="B198" s="413"/>
      <c r="C198" s="395"/>
      <c r="D198" s="395"/>
      <c r="E198" s="395"/>
      <c r="F198" s="395"/>
      <c r="G198" s="1474"/>
      <c r="H198" s="395"/>
      <c r="I198" s="395"/>
      <c r="J198" s="395"/>
      <c r="K198" s="395"/>
      <c r="L198" s="395"/>
      <c r="M198" s="1483"/>
      <c r="N198" s="395"/>
      <c r="O198" s="395"/>
      <c r="P198" s="395"/>
      <c r="Q198" s="395"/>
      <c r="R198" s="395"/>
    </row>
    <row r="199" spans="2:18" x14ac:dyDescent="0.3">
      <c r="B199" s="413"/>
      <c r="C199" s="395"/>
      <c r="D199" s="395"/>
      <c r="E199" s="395"/>
      <c r="F199" s="395"/>
      <c r="G199" s="1474"/>
      <c r="H199" s="395"/>
      <c r="I199" s="395"/>
      <c r="J199" s="395"/>
      <c r="K199" s="395"/>
      <c r="L199" s="395"/>
      <c r="M199" s="1483"/>
      <c r="N199" s="395"/>
      <c r="O199" s="395"/>
      <c r="P199" s="395"/>
      <c r="Q199" s="395"/>
      <c r="R199" s="395"/>
    </row>
    <row r="200" spans="2:18" x14ac:dyDescent="0.3">
      <c r="B200" s="413"/>
      <c r="C200" s="395"/>
      <c r="D200" s="395"/>
      <c r="E200" s="395"/>
      <c r="F200" s="395"/>
      <c r="G200" s="1474"/>
      <c r="H200" s="395"/>
      <c r="I200" s="395"/>
      <c r="J200" s="395"/>
      <c r="K200" s="395"/>
      <c r="L200" s="395"/>
      <c r="M200" s="1483"/>
      <c r="N200" s="395"/>
      <c r="O200" s="395"/>
      <c r="P200" s="395"/>
      <c r="Q200" s="395"/>
      <c r="R200" s="395"/>
    </row>
    <row r="201" spans="2:18" x14ac:dyDescent="0.3">
      <c r="B201" s="413"/>
      <c r="C201" s="395"/>
      <c r="D201" s="395"/>
      <c r="E201" s="395"/>
      <c r="F201" s="395"/>
      <c r="G201" s="1474"/>
      <c r="H201" s="395"/>
      <c r="I201" s="395"/>
      <c r="J201" s="395"/>
      <c r="K201" s="395"/>
      <c r="L201" s="395"/>
      <c r="M201" s="1483"/>
      <c r="N201" s="395"/>
      <c r="O201" s="395"/>
      <c r="P201" s="395"/>
      <c r="Q201" s="395"/>
      <c r="R201" s="395"/>
    </row>
    <row r="202" spans="2:18" x14ac:dyDescent="0.3">
      <c r="B202" s="413"/>
      <c r="C202" s="395"/>
      <c r="D202" s="395"/>
      <c r="E202" s="395"/>
      <c r="F202" s="395"/>
      <c r="G202" s="1474"/>
      <c r="H202" s="395"/>
      <c r="I202" s="395"/>
      <c r="J202" s="395"/>
      <c r="K202" s="395"/>
      <c r="L202" s="395"/>
      <c r="M202" s="1483"/>
      <c r="N202" s="395"/>
      <c r="O202" s="395"/>
      <c r="P202" s="395"/>
      <c r="Q202" s="395"/>
      <c r="R202" s="395"/>
    </row>
    <row r="203" spans="2:18" x14ac:dyDescent="0.3">
      <c r="B203" s="413"/>
      <c r="C203" s="395"/>
      <c r="D203" s="395"/>
      <c r="E203" s="395"/>
      <c r="F203" s="395"/>
      <c r="G203" s="1474"/>
      <c r="H203" s="395"/>
      <c r="I203" s="395"/>
      <c r="J203" s="395"/>
      <c r="K203" s="395"/>
      <c r="L203" s="395"/>
      <c r="M203" s="1483"/>
      <c r="N203" s="395"/>
      <c r="O203" s="395"/>
      <c r="P203" s="395"/>
      <c r="Q203" s="395"/>
      <c r="R203" s="395"/>
    </row>
    <row r="204" spans="2:18" x14ac:dyDescent="0.3">
      <c r="B204" s="413"/>
      <c r="C204" s="395"/>
      <c r="D204" s="395"/>
      <c r="E204" s="395"/>
      <c r="F204" s="395"/>
      <c r="G204" s="1474"/>
      <c r="H204" s="395"/>
      <c r="I204" s="395"/>
      <c r="J204" s="395"/>
      <c r="K204" s="395"/>
      <c r="L204" s="395"/>
      <c r="M204" s="1483"/>
      <c r="N204" s="395"/>
      <c r="O204" s="395"/>
      <c r="P204" s="395"/>
      <c r="Q204" s="395"/>
      <c r="R204" s="395"/>
    </row>
    <row r="205" spans="2:18" x14ac:dyDescent="0.3">
      <c r="B205" s="413"/>
      <c r="C205" s="395"/>
      <c r="D205" s="395"/>
      <c r="E205" s="395"/>
      <c r="F205" s="395"/>
      <c r="G205" s="1474"/>
      <c r="H205" s="395"/>
      <c r="I205" s="395"/>
      <c r="J205" s="395"/>
      <c r="K205" s="395"/>
      <c r="L205" s="395"/>
      <c r="M205" s="1483"/>
      <c r="N205" s="395"/>
      <c r="O205" s="395"/>
      <c r="P205" s="395"/>
      <c r="Q205" s="395"/>
      <c r="R205" s="395"/>
    </row>
    <row r="206" spans="2:18" x14ac:dyDescent="0.3">
      <c r="B206" s="413"/>
      <c r="C206" s="395"/>
      <c r="D206" s="395"/>
      <c r="E206" s="395"/>
      <c r="F206" s="395"/>
      <c r="G206" s="1474"/>
      <c r="H206" s="395"/>
      <c r="I206" s="395"/>
      <c r="J206" s="395"/>
      <c r="K206" s="395"/>
      <c r="L206" s="395"/>
      <c r="M206" s="1483"/>
      <c r="N206" s="395"/>
      <c r="O206" s="395"/>
      <c r="P206" s="395"/>
      <c r="Q206" s="395"/>
      <c r="R206" s="395"/>
    </row>
    <row r="207" spans="2:18" x14ac:dyDescent="0.3">
      <c r="B207" s="413"/>
      <c r="C207" s="395"/>
      <c r="D207" s="395"/>
      <c r="E207" s="395"/>
      <c r="F207" s="395"/>
      <c r="G207" s="1474"/>
      <c r="H207" s="395"/>
      <c r="I207" s="395"/>
      <c r="J207" s="395"/>
      <c r="K207" s="395"/>
      <c r="L207" s="395"/>
      <c r="M207" s="1483"/>
      <c r="N207" s="395"/>
      <c r="O207" s="395"/>
      <c r="P207" s="395"/>
      <c r="Q207" s="395"/>
      <c r="R207" s="395"/>
    </row>
    <row r="208" spans="2:18" x14ac:dyDescent="0.3">
      <c r="B208" s="413"/>
      <c r="C208" s="395"/>
      <c r="D208" s="395"/>
      <c r="E208" s="395"/>
      <c r="F208" s="395"/>
      <c r="G208" s="1474"/>
      <c r="H208" s="395"/>
      <c r="I208" s="395"/>
      <c r="J208" s="395"/>
      <c r="K208" s="395"/>
      <c r="L208" s="395"/>
      <c r="M208" s="1483"/>
      <c r="N208" s="395"/>
      <c r="O208" s="395"/>
      <c r="P208" s="395"/>
      <c r="Q208" s="395"/>
      <c r="R208" s="395"/>
    </row>
    <row r="209" spans="2:18" x14ac:dyDescent="0.3">
      <c r="B209" s="413"/>
      <c r="C209" s="395"/>
      <c r="D209" s="395"/>
      <c r="E209" s="395"/>
      <c r="F209" s="395"/>
      <c r="G209" s="1474"/>
      <c r="H209" s="395"/>
      <c r="I209" s="395"/>
      <c r="J209" s="395"/>
      <c r="K209" s="395"/>
      <c r="L209" s="395"/>
      <c r="M209" s="1483"/>
      <c r="N209" s="395"/>
      <c r="O209" s="395"/>
      <c r="P209" s="395"/>
      <c r="Q209" s="395"/>
      <c r="R209" s="395"/>
    </row>
    <row r="210" spans="2:18" x14ac:dyDescent="0.3">
      <c r="B210" s="413"/>
      <c r="C210" s="395"/>
      <c r="D210" s="395"/>
      <c r="E210" s="395"/>
      <c r="F210" s="395"/>
      <c r="G210" s="1474"/>
      <c r="H210" s="395"/>
      <c r="I210" s="395"/>
      <c r="J210" s="395"/>
      <c r="K210" s="395"/>
      <c r="L210" s="395"/>
      <c r="M210" s="1483"/>
      <c r="N210" s="395"/>
      <c r="O210" s="395"/>
      <c r="P210" s="395"/>
      <c r="Q210" s="395"/>
      <c r="R210" s="395"/>
    </row>
    <row r="211" spans="2:18" x14ac:dyDescent="0.3">
      <c r="B211" s="413"/>
      <c r="C211" s="395"/>
      <c r="D211" s="395"/>
      <c r="E211" s="395"/>
      <c r="F211" s="395"/>
      <c r="G211" s="1474"/>
      <c r="H211" s="395"/>
      <c r="I211" s="395"/>
      <c r="J211" s="395"/>
      <c r="K211" s="395"/>
      <c r="L211" s="395"/>
      <c r="M211" s="1483"/>
      <c r="N211" s="395"/>
      <c r="O211" s="395"/>
      <c r="P211" s="395"/>
      <c r="Q211" s="395"/>
      <c r="R211" s="395"/>
    </row>
    <row r="212" spans="2:18" x14ac:dyDescent="0.3">
      <c r="B212" s="413"/>
      <c r="C212" s="395"/>
      <c r="D212" s="395"/>
      <c r="E212" s="395"/>
      <c r="F212" s="395"/>
      <c r="G212" s="1474"/>
      <c r="H212" s="395"/>
      <c r="I212" s="395"/>
      <c r="J212" s="395"/>
      <c r="K212" s="395"/>
      <c r="L212" s="395"/>
      <c r="M212" s="1483"/>
      <c r="N212" s="395"/>
      <c r="O212" s="395"/>
      <c r="P212" s="395"/>
      <c r="Q212" s="395"/>
      <c r="R212" s="395"/>
    </row>
    <row r="213" spans="2:18" x14ac:dyDescent="0.3">
      <c r="B213" s="413"/>
      <c r="C213" s="395"/>
      <c r="D213" s="395"/>
      <c r="E213" s="395"/>
      <c r="F213" s="395"/>
      <c r="G213" s="1474"/>
      <c r="H213" s="395"/>
      <c r="I213" s="395"/>
      <c r="J213" s="395"/>
      <c r="K213" s="395"/>
      <c r="L213" s="395"/>
      <c r="M213" s="1483"/>
      <c r="N213" s="395"/>
      <c r="O213" s="395"/>
      <c r="P213" s="395"/>
      <c r="Q213" s="395"/>
      <c r="R213" s="395"/>
    </row>
    <row r="214" spans="2:18" x14ac:dyDescent="0.3">
      <c r="B214" s="413"/>
      <c r="C214" s="395"/>
      <c r="D214" s="395"/>
      <c r="E214" s="395"/>
      <c r="F214" s="395"/>
      <c r="G214" s="1474"/>
      <c r="H214" s="395"/>
      <c r="I214" s="395"/>
      <c r="J214" s="395"/>
      <c r="K214" s="395"/>
      <c r="L214" s="395"/>
      <c r="M214" s="1483"/>
      <c r="N214" s="395"/>
      <c r="O214" s="395"/>
      <c r="P214" s="395"/>
      <c r="Q214" s="395"/>
      <c r="R214" s="395"/>
    </row>
    <row r="215" spans="2:18" x14ac:dyDescent="0.3">
      <c r="B215" s="413"/>
      <c r="C215" s="395"/>
      <c r="D215" s="395"/>
      <c r="E215" s="395"/>
      <c r="F215" s="395"/>
      <c r="G215" s="1474"/>
      <c r="H215" s="395"/>
      <c r="I215" s="395"/>
      <c r="J215" s="395"/>
      <c r="K215" s="395"/>
      <c r="L215" s="395"/>
      <c r="M215" s="1483"/>
      <c r="N215" s="395"/>
      <c r="O215" s="395"/>
      <c r="P215" s="395"/>
      <c r="Q215" s="395"/>
      <c r="R215" s="395"/>
    </row>
    <row r="216" spans="2:18" x14ac:dyDescent="0.3">
      <c r="B216" s="413"/>
      <c r="C216" s="395"/>
      <c r="D216" s="395"/>
      <c r="E216" s="395"/>
      <c r="F216" s="395"/>
      <c r="G216" s="1474"/>
      <c r="H216" s="395"/>
      <c r="I216" s="395"/>
      <c r="J216" s="395"/>
      <c r="K216" s="395"/>
      <c r="L216" s="395"/>
      <c r="M216" s="1483"/>
      <c r="N216" s="395"/>
      <c r="O216" s="395"/>
      <c r="P216" s="395"/>
      <c r="Q216" s="395"/>
      <c r="R216" s="395"/>
    </row>
    <row r="217" spans="2:18" x14ac:dyDescent="0.3">
      <c r="B217" s="413"/>
      <c r="C217" s="395"/>
      <c r="D217" s="395"/>
      <c r="E217" s="395"/>
      <c r="F217" s="395"/>
      <c r="G217" s="1474"/>
      <c r="H217" s="395"/>
      <c r="I217" s="395"/>
      <c r="J217" s="395"/>
      <c r="K217" s="395"/>
      <c r="L217" s="395"/>
      <c r="M217" s="1483"/>
      <c r="N217" s="395"/>
      <c r="O217" s="395"/>
      <c r="P217" s="395"/>
      <c r="Q217" s="395"/>
      <c r="R217" s="395"/>
    </row>
    <row r="218" spans="2:18" x14ac:dyDescent="0.3">
      <c r="B218" s="413"/>
      <c r="C218" s="395"/>
      <c r="D218" s="395"/>
      <c r="E218" s="395"/>
      <c r="F218" s="395"/>
      <c r="G218" s="1474"/>
      <c r="H218" s="395"/>
      <c r="I218" s="395"/>
      <c r="J218" s="395"/>
      <c r="K218" s="395"/>
      <c r="L218" s="395"/>
      <c r="M218" s="1483"/>
      <c r="N218" s="395"/>
      <c r="O218" s="395"/>
      <c r="P218" s="395"/>
      <c r="Q218" s="395"/>
      <c r="R218" s="395"/>
    </row>
    <row r="219" spans="2:18" x14ac:dyDescent="0.3">
      <c r="B219" s="413"/>
      <c r="C219" s="395"/>
      <c r="D219" s="395"/>
      <c r="E219" s="395"/>
      <c r="F219" s="395"/>
      <c r="G219" s="1474"/>
      <c r="H219" s="395"/>
      <c r="I219" s="395"/>
      <c r="J219" s="395"/>
      <c r="K219" s="395"/>
      <c r="L219" s="395"/>
      <c r="M219" s="1483"/>
      <c r="N219" s="395"/>
      <c r="O219" s="395"/>
      <c r="P219" s="395"/>
      <c r="Q219" s="395"/>
      <c r="R219" s="395"/>
    </row>
    <row r="220" spans="2:18" x14ac:dyDescent="0.3">
      <c r="B220" s="413"/>
      <c r="C220" s="395"/>
      <c r="D220" s="395"/>
      <c r="E220" s="395"/>
      <c r="F220" s="395"/>
      <c r="G220" s="1474"/>
      <c r="H220" s="395"/>
      <c r="I220" s="395"/>
      <c r="J220" s="395"/>
      <c r="K220" s="395"/>
      <c r="L220" s="395"/>
      <c r="M220" s="1483"/>
      <c r="N220" s="395"/>
      <c r="O220" s="395"/>
      <c r="P220" s="395"/>
      <c r="Q220" s="395"/>
      <c r="R220" s="395"/>
    </row>
    <row r="221" spans="2:18" x14ac:dyDescent="0.3">
      <c r="B221" s="413"/>
      <c r="C221" s="395"/>
      <c r="D221" s="395"/>
      <c r="E221" s="395"/>
      <c r="F221" s="395"/>
      <c r="G221" s="1474"/>
      <c r="H221" s="395"/>
      <c r="I221" s="395"/>
      <c r="J221" s="395"/>
      <c r="K221" s="395"/>
      <c r="L221" s="395"/>
      <c r="M221" s="1483"/>
      <c r="N221" s="395"/>
      <c r="O221" s="395"/>
      <c r="P221" s="395"/>
      <c r="Q221" s="395"/>
      <c r="R221" s="395"/>
    </row>
    <row r="222" spans="2:18" x14ac:dyDescent="0.3">
      <c r="B222" s="413"/>
      <c r="C222" s="395"/>
      <c r="D222" s="395"/>
      <c r="E222" s="395"/>
      <c r="F222" s="395"/>
      <c r="G222" s="1474"/>
      <c r="H222" s="395"/>
      <c r="I222" s="395"/>
      <c r="J222" s="395"/>
      <c r="K222" s="395"/>
      <c r="L222" s="395"/>
      <c r="M222" s="1483"/>
      <c r="N222" s="395"/>
      <c r="O222" s="395"/>
      <c r="P222" s="395"/>
      <c r="Q222" s="395"/>
      <c r="R222" s="395"/>
    </row>
    <row r="223" spans="2:18" x14ac:dyDescent="0.3">
      <c r="B223" s="413"/>
      <c r="C223" s="395"/>
      <c r="D223" s="395"/>
      <c r="E223" s="395"/>
      <c r="F223" s="395"/>
      <c r="G223" s="1474"/>
      <c r="H223" s="395"/>
      <c r="I223" s="395"/>
      <c r="J223" s="395"/>
      <c r="K223" s="395"/>
      <c r="L223" s="395"/>
      <c r="M223" s="1483"/>
      <c r="N223" s="395"/>
      <c r="O223" s="395"/>
      <c r="P223" s="395"/>
      <c r="Q223" s="395"/>
      <c r="R223" s="395"/>
    </row>
    <row r="224" spans="2:18" x14ac:dyDescent="0.3">
      <c r="B224" s="413"/>
      <c r="C224" s="395"/>
      <c r="D224" s="395"/>
      <c r="E224" s="395"/>
      <c r="F224" s="395"/>
      <c r="G224" s="1474"/>
      <c r="H224" s="395"/>
      <c r="I224" s="395"/>
      <c r="J224" s="395"/>
      <c r="K224" s="395"/>
      <c r="L224" s="395"/>
      <c r="M224" s="1483"/>
      <c r="N224" s="395"/>
      <c r="O224" s="395"/>
      <c r="P224" s="395"/>
      <c r="Q224" s="395"/>
      <c r="R224" s="395"/>
    </row>
    <row r="225" spans="2:18" x14ac:dyDescent="0.3">
      <c r="B225" s="413"/>
      <c r="C225" s="395"/>
      <c r="D225" s="395"/>
      <c r="E225" s="395"/>
      <c r="F225" s="395"/>
      <c r="G225" s="1474"/>
      <c r="H225" s="395"/>
      <c r="I225" s="395"/>
      <c r="J225" s="395"/>
      <c r="K225" s="395"/>
      <c r="L225" s="395"/>
      <c r="M225" s="1483"/>
      <c r="N225" s="395"/>
      <c r="O225" s="395"/>
      <c r="P225" s="395"/>
      <c r="Q225" s="395"/>
      <c r="R225" s="395"/>
    </row>
    <row r="226" spans="2:18" x14ac:dyDescent="0.3">
      <c r="B226" s="413"/>
      <c r="C226" s="395"/>
      <c r="D226" s="395"/>
      <c r="E226" s="395"/>
      <c r="F226" s="395"/>
      <c r="G226" s="1474"/>
      <c r="H226" s="395"/>
      <c r="I226" s="395"/>
      <c r="J226" s="395"/>
      <c r="K226" s="395"/>
      <c r="L226" s="395"/>
      <c r="M226" s="1483"/>
      <c r="N226" s="395"/>
      <c r="O226" s="395"/>
      <c r="P226" s="395"/>
      <c r="Q226" s="395"/>
      <c r="R226" s="395"/>
    </row>
    <row r="227" spans="2:18" x14ac:dyDescent="0.3">
      <c r="B227" s="413"/>
      <c r="C227" s="395"/>
      <c r="D227" s="395"/>
      <c r="E227" s="395"/>
      <c r="F227" s="395"/>
      <c r="G227" s="1474"/>
      <c r="H227" s="395"/>
      <c r="I227" s="395"/>
      <c r="J227" s="395"/>
      <c r="K227" s="395"/>
      <c r="L227" s="395"/>
      <c r="M227" s="1483"/>
      <c r="N227" s="395"/>
      <c r="O227" s="395"/>
      <c r="P227" s="395"/>
      <c r="Q227" s="395"/>
      <c r="R227" s="395"/>
    </row>
    <row r="228" spans="2:18" x14ac:dyDescent="0.3">
      <c r="B228" s="413"/>
      <c r="C228" s="395"/>
      <c r="D228" s="395"/>
      <c r="E228" s="395"/>
      <c r="F228" s="395"/>
      <c r="G228" s="1474"/>
      <c r="H228" s="395"/>
      <c r="I228" s="395"/>
      <c r="J228" s="395"/>
      <c r="K228" s="395"/>
      <c r="L228" s="395"/>
      <c r="M228" s="1483"/>
      <c r="N228" s="395"/>
      <c r="O228" s="395"/>
      <c r="P228" s="395"/>
      <c r="Q228" s="395"/>
      <c r="R228" s="395"/>
    </row>
    <row r="229" spans="2:18" x14ac:dyDescent="0.3">
      <c r="B229" s="413"/>
      <c r="C229" s="395"/>
      <c r="D229" s="395"/>
      <c r="E229" s="395"/>
      <c r="F229" s="395"/>
      <c r="G229" s="1474"/>
      <c r="H229" s="395"/>
      <c r="I229" s="395"/>
      <c r="J229" s="395"/>
      <c r="K229" s="395"/>
      <c r="L229" s="395"/>
      <c r="M229" s="1483"/>
      <c r="N229" s="395"/>
      <c r="O229" s="395"/>
      <c r="P229" s="395"/>
      <c r="Q229" s="395"/>
      <c r="R229" s="395"/>
    </row>
    <row r="230" spans="2:18" x14ac:dyDescent="0.3">
      <c r="B230" s="413"/>
      <c r="C230" s="395"/>
      <c r="D230" s="395"/>
      <c r="E230" s="395"/>
      <c r="F230" s="395"/>
      <c r="G230" s="1474"/>
      <c r="H230" s="395"/>
      <c r="I230" s="395"/>
      <c r="J230" s="395"/>
      <c r="K230" s="395"/>
      <c r="L230" s="395"/>
      <c r="M230" s="1483"/>
      <c r="N230" s="395"/>
      <c r="O230" s="395"/>
      <c r="P230" s="395"/>
      <c r="Q230" s="395"/>
      <c r="R230" s="395"/>
    </row>
    <row r="231" spans="2:18" x14ac:dyDescent="0.3">
      <c r="B231" s="413"/>
      <c r="C231" s="395"/>
      <c r="D231" s="395"/>
      <c r="E231" s="395"/>
      <c r="F231" s="395"/>
      <c r="G231" s="1474"/>
      <c r="H231" s="395"/>
      <c r="I231" s="395"/>
      <c r="J231" s="395"/>
      <c r="K231" s="395"/>
      <c r="L231" s="395"/>
      <c r="M231" s="1483"/>
      <c r="N231" s="395"/>
      <c r="O231" s="395"/>
      <c r="P231" s="395"/>
      <c r="Q231" s="395"/>
      <c r="R231" s="395"/>
    </row>
    <row r="232" spans="2:18" x14ac:dyDescent="0.3">
      <c r="B232" s="413"/>
      <c r="C232" s="395"/>
      <c r="D232" s="395"/>
      <c r="E232" s="395"/>
      <c r="F232" s="395"/>
      <c r="G232" s="1474"/>
      <c r="H232" s="395"/>
      <c r="I232" s="395"/>
      <c r="J232" s="395"/>
      <c r="K232" s="395"/>
      <c r="L232" s="395"/>
      <c r="M232" s="1483"/>
      <c r="N232" s="395"/>
      <c r="O232" s="395"/>
      <c r="P232" s="395"/>
      <c r="Q232" s="395"/>
      <c r="R232" s="395"/>
    </row>
    <row r="233" spans="2:18" x14ac:dyDescent="0.3">
      <c r="B233" s="413"/>
      <c r="C233" s="395"/>
      <c r="D233" s="395"/>
      <c r="E233" s="395"/>
      <c r="F233" s="395"/>
      <c r="G233" s="1474"/>
      <c r="H233" s="395"/>
      <c r="I233" s="395"/>
      <c r="J233" s="395"/>
      <c r="K233" s="395"/>
      <c r="L233" s="395"/>
      <c r="M233" s="1483"/>
      <c r="N233" s="395"/>
      <c r="O233" s="395"/>
      <c r="P233" s="395"/>
      <c r="Q233" s="395"/>
      <c r="R233" s="395"/>
    </row>
    <row r="234" spans="2:18" x14ac:dyDescent="0.3">
      <c r="B234" s="413"/>
      <c r="C234" s="395"/>
      <c r="D234" s="395"/>
      <c r="E234" s="395"/>
      <c r="F234" s="395"/>
      <c r="G234" s="1474"/>
      <c r="H234" s="395"/>
      <c r="I234" s="395"/>
      <c r="J234" s="395"/>
      <c r="K234" s="395"/>
      <c r="L234" s="395"/>
      <c r="M234" s="1483"/>
      <c r="N234" s="395"/>
      <c r="O234" s="395"/>
      <c r="P234" s="395"/>
      <c r="Q234" s="395"/>
      <c r="R234" s="395"/>
    </row>
    <row r="235" spans="2:18" x14ac:dyDescent="0.3">
      <c r="B235" s="413"/>
      <c r="C235" s="395"/>
      <c r="D235" s="395"/>
      <c r="E235" s="395"/>
      <c r="F235" s="395"/>
      <c r="G235" s="1474"/>
      <c r="H235" s="395"/>
      <c r="I235" s="395"/>
      <c r="J235" s="395"/>
      <c r="K235" s="395"/>
      <c r="L235" s="395"/>
      <c r="M235" s="1483"/>
      <c r="N235" s="395"/>
      <c r="O235" s="395"/>
      <c r="P235" s="395"/>
      <c r="Q235" s="395"/>
      <c r="R235" s="395"/>
    </row>
    <row r="236" spans="2:18" x14ac:dyDescent="0.3">
      <c r="B236" s="413"/>
      <c r="C236" s="395"/>
      <c r="D236" s="395"/>
      <c r="E236" s="395"/>
      <c r="F236" s="395"/>
      <c r="G236" s="1474"/>
      <c r="H236" s="395"/>
      <c r="I236" s="395"/>
      <c r="J236" s="395"/>
      <c r="K236" s="395"/>
      <c r="L236" s="395"/>
      <c r="M236" s="1483"/>
      <c r="N236" s="395"/>
      <c r="O236" s="395"/>
      <c r="P236" s="395"/>
      <c r="Q236" s="395"/>
      <c r="R236" s="395"/>
    </row>
    <row r="237" spans="2:18" x14ac:dyDescent="0.3">
      <c r="B237" s="413"/>
      <c r="C237" s="395"/>
      <c r="D237" s="395"/>
      <c r="E237" s="395"/>
      <c r="F237" s="395"/>
      <c r="G237" s="1474"/>
      <c r="H237" s="395"/>
      <c r="I237" s="395"/>
      <c r="J237" s="395"/>
      <c r="K237" s="395"/>
      <c r="L237" s="395"/>
      <c r="M237" s="1483"/>
      <c r="N237" s="395"/>
      <c r="O237" s="395"/>
      <c r="P237" s="395"/>
      <c r="Q237" s="395"/>
      <c r="R237" s="395"/>
    </row>
    <row r="238" spans="2:18" x14ac:dyDescent="0.3">
      <c r="B238" s="413"/>
      <c r="C238" s="395"/>
      <c r="D238" s="395"/>
      <c r="E238" s="395"/>
      <c r="F238" s="395"/>
      <c r="G238" s="1474"/>
      <c r="H238" s="395"/>
      <c r="I238" s="395"/>
      <c r="J238" s="395"/>
      <c r="K238" s="395"/>
      <c r="L238" s="395"/>
      <c r="M238" s="1483"/>
      <c r="N238" s="395"/>
      <c r="O238" s="395"/>
      <c r="P238" s="395"/>
      <c r="Q238" s="395"/>
      <c r="R238" s="395"/>
    </row>
    <row r="239" spans="2:18" x14ac:dyDescent="0.3">
      <c r="B239" s="413"/>
      <c r="C239" s="395"/>
      <c r="D239" s="395"/>
      <c r="E239" s="395"/>
      <c r="F239" s="395"/>
      <c r="G239" s="1474"/>
      <c r="H239" s="395"/>
      <c r="I239" s="395"/>
      <c r="J239" s="395"/>
      <c r="K239" s="395"/>
      <c r="L239" s="395"/>
      <c r="M239" s="1483"/>
      <c r="N239" s="395"/>
      <c r="O239" s="395"/>
      <c r="P239" s="395"/>
      <c r="Q239" s="395"/>
      <c r="R239" s="395"/>
    </row>
    <row r="240" spans="2:18" x14ac:dyDescent="0.3">
      <c r="B240" s="413"/>
      <c r="C240" s="395"/>
      <c r="D240" s="395"/>
      <c r="E240" s="395"/>
      <c r="F240" s="395"/>
      <c r="G240" s="1474"/>
      <c r="H240" s="395"/>
      <c r="I240" s="395"/>
      <c r="J240" s="395"/>
      <c r="K240" s="395"/>
      <c r="L240" s="395"/>
      <c r="M240" s="1483"/>
      <c r="N240" s="395"/>
      <c r="O240" s="395"/>
      <c r="P240" s="395"/>
      <c r="Q240" s="395"/>
      <c r="R240" s="395"/>
    </row>
    <row r="241" spans="2:18" x14ac:dyDescent="0.3">
      <c r="B241" s="413"/>
      <c r="C241" s="395"/>
      <c r="D241" s="395"/>
      <c r="E241" s="395"/>
      <c r="F241" s="395"/>
      <c r="G241" s="1474"/>
      <c r="H241" s="395"/>
      <c r="I241" s="395"/>
      <c r="J241" s="395"/>
      <c r="K241" s="395"/>
      <c r="L241" s="395"/>
      <c r="M241" s="1483"/>
      <c r="N241" s="395"/>
      <c r="O241" s="395"/>
      <c r="P241" s="395"/>
      <c r="Q241" s="395"/>
      <c r="R241" s="395"/>
    </row>
    <row r="242" spans="2:18" x14ac:dyDescent="0.3">
      <c r="B242" s="413"/>
      <c r="C242" s="395"/>
      <c r="D242" s="395"/>
      <c r="E242" s="395"/>
      <c r="F242" s="395"/>
      <c r="G242" s="1474"/>
      <c r="H242" s="395"/>
      <c r="I242" s="395"/>
      <c r="J242" s="395"/>
      <c r="K242" s="395"/>
      <c r="L242" s="395"/>
      <c r="M242" s="1483"/>
      <c r="N242" s="395"/>
      <c r="O242" s="395"/>
      <c r="P242" s="395"/>
      <c r="Q242" s="395"/>
      <c r="R242" s="395"/>
    </row>
    <row r="243" spans="2:18" x14ac:dyDescent="0.3">
      <c r="B243" s="413"/>
      <c r="C243" s="395"/>
      <c r="D243" s="395"/>
      <c r="E243" s="395"/>
      <c r="F243" s="395"/>
      <c r="G243" s="1474"/>
      <c r="H243" s="395"/>
      <c r="I243" s="395"/>
      <c r="J243" s="395"/>
      <c r="K243" s="395"/>
      <c r="L243" s="395"/>
      <c r="M243" s="1483"/>
      <c r="N243" s="395"/>
      <c r="O243" s="395"/>
      <c r="P243" s="395"/>
      <c r="Q243" s="395"/>
      <c r="R243" s="395"/>
    </row>
    <row r="244" spans="2:18" x14ac:dyDescent="0.3">
      <c r="B244" s="413"/>
      <c r="C244" s="395"/>
      <c r="D244" s="395"/>
      <c r="E244" s="395"/>
      <c r="F244" s="395"/>
      <c r="G244" s="1474"/>
      <c r="H244" s="395"/>
      <c r="I244" s="395"/>
      <c r="J244" s="395"/>
      <c r="K244" s="395"/>
      <c r="L244" s="395"/>
      <c r="M244" s="1483"/>
      <c r="N244" s="395"/>
      <c r="O244" s="395"/>
      <c r="P244" s="395"/>
      <c r="Q244" s="395"/>
      <c r="R244" s="395"/>
    </row>
    <row r="245" spans="2:18" x14ac:dyDescent="0.3">
      <c r="B245" s="413"/>
      <c r="C245" s="395"/>
      <c r="D245" s="395"/>
      <c r="E245" s="395"/>
      <c r="F245" s="395"/>
      <c r="G245" s="1474"/>
      <c r="H245" s="395"/>
      <c r="I245" s="395"/>
      <c r="J245" s="395"/>
      <c r="K245" s="395"/>
      <c r="L245" s="395"/>
      <c r="M245" s="1483"/>
      <c r="N245" s="395"/>
      <c r="O245" s="395"/>
      <c r="P245" s="395"/>
      <c r="Q245" s="395"/>
      <c r="R245" s="395"/>
    </row>
    <row r="246" spans="2:18" x14ac:dyDescent="0.3">
      <c r="B246" s="413"/>
      <c r="C246" s="395"/>
      <c r="D246" s="395"/>
      <c r="E246" s="395"/>
      <c r="F246" s="395"/>
      <c r="G246" s="1474"/>
      <c r="H246" s="395"/>
      <c r="I246" s="395"/>
      <c r="J246" s="395"/>
      <c r="K246" s="395"/>
      <c r="L246" s="395"/>
      <c r="M246" s="1483"/>
      <c r="N246" s="395"/>
      <c r="O246" s="395"/>
      <c r="P246" s="395"/>
      <c r="Q246" s="395"/>
      <c r="R246" s="395"/>
    </row>
    <row r="247" spans="2:18" x14ac:dyDescent="0.3">
      <c r="B247" s="413"/>
      <c r="C247" s="395"/>
      <c r="D247" s="395"/>
      <c r="E247" s="395"/>
      <c r="F247" s="395"/>
      <c r="G247" s="1474"/>
      <c r="H247" s="395"/>
      <c r="I247" s="395"/>
      <c r="J247" s="395"/>
      <c r="K247" s="395"/>
      <c r="L247" s="395"/>
      <c r="M247" s="1483"/>
      <c r="N247" s="395"/>
      <c r="O247" s="395"/>
      <c r="P247" s="395"/>
      <c r="Q247" s="395"/>
      <c r="R247" s="395"/>
    </row>
    <row r="248" spans="2:18" x14ac:dyDescent="0.3">
      <c r="B248" s="413"/>
      <c r="C248" s="395"/>
      <c r="D248" s="395"/>
      <c r="E248" s="395"/>
      <c r="F248" s="395"/>
      <c r="G248" s="1474"/>
      <c r="H248" s="395"/>
      <c r="I248" s="395"/>
      <c r="J248" s="395"/>
      <c r="K248" s="395"/>
      <c r="L248" s="395"/>
      <c r="M248" s="1483"/>
      <c r="N248" s="395"/>
      <c r="O248" s="395"/>
      <c r="P248" s="395"/>
      <c r="Q248" s="395"/>
      <c r="R248" s="395"/>
    </row>
    <row r="249" spans="2:18" x14ac:dyDescent="0.3">
      <c r="B249" s="413"/>
      <c r="C249" s="395"/>
      <c r="D249" s="395"/>
      <c r="E249" s="395"/>
      <c r="F249" s="395"/>
      <c r="G249" s="1474"/>
      <c r="H249" s="395"/>
      <c r="I249" s="395"/>
      <c r="J249" s="395"/>
      <c r="K249" s="395"/>
      <c r="L249" s="395"/>
      <c r="M249" s="1483"/>
      <c r="N249" s="395"/>
      <c r="O249" s="395"/>
      <c r="P249" s="395"/>
      <c r="Q249" s="395"/>
      <c r="R249" s="395"/>
    </row>
    <row r="250" spans="2:18" x14ac:dyDescent="0.3">
      <c r="B250" s="413"/>
      <c r="C250" s="395"/>
      <c r="D250" s="395"/>
      <c r="E250" s="395"/>
      <c r="F250" s="395"/>
      <c r="G250" s="1474"/>
      <c r="H250" s="395"/>
      <c r="I250" s="395"/>
      <c r="J250" s="395"/>
      <c r="K250" s="395"/>
      <c r="L250" s="395"/>
      <c r="M250" s="1483"/>
      <c r="N250" s="395"/>
      <c r="O250" s="395"/>
      <c r="P250" s="395"/>
      <c r="Q250" s="395"/>
      <c r="R250" s="395"/>
    </row>
    <row r="251" spans="2:18" x14ac:dyDescent="0.3">
      <c r="B251" s="413"/>
      <c r="C251" s="395"/>
      <c r="D251" s="395"/>
      <c r="E251" s="395"/>
      <c r="F251" s="395"/>
      <c r="G251" s="1474"/>
      <c r="H251" s="395"/>
      <c r="I251" s="395"/>
      <c r="J251" s="395"/>
      <c r="K251" s="395"/>
      <c r="L251" s="395"/>
      <c r="M251" s="1483"/>
      <c r="N251" s="395"/>
      <c r="O251" s="395"/>
      <c r="P251" s="395"/>
      <c r="Q251" s="395"/>
      <c r="R251" s="395"/>
    </row>
    <row r="252" spans="2:18" x14ac:dyDescent="0.3">
      <c r="B252" s="413"/>
      <c r="C252" s="395"/>
      <c r="D252" s="395"/>
      <c r="E252" s="395"/>
      <c r="F252" s="395"/>
      <c r="G252" s="1474"/>
      <c r="H252" s="395"/>
      <c r="I252" s="395"/>
      <c r="J252" s="395"/>
      <c r="K252" s="395"/>
      <c r="L252" s="395"/>
      <c r="M252" s="1483"/>
      <c r="N252" s="395"/>
      <c r="O252" s="395"/>
      <c r="P252" s="395"/>
      <c r="Q252" s="395"/>
      <c r="R252" s="395"/>
    </row>
    <row r="253" spans="2:18" x14ac:dyDescent="0.3">
      <c r="B253" s="413"/>
      <c r="C253" s="395"/>
      <c r="D253" s="395"/>
      <c r="E253" s="395"/>
      <c r="F253" s="395"/>
      <c r="G253" s="1474"/>
      <c r="H253" s="395"/>
      <c r="I253" s="395"/>
      <c r="J253" s="395"/>
      <c r="K253" s="395"/>
      <c r="L253" s="395"/>
      <c r="M253" s="1483"/>
      <c r="N253" s="395"/>
      <c r="O253" s="395"/>
      <c r="P253" s="395"/>
      <c r="Q253" s="395"/>
      <c r="R253" s="395"/>
    </row>
    <row r="254" spans="2:18" x14ac:dyDescent="0.3">
      <c r="B254" s="413"/>
      <c r="C254" s="395"/>
      <c r="D254" s="395"/>
      <c r="E254" s="395"/>
      <c r="F254" s="395"/>
      <c r="G254" s="1474"/>
      <c r="H254" s="395"/>
      <c r="I254" s="395"/>
      <c r="J254" s="395"/>
      <c r="K254" s="395"/>
      <c r="L254" s="395"/>
      <c r="M254" s="1483"/>
      <c r="N254" s="395"/>
      <c r="O254" s="395"/>
      <c r="P254" s="395"/>
      <c r="Q254" s="395"/>
      <c r="R254" s="395"/>
    </row>
    <row r="255" spans="2:18" x14ac:dyDescent="0.3">
      <c r="B255" s="413"/>
      <c r="C255" s="395"/>
      <c r="D255" s="395"/>
      <c r="E255" s="395"/>
      <c r="F255" s="395"/>
      <c r="G255" s="1474"/>
      <c r="H255" s="395"/>
      <c r="I255" s="395"/>
      <c r="J255" s="395"/>
      <c r="K255" s="395"/>
      <c r="L255" s="395"/>
      <c r="M255" s="1483"/>
      <c r="N255" s="395"/>
      <c r="O255" s="395"/>
      <c r="P255" s="395"/>
      <c r="Q255" s="395"/>
      <c r="R255" s="395"/>
    </row>
    <row r="256" spans="2:18" x14ac:dyDescent="0.3">
      <c r="B256" s="413"/>
      <c r="C256" s="395"/>
      <c r="D256" s="395"/>
      <c r="E256" s="395"/>
      <c r="F256" s="395"/>
      <c r="G256" s="1474"/>
      <c r="H256" s="395"/>
      <c r="I256" s="395"/>
      <c r="J256" s="395"/>
      <c r="K256" s="395"/>
      <c r="L256" s="395"/>
      <c r="M256" s="1483"/>
      <c r="N256" s="395"/>
      <c r="O256" s="395"/>
      <c r="P256" s="395"/>
      <c r="Q256" s="395"/>
      <c r="R256" s="395"/>
    </row>
    <row r="257" spans="2:18" x14ac:dyDescent="0.3">
      <c r="B257" s="413"/>
      <c r="C257" s="395"/>
      <c r="D257" s="395"/>
      <c r="E257" s="395"/>
      <c r="F257" s="395"/>
      <c r="G257" s="1474"/>
      <c r="H257" s="395"/>
      <c r="I257" s="395"/>
      <c r="J257" s="395"/>
      <c r="K257" s="395"/>
      <c r="L257" s="395"/>
      <c r="M257" s="1483"/>
      <c r="N257" s="395"/>
      <c r="O257" s="395"/>
      <c r="P257" s="395"/>
      <c r="Q257" s="395"/>
      <c r="R257" s="395"/>
    </row>
    <row r="258" spans="2:18" x14ac:dyDescent="0.3">
      <c r="B258" s="413"/>
      <c r="C258" s="395"/>
      <c r="D258" s="395"/>
      <c r="E258" s="395"/>
      <c r="F258" s="395"/>
      <c r="G258" s="1474"/>
      <c r="H258" s="395"/>
      <c r="I258" s="395"/>
      <c r="J258" s="395"/>
      <c r="K258" s="395"/>
      <c r="L258" s="395"/>
      <c r="M258" s="1483"/>
      <c r="N258" s="395"/>
      <c r="O258" s="395"/>
      <c r="P258" s="395"/>
      <c r="Q258" s="395"/>
      <c r="R258" s="395"/>
    </row>
    <row r="259" spans="2:18" x14ac:dyDescent="0.3">
      <c r="B259" s="413"/>
      <c r="C259" s="395"/>
      <c r="D259" s="395"/>
      <c r="E259" s="395"/>
      <c r="F259" s="395"/>
      <c r="G259" s="1474"/>
      <c r="H259" s="395"/>
      <c r="I259" s="395"/>
      <c r="J259" s="395"/>
      <c r="K259" s="395"/>
      <c r="L259" s="395"/>
      <c r="M259" s="1483"/>
      <c r="N259" s="395"/>
      <c r="O259" s="395"/>
      <c r="P259" s="395"/>
      <c r="Q259" s="395"/>
      <c r="R259" s="395"/>
    </row>
    <row r="260" spans="2:18" x14ac:dyDescent="0.3">
      <c r="B260" s="413"/>
      <c r="C260" s="395"/>
      <c r="D260" s="395"/>
      <c r="E260" s="395"/>
      <c r="F260" s="395"/>
      <c r="G260" s="1474"/>
      <c r="H260" s="395"/>
      <c r="I260" s="395"/>
      <c r="J260" s="395"/>
      <c r="K260" s="395"/>
      <c r="L260" s="395"/>
      <c r="M260" s="1483"/>
      <c r="N260" s="395"/>
      <c r="O260" s="395"/>
      <c r="P260" s="395"/>
      <c r="Q260" s="395"/>
      <c r="R260" s="395"/>
    </row>
    <row r="261" spans="2:18" x14ac:dyDescent="0.3">
      <c r="B261" s="413"/>
      <c r="C261" s="395"/>
      <c r="D261" s="395"/>
      <c r="E261" s="395"/>
      <c r="F261" s="395"/>
      <c r="G261" s="1474"/>
      <c r="H261" s="395"/>
      <c r="I261" s="395"/>
      <c r="J261" s="395"/>
      <c r="K261" s="395"/>
      <c r="L261" s="395"/>
      <c r="M261" s="1483"/>
      <c r="N261" s="395"/>
      <c r="O261" s="395"/>
      <c r="P261" s="395"/>
      <c r="Q261" s="395"/>
      <c r="R261" s="395"/>
    </row>
    <row r="262" spans="2:18" x14ac:dyDescent="0.3">
      <c r="B262" s="413"/>
      <c r="C262" s="395"/>
      <c r="D262" s="395"/>
      <c r="E262" s="395"/>
      <c r="F262" s="395"/>
      <c r="G262" s="1474"/>
      <c r="H262" s="395"/>
      <c r="I262" s="395"/>
      <c r="J262" s="395"/>
      <c r="K262" s="395"/>
      <c r="L262" s="395"/>
      <c r="M262" s="1483"/>
      <c r="N262" s="395"/>
      <c r="O262" s="395"/>
      <c r="P262" s="395"/>
      <c r="Q262" s="395"/>
      <c r="R262" s="395"/>
    </row>
    <row r="263" spans="2:18" x14ac:dyDescent="0.3">
      <c r="B263" s="413"/>
      <c r="C263" s="395"/>
      <c r="D263" s="395"/>
      <c r="E263" s="395"/>
      <c r="F263" s="395"/>
      <c r="G263" s="1474"/>
      <c r="H263" s="395"/>
      <c r="I263" s="395"/>
      <c r="J263" s="395"/>
      <c r="K263" s="395"/>
      <c r="L263" s="395"/>
      <c r="M263" s="1483"/>
      <c r="N263" s="395"/>
      <c r="O263" s="395"/>
      <c r="P263" s="395"/>
      <c r="Q263" s="395"/>
      <c r="R263" s="395"/>
    </row>
    <row r="264" spans="2:18" x14ac:dyDescent="0.3">
      <c r="B264" s="413"/>
      <c r="C264" s="395"/>
      <c r="D264" s="395"/>
      <c r="E264" s="395"/>
      <c r="F264" s="395"/>
      <c r="G264" s="1474"/>
      <c r="H264" s="395"/>
      <c r="I264" s="395"/>
      <c r="J264" s="395"/>
      <c r="K264" s="395"/>
      <c r="L264" s="395"/>
      <c r="M264" s="1483"/>
      <c r="N264" s="395"/>
      <c r="O264" s="395"/>
      <c r="P264" s="395"/>
      <c r="Q264" s="395"/>
      <c r="R264" s="395"/>
    </row>
    <row r="265" spans="2:18" x14ac:dyDescent="0.3">
      <c r="B265" s="413"/>
      <c r="C265" s="395"/>
      <c r="D265" s="395"/>
      <c r="E265" s="395"/>
      <c r="F265" s="395"/>
      <c r="G265" s="1474"/>
      <c r="H265" s="395"/>
      <c r="I265" s="395"/>
      <c r="J265" s="395"/>
      <c r="K265" s="395"/>
      <c r="L265" s="395"/>
      <c r="M265" s="1483"/>
      <c r="N265" s="395"/>
      <c r="O265" s="395"/>
      <c r="P265" s="395"/>
      <c r="Q265" s="395"/>
      <c r="R265" s="395"/>
    </row>
    <row r="266" spans="2:18" x14ac:dyDescent="0.3">
      <c r="B266" s="413"/>
      <c r="C266" s="395"/>
      <c r="D266" s="395"/>
      <c r="E266" s="395"/>
      <c r="F266" s="395"/>
      <c r="G266" s="1474"/>
      <c r="H266" s="395"/>
      <c r="I266" s="395"/>
      <c r="J266" s="395"/>
      <c r="K266" s="395"/>
      <c r="L266" s="395"/>
      <c r="M266" s="1483"/>
      <c r="N266" s="395"/>
      <c r="O266" s="395"/>
      <c r="P266" s="395"/>
      <c r="Q266" s="395"/>
      <c r="R266" s="395"/>
    </row>
    <row r="267" spans="2:18" x14ac:dyDescent="0.3">
      <c r="B267" s="413"/>
      <c r="C267" s="395"/>
      <c r="D267" s="395"/>
      <c r="E267" s="395"/>
      <c r="F267" s="395"/>
      <c r="G267" s="1474"/>
      <c r="H267" s="395"/>
      <c r="I267" s="395"/>
      <c r="J267" s="395"/>
      <c r="K267" s="395"/>
      <c r="L267" s="395"/>
      <c r="M267" s="1483"/>
      <c r="N267" s="395"/>
      <c r="O267" s="395"/>
      <c r="P267" s="395"/>
      <c r="Q267" s="395"/>
      <c r="R267" s="395"/>
    </row>
    <row r="268" spans="2:18" x14ac:dyDescent="0.3">
      <c r="B268" s="413"/>
      <c r="C268" s="395"/>
      <c r="D268" s="395"/>
      <c r="E268" s="395"/>
      <c r="F268" s="395"/>
      <c r="G268" s="1474"/>
      <c r="H268" s="395"/>
      <c r="I268" s="395"/>
      <c r="J268" s="395"/>
      <c r="K268" s="395"/>
      <c r="L268" s="395"/>
      <c r="M268" s="1483"/>
      <c r="N268" s="395"/>
      <c r="O268" s="395"/>
      <c r="P268" s="395"/>
      <c r="Q268" s="395"/>
      <c r="R268" s="395"/>
    </row>
    <row r="269" spans="2:18" x14ac:dyDescent="0.3">
      <c r="B269" s="413"/>
      <c r="C269" s="395"/>
      <c r="D269" s="395"/>
      <c r="E269" s="395"/>
      <c r="F269" s="395"/>
      <c r="G269" s="1474"/>
      <c r="H269" s="395"/>
      <c r="I269" s="395"/>
      <c r="J269" s="395"/>
      <c r="K269" s="395"/>
      <c r="L269" s="395"/>
      <c r="M269" s="1483"/>
      <c r="N269" s="395"/>
      <c r="O269" s="395"/>
      <c r="P269" s="395"/>
      <c r="Q269" s="395"/>
      <c r="R269" s="395"/>
    </row>
    <row r="270" spans="2:18" x14ac:dyDescent="0.3">
      <c r="B270" s="413"/>
      <c r="C270" s="395"/>
      <c r="D270" s="395"/>
      <c r="E270" s="395"/>
      <c r="F270" s="395"/>
      <c r="G270" s="1474"/>
      <c r="H270" s="395"/>
      <c r="I270" s="395"/>
      <c r="J270" s="395"/>
      <c r="K270" s="395"/>
      <c r="L270" s="395"/>
      <c r="M270" s="1483"/>
      <c r="N270" s="395"/>
      <c r="O270" s="395"/>
      <c r="P270" s="395"/>
      <c r="Q270" s="395"/>
      <c r="R270" s="395"/>
    </row>
    <row r="271" spans="2:18" x14ac:dyDescent="0.3">
      <c r="B271" s="413"/>
      <c r="C271" s="395"/>
      <c r="D271" s="395"/>
      <c r="E271" s="395"/>
      <c r="F271" s="395"/>
      <c r="G271" s="1474"/>
      <c r="H271" s="395"/>
      <c r="I271" s="395"/>
      <c r="J271" s="395"/>
      <c r="K271" s="395"/>
      <c r="L271" s="395"/>
      <c r="M271" s="1483"/>
      <c r="N271" s="395"/>
      <c r="O271" s="395"/>
      <c r="P271" s="395"/>
      <c r="Q271" s="395"/>
      <c r="R271" s="395"/>
    </row>
    <row r="272" spans="2:18" x14ac:dyDescent="0.3">
      <c r="B272" s="413"/>
      <c r="C272" s="395"/>
      <c r="D272" s="395"/>
      <c r="E272" s="395"/>
      <c r="F272" s="395"/>
      <c r="G272" s="1474"/>
      <c r="H272" s="395"/>
      <c r="I272" s="395"/>
      <c r="J272" s="395"/>
      <c r="K272" s="395"/>
      <c r="L272" s="395"/>
      <c r="M272" s="1483"/>
      <c r="N272" s="395"/>
      <c r="O272" s="395"/>
      <c r="P272" s="395"/>
      <c r="Q272" s="395"/>
      <c r="R272" s="395"/>
    </row>
    <row r="273" spans="2:18" x14ac:dyDescent="0.3">
      <c r="B273" s="413"/>
      <c r="C273" s="395"/>
      <c r="D273" s="395"/>
      <c r="E273" s="395"/>
      <c r="F273" s="395"/>
      <c r="G273" s="1474"/>
      <c r="H273" s="395"/>
      <c r="I273" s="395"/>
      <c r="J273" s="395"/>
      <c r="K273" s="395"/>
      <c r="L273" s="395"/>
      <c r="M273" s="1483"/>
      <c r="N273" s="395"/>
      <c r="O273" s="395"/>
      <c r="P273" s="395"/>
      <c r="Q273" s="395"/>
      <c r="R273" s="395"/>
    </row>
    <row r="274" spans="2:18" x14ac:dyDescent="0.3">
      <c r="B274" s="413"/>
      <c r="C274" s="395"/>
      <c r="D274" s="395"/>
      <c r="E274" s="395"/>
      <c r="F274" s="395"/>
      <c r="G274" s="1474"/>
      <c r="H274" s="395"/>
      <c r="I274" s="395"/>
      <c r="J274" s="395"/>
      <c r="K274" s="395"/>
      <c r="L274" s="395"/>
      <c r="M274" s="1483"/>
      <c r="N274" s="395"/>
      <c r="O274" s="395"/>
      <c r="P274" s="395"/>
      <c r="Q274" s="395"/>
      <c r="R274" s="395"/>
    </row>
    <row r="275" spans="2:18" x14ac:dyDescent="0.3">
      <c r="B275" s="413"/>
      <c r="C275" s="395"/>
      <c r="D275" s="395"/>
      <c r="E275" s="395"/>
      <c r="F275" s="395"/>
      <c r="G275" s="1474"/>
      <c r="H275" s="395"/>
      <c r="I275" s="395"/>
      <c r="J275" s="395"/>
      <c r="K275" s="395"/>
      <c r="L275" s="395"/>
      <c r="M275" s="1483"/>
      <c r="N275" s="395"/>
      <c r="O275" s="395"/>
      <c r="P275" s="395"/>
      <c r="Q275" s="395"/>
      <c r="R275" s="395"/>
    </row>
    <row r="276" spans="2:18" x14ac:dyDescent="0.3">
      <c r="B276" s="413"/>
      <c r="C276" s="395"/>
      <c r="D276" s="395"/>
      <c r="E276" s="395"/>
      <c r="F276" s="395"/>
      <c r="G276" s="1474"/>
      <c r="H276" s="395"/>
      <c r="I276" s="395"/>
      <c r="J276" s="395"/>
      <c r="K276" s="395"/>
      <c r="L276" s="395"/>
      <c r="M276" s="1483"/>
      <c r="N276" s="395"/>
      <c r="O276" s="395"/>
      <c r="P276" s="395"/>
      <c r="Q276" s="395"/>
      <c r="R276" s="395"/>
    </row>
    <row r="277" spans="2:18" x14ac:dyDescent="0.3">
      <c r="B277" s="413"/>
      <c r="C277" s="395"/>
      <c r="D277" s="395"/>
      <c r="E277" s="395"/>
      <c r="F277" s="395"/>
      <c r="G277" s="1474"/>
      <c r="H277" s="395"/>
      <c r="I277" s="395"/>
      <c r="J277" s="395"/>
      <c r="K277" s="395"/>
      <c r="L277" s="395"/>
      <c r="M277" s="1483"/>
      <c r="N277" s="395"/>
      <c r="O277" s="395"/>
      <c r="P277" s="395"/>
      <c r="Q277" s="395"/>
      <c r="R277" s="395"/>
    </row>
    <row r="278" spans="2:18" x14ac:dyDescent="0.3">
      <c r="B278" s="413"/>
      <c r="C278" s="395"/>
      <c r="D278" s="395"/>
      <c r="E278" s="395"/>
      <c r="F278" s="395"/>
      <c r="G278" s="1474"/>
      <c r="H278" s="395"/>
      <c r="I278" s="395"/>
      <c r="J278" s="395"/>
      <c r="K278" s="395"/>
      <c r="L278" s="395"/>
      <c r="M278" s="1483"/>
      <c r="N278" s="395"/>
      <c r="O278" s="395"/>
      <c r="P278" s="395"/>
      <c r="Q278" s="395"/>
      <c r="R278" s="395"/>
    </row>
    <row r="279" spans="2:18" x14ac:dyDescent="0.3">
      <c r="B279" s="413"/>
      <c r="C279" s="395"/>
      <c r="D279" s="395"/>
      <c r="E279" s="395"/>
      <c r="F279" s="395"/>
      <c r="G279" s="1474"/>
      <c r="H279" s="395"/>
      <c r="I279" s="395"/>
      <c r="J279" s="395"/>
      <c r="K279" s="395"/>
      <c r="L279" s="395"/>
      <c r="M279" s="1483"/>
      <c r="N279" s="395"/>
      <c r="O279" s="395"/>
      <c r="P279" s="395"/>
      <c r="Q279" s="395"/>
      <c r="R279" s="395"/>
    </row>
    <row r="280" spans="2:18" x14ac:dyDescent="0.3">
      <c r="B280" s="413"/>
      <c r="C280" s="395"/>
      <c r="D280" s="395"/>
      <c r="E280" s="395"/>
      <c r="F280" s="395"/>
      <c r="G280" s="1474"/>
      <c r="H280" s="395"/>
      <c r="I280" s="395"/>
      <c r="J280" s="395"/>
      <c r="K280" s="395"/>
      <c r="L280" s="395"/>
      <c r="M280" s="1483"/>
      <c r="N280" s="395"/>
      <c r="O280" s="395"/>
      <c r="P280" s="395"/>
      <c r="Q280" s="395"/>
      <c r="R280" s="395"/>
    </row>
    <row r="281" spans="2:18" x14ac:dyDescent="0.3">
      <c r="B281" s="413"/>
      <c r="C281" s="395"/>
      <c r="D281" s="395"/>
      <c r="E281" s="395"/>
      <c r="F281" s="395"/>
      <c r="G281" s="1474"/>
      <c r="H281" s="395"/>
      <c r="I281" s="395"/>
      <c r="J281" s="395"/>
      <c r="K281" s="395"/>
      <c r="L281" s="395"/>
      <c r="M281" s="1483"/>
      <c r="N281" s="395"/>
      <c r="O281" s="395"/>
      <c r="P281" s="395"/>
      <c r="Q281" s="395"/>
      <c r="R281" s="395"/>
    </row>
    <row r="282" spans="2:18" x14ac:dyDescent="0.3">
      <c r="B282" s="413"/>
      <c r="C282" s="395"/>
      <c r="D282" s="395"/>
      <c r="E282" s="395"/>
      <c r="F282" s="395"/>
      <c r="G282" s="1474"/>
      <c r="H282" s="395"/>
      <c r="I282" s="395"/>
      <c r="J282" s="395"/>
      <c r="K282" s="395"/>
      <c r="L282" s="395"/>
      <c r="M282" s="1483"/>
      <c r="N282" s="395"/>
      <c r="O282" s="395"/>
      <c r="P282" s="395"/>
      <c r="Q282" s="395"/>
      <c r="R282" s="395"/>
    </row>
    <row r="283" spans="2:18" x14ac:dyDescent="0.3">
      <c r="B283" s="413"/>
      <c r="C283" s="395"/>
      <c r="D283" s="395"/>
      <c r="E283" s="395"/>
      <c r="F283" s="395"/>
      <c r="G283" s="1474"/>
      <c r="H283" s="395"/>
      <c r="I283" s="395"/>
      <c r="J283" s="395"/>
      <c r="K283" s="395"/>
      <c r="L283" s="395"/>
      <c r="M283" s="1483"/>
      <c r="N283" s="395"/>
      <c r="O283" s="395"/>
      <c r="P283" s="395"/>
      <c r="Q283" s="395"/>
      <c r="R283" s="395"/>
    </row>
    <row r="284" spans="2:18" x14ac:dyDescent="0.3">
      <c r="B284" s="413"/>
      <c r="C284" s="395"/>
      <c r="D284" s="395"/>
      <c r="E284" s="395"/>
      <c r="F284" s="395"/>
      <c r="G284" s="1474"/>
      <c r="H284" s="395"/>
      <c r="I284" s="395"/>
      <c r="J284" s="395"/>
      <c r="K284" s="395"/>
      <c r="L284" s="395"/>
      <c r="M284" s="1483"/>
      <c r="N284" s="395"/>
      <c r="O284" s="395"/>
      <c r="P284" s="395"/>
      <c r="Q284" s="395"/>
      <c r="R284" s="395"/>
    </row>
    <row r="285" spans="2:18" x14ac:dyDescent="0.3">
      <c r="B285" s="413"/>
      <c r="C285" s="395"/>
      <c r="D285" s="395"/>
      <c r="E285" s="395"/>
      <c r="F285" s="395"/>
      <c r="G285" s="1474"/>
      <c r="H285" s="395"/>
      <c r="I285" s="395"/>
      <c r="J285" s="395"/>
      <c r="K285" s="395"/>
      <c r="L285" s="395"/>
      <c r="M285" s="1483"/>
      <c r="N285" s="395"/>
      <c r="O285" s="395"/>
      <c r="P285" s="395"/>
      <c r="Q285" s="395"/>
      <c r="R285" s="395"/>
    </row>
    <row r="286" spans="2:18" x14ac:dyDescent="0.3">
      <c r="B286" s="413"/>
      <c r="C286" s="395"/>
      <c r="D286" s="395"/>
      <c r="E286" s="395"/>
      <c r="F286" s="395"/>
      <c r="G286" s="1474"/>
      <c r="H286" s="395"/>
      <c r="I286" s="395"/>
      <c r="J286" s="395"/>
      <c r="K286" s="395"/>
      <c r="L286" s="395"/>
      <c r="M286" s="1483"/>
      <c r="N286" s="395"/>
      <c r="O286" s="395"/>
      <c r="P286" s="395"/>
      <c r="Q286" s="395"/>
      <c r="R286" s="395"/>
    </row>
    <row r="287" spans="2:18" x14ac:dyDescent="0.3">
      <c r="B287" s="413"/>
      <c r="C287" s="395"/>
      <c r="D287" s="395"/>
      <c r="E287" s="395"/>
      <c r="F287" s="395"/>
      <c r="G287" s="1474"/>
      <c r="H287" s="395"/>
      <c r="I287" s="395"/>
      <c r="J287" s="395"/>
      <c r="K287" s="395"/>
      <c r="L287" s="395"/>
      <c r="M287" s="1483"/>
      <c r="N287" s="395"/>
      <c r="O287" s="395"/>
      <c r="P287" s="395"/>
      <c r="Q287" s="395"/>
      <c r="R287" s="395"/>
    </row>
    <row r="288" spans="2:18" x14ac:dyDescent="0.3">
      <c r="B288" s="413"/>
      <c r="C288" s="395"/>
      <c r="D288" s="395"/>
      <c r="E288" s="395"/>
      <c r="F288" s="395"/>
      <c r="G288" s="1474"/>
      <c r="H288" s="395"/>
      <c r="I288" s="395"/>
      <c r="J288" s="395"/>
      <c r="K288" s="395"/>
      <c r="L288" s="395"/>
      <c r="M288" s="1483"/>
      <c r="N288" s="395"/>
      <c r="O288" s="395"/>
      <c r="P288" s="395"/>
      <c r="Q288" s="395"/>
      <c r="R288" s="395"/>
    </row>
    <row r="289" spans="2:18" x14ac:dyDescent="0.3">
      <c r="B289" s="413"/>
      <c r="C289" s="395"/>
      <c r="D289" s="395"/>
      <c r="E289" s="395"/>
      <c r="F289" s="395"/>
      <c r="G289" s="1474"/>
      <c r="H289" s="395"/>
      <c r="I289" s="395"/>
      <c r="J289" s="395"/>
      <c r="K289" s="395"/>
      <c r="L289" s="395"/>
      <c r="M289" s="1483"/>
      <c r="N289" s="395"/>
      <c r="O289" s="395"/>
      <c r="P289" s="395"/>
      <c r="Q289" s="395"/>
      <c r="R289" s="395"/>
    </row>
    <row r="290" spans="2:18" x14ac:dyDescent="0.3">
      <c r="B290" s="413"/>
      <c r="C290" s="395"/>
      <c r="D290" s="395"/>
      <c r="E290" s="395"/>
      <c r="F290" s="395"/>
      <c r="G290" s="1474"/>
      <c r="H290" s="395"/>
      <c r="I290" s="395"/>
      <c r="J290" s="395"/>
      <c r="K290" s="395"/>
      <c r="L290" s="395"/>
      <c r="M290" s="1483"/>
      <c r="N290" s="395"/>
      <c r="O290" s="395"/>
      <c r="P290" s="395"/>
      <c r="Q290" s="395"/>
      <c r="R290" s="395"/>
    </row>
    <row r="291" spans="2:18" x14ac:dyDescent="0.3">
      <c r="B291" s="413"/>
      <c r="C291" s="395"/>
      <c r="D291" s="395"/>
      <c r="E291" s="395"/>
      <c r="F291" s="395"/>
      <c r="G291" s="1474"/>
      <c r="H291" s="395"/>
      <c r="I291" s="395"/>
      <c r="J291" s="395"/>
      <c r="K291" s="395"/>
      <c r="L291" s="395"/>
      <c r="M291" s="1483"/>
      <c r="N291" s="395"/>
      <c r="O291" s="395"/>
      <c r="P291" s="395"/>
      <c r="Q291" s="395"/>
      <c r="R291" s="395"/>
    </row>
    <row r="292" spans="2:18" x14ac:dyDescent="0.3">
      <c r="B292" s="413"/>
      <c r="C292" s="395"/>
      <c r="D292" s="395"/>
      <c r="E292" s="395"/>
      <c r="F292" s="395"/>
      <c r="G292" s="1474"/>
      <c r="H292" s="395"/>
      <c r="I292" s="395"/>
      <c r="J292" s="395"/>
      <c r="K292" s="395"/>
      <c r="L292" s="395"/>
      <c r="M292" s="1483"/>
      <c r="N292" s="395"/>
      <c r="O292" s="395"/>
      <c r="P292" s="395"/>
      <c r="Q292" s="395"/>
      <c r="R292" s="395"/>
    </row>
    <row r="293" spans="2:18" x14ac:dyDescent="0.3">
      <c r="B293" s="413"/>
      <c r="C293" s="395"/>
      <c r="D293" s="395"/>
      <c r="E293" s="395"/>
      <c r="F293" s="395"/>
      <c r="G293" s="1474"/>
      <c r="H293" s="395"/>
      <c r="I293" s="395"/>
      <c r="J293" s="395"/>
      <c r="K293" s="395"/>
      <c r="L293" s="395"/>
      <c r="M293" s="1483"/>
      <c r="N293" s="395"/>
      <c r="O293" s="395"/>
      <c r="P293" s="395"/>
      <c r="Q293" s="395"/>
      <c r="R293" s="395"/>
    </row>
    <row r="294" spans="2:18" x14ac:dyDescent="0.3">
      <c r="B294" s="413"/>
      <c r="C294" s="395"/>
      <c r="D294" s="395"/>
      <c r="E294" s="395"/>
      <c r="F294" s="395"/>
      <c r="G294" s="1474"/>
      <c r="H294" s="395"/>
      <c r="I294" s="395"/>
      <c r="J294" s="395"/>
      <c r="K294" s="395"/>
      <c r="L294" s="395"/>
      <c r="M294" s="1483"/>
      <c r="N294" s="395"/>
      <c r="O294" s="395"/>
      <c r="P294" s="395"/>
      <c r="Q294" s="395"/>
      <c r="R294" s="395"/>
    </row>
    <row r="295" spans="2:18" x14ac:dyDescent="0.3">
      <c r="B295" s="413"/>
      <c r="C295" s="395"/>
      <c r="D295" s="395"/>
      <c r="E295" s="395"/>
      <c r="F295" s="395"/>
      <c r="G295" s="1474"/>
      <c r="H295" s="395"/>
      <c r="I295" s="395"/>
      <c r="J295" s="395"/>
      <c r="K295" s="395"/>
      <c r="L295" s="395"/>
      <c r="M295" s="1483"/>
      <c r="N295" s="395"/>
      <c r="O295" s="395"/>
      <c r="P295" s="395"/>
      <c r="Q295" s="395"/>
      <c r="R295" s="395"/>
    </row>
    <row r="296" spans="2:18" x14ac:dyDescent="0.3">
      <c r="B296" s="413"/>
      <c r="C296" s="395"/>
      <c r="D296" s="395"/>
      <c r="E296" s="395"/>
      <c r="F296" s="395"/>
      <c r="G296" s="1474"/>
      <c r="H296" s="395"/>
      <c r="I296" s="395"/>
      <c r="J296" s="395"/>
      <c r="K296" s="395"/>
      <c r="L296" s="395"/>
      <c r="M296" s="1483"/>
      <c r="N296" s="395"/>
      <c r="O296" s="395"/>
      <c r="P296" s="395"/>
      <c r="Q296" s="395"/>
      <c r="R296" s="395"/>
    </row>
    <row r="297" spans="2:18" x14ac:dyDescent="0.3">
      <c r="B297" s="413"/>
      <c r="C297" s="395"/>
      <c r="D297" s="395"/>
      <c r="E297" s="395"/>
      <c r="F297" s="395"/>
      <c r="G297" s="1474"/>
      <c r="H297" s="395"/>
      <c r="I297" s="395"/>
      <c r="J297" s="395"/>
      <c r="K297" s="395"/>
      <c r="L297" s="395"/>
      <c r="M297" s="1483"/>
      <c r="N297" s="395"/>
      <c r="O297" s="395"/>
      <c r="P297" s="395"/>
      <c r="Q297" s="395"/>
      <c r="R297" s="395"/>
    </row>
    <row r="298" spans="2:18" x14ac:dyDescent="0.3">
      <c r="B298" s="413"/>
      <c r="C298" s="395"/>
      <c r="D298" s="395"/>
      <c r="E298" s="395"/>
      <c r="F298" s="395"/>
      <c r="G298" s="1474"/>
      <c r="H298" s="395"/>
      <c r="I298" s="395"/>
      <c r="J298" s="395"/>
      <c r="K298" s="395"/>
      <c r="L298" s="395"/>
      <c r="M298" s="1483"/>
      <c r="N298" s="395"/>
      <c r="O298" s="395"/>
      <c r="P298" s="395"/>
      <c r="Q298" s="395"/>
      <c r="R298" s="395"/>
    </row>
    <row r="299" spans="2:18" x14ac:dyDescent="0.3">
      <c r="B299" s="413"/>
      <c r="C299" s="395"/>
      <c r="D299" s="395"/>
      <c r="E299" s="395"/>
      <c r="F299" s="395"/>
      <c r="G299" s="1474"/>
      <c r="H299" s="395"/>
      <c r="I299" s="395"/>
      <c r="J299" s="395"/>
      <c r="K299" s="395"/>
      <c r="L299" s="395"/>
      <c r="M299" s="1483"/>
      <c r="N299" s="395"/>
      <c r="O299" s="395"/>
      <c r="P299" s="395"/>
      <c r="Q299" s="395"/>
      <c r="R299" s="395"/>
    </row>
    <row r="300" spans="2:18" x14ac:dyDescent="0.3">
      <c r="B300" s="413"/>
      <c r="C300" s="395"/>
      <c r="D300" s="395"/>
      <c r="E300" s="395"/>
      <c r="F300" s="395"/>
      <c r="G300" s="1474"/>
      <c r="H300" s="395"/>
      <c r="I300" s="395"/>
      <c r="J300" s="395"/>
      <c r="K300" s="395"/>
      <c r="L300" s="395"/>
      <c r="M300" s="1483"/>
      <c r="N300" s="395"/>
      <c r="O300" s="395"/>
      <c r="P300" s="395"/>
      <c r="Q300" s="395"/>
      <c r="R300" s="395"/>
    </row>
    <row r="301" spans="2:18" x14ac:dyDescent="0.3">
      <c r="B301" s="413"/>
      <c r="C301" s="395"/>
      <c r="D301" s="395"/>
      <c r="E301" s="395"/>
      <c r="F301" s="395"/>
      <c r="G301" s="1474"/>
      <c r="H301" s="395"/>
      <c r="I301" s="395"/>
      <c r="J301" s="395"/>
      <c r="K301" s="395"/>
      <c r="L301" s="395"/>
      <c r="M301" s="1483"/>
      <c r="N301" s="395"/>
      <c r="O301" s="395"/>
      <c r="P301" s="395"/>
      <c r="Q301" s="395"/>
      <c r="R301" s="395"/>
    </row>
    <row r="302" spans="2:18" x14ac:dyDescent="0.3">
      <c r="B302" s="413"/>
      <c r="C302" s="395"/>
      <c r="D302" s="395"/>
      <c r="E302" s="395"/>
      <c r="F302" s="395"/>
      <c r="G302" s="1474"/>
      <c r="H302" s="395"/>
      <c r="I302" s="395"/>
      <c r="J302" s="395"/>
      <c r="K302" s="395"/>
      <c r="L302" s="395"/>
      <c r="M302" s="1483"/>
      <c r="N302" s="395"/>
      <c r="O302" s="395"/>
      <c r="P302" s="395"/>
      <c r="Q302" s="395"/>
      <c r="R302" s="395"/>
    </row>
    <row r="303" spans="2:18" x14ac:dyDescent="0.3">
      <c r="B303" s="413"/>
      <c r="C303" s="395"/>
      <c r="D303" s="395"/>
      <c r="E303" s="395"/>
      <c r="F303" s="395"/>
      <c r="G303" s="1474"/>
      <c r="H303" s="395"/>
      <c r="I303" s="395"/>
      <c r="J303" s="395"/>
      <c r="K303" s="395"/>
      <c r="L303" s="395"/>
      <c r="M303" s="1483"/>
      <c r="N303" s="395"/>
      <c r="O303" s="395"/>
      <c r="P303" s="395"/>
      <c r="Q303" s="395"/>
      <c r="R303" s="395"/>
    </row>
    <row r="304" spans="2:18" x14ac:dyDescent="0.3">
      <c r="B304" s="413"/>
      <c r="C304" s="395"/>
      <c r="D304" s="395"/>
      <c r="E304" s="395"/>
      <c r="F304" s="395"/>
      <c r="G304" s="1474"/>
      <c r="H304" s="395"/>
      <c r="I304" s="395"/>
      <c r="J304" s="395"/>
      <c r="K304" s="395"/>
      <c r="L304" s="395"/>
      <c r="M304" s="1483"/>
      <c r="N304" s="395"/>
      <c r="O304" s="395"/>
      <c r="P304" s="395"/>
      <c r="Q304" s="395"/>
      <c r="R304" s="395"/>
    </row>
    <row r="305" spans="2:18" x14ac:dyDescent="0.3">
      <c r="B305" s="413"/>
      <c r="C305" s="395"/>
      <c r="D305" s="395"/>
      <c r="E305" s="395"/>
      <c r="F305" s="395"/>
      <c r="G305" s="1474"/>
      <c r="H305" s="395"/>
      <c r="I305" s="395"/>
      <c r="J305" s="395"/>
      <c r="K305" s="395"/>
      <c r="L305" s="395"/>
      <c r="M305" s="1483"/>
      <c r="N305" s="395"/>
      <c r="O305" s="395"/>
      <c r="P305" s="395"/>
      <c r="Q305" s="395"/>
      <c r="R305" s="395"/>
    </row>
    <row r="306" spans="2:18" x14ac:dyDescent="0.3">
      <c r="B306" s="413"/>
      <c r="C306" s="395"/>
      <c r="D306" s="395"/>
      <c r="E306" s="395"/>
      <c r="F306" s="395"/>
      <c r="G306" s="1474"/>
      <c r="H306" s="395"/>
      <c r="I306" s="395"/>
      <c r="J306" s="395"/>
      <c r="K306" s="395"/>
      <c r="L306" s="395"/>
      <c r="M306" s="1483"/>
      <c r="N306" s="395"/>
      <c r="O306" s="395"/>
      <c r="P306" s="395"/>
      <c r="Q306" s="395"/>
      <c r="R306" s="395"/>
    </row>
    <row r="307" spans="2:18" x14ac:dyDescent="0.3">
      <c r="B307" s="413"/>
      <c r="C307" s="395"/>
      <c r="D307" s="395"/>
      <c r="E307" s="395"/>
      <c r="F307" s="395"/>
      <c r="G307" s="1474"/>
      <c r="H307" s="395"/>
      <c r="I307" s="395"/>
      <c r="J307" s="395"/>
      <c r="K307" s="395"/>
      <c r="L307" s="395"/>
      <c r="M307" s="1483"/>
      <c r="N307" s="395"/>
      <c r="O307" s="395"/>
      <c r="P307" s="395"/>
      <c r="Q307" s="395"/>
      <c r="R307" s="395"/>
    </row>
    <row r="308" spans="2:18" x14ac:dyDescent="0.3">
      <c r="B308" s="413"/>
      <c r="C308" s="395"/>
      <c r="D308" s="395"/>
      <c r="E308" s="395"/>
      <c r="F308" s="395"/>
      <c r="G308" s="1474"/>
      <c r="H308" s="395"/>
      <c r="I308" s="395"/>
      <c r="J308" s="395"/>
      <c r="K308" s="395"/>
      <c r="L308" s="395"/>
      <c r="M308" s="1483"/>
      <c r="N308" s="395"/>
      <c r="O308" s="395"/>
      <c r="P308" s="395"/>
      <c r="Q308" s="395"/>
      <c r="R308" s="395"/>
    </row>
    <row r="309" spans="2:18" x14ac:dyDescent="0.3">
      <c r="B309" s="413"/>
      <c r="C309" s="395"/>
      <c r="D309" s="395"/>
      <c r="E309" s="395"/>
      <c r="F309" s="395"/>
      <c r="G309" s="1474"/>
      <c r="H309" s="395"/>
      <c r="I309" s="395"/>
      <c r="J309" s="395"/>
      <c r="K309" s="395"/>
      <c r="L309" s="395"/>
      <c r="M309" s="1483"/>
      <c r="N309" s="395"/>
      <c r="O309" s="395"/>
      <c r="P309" s="395"/>
      <c r="Q309" s="395"/>
      <c r="R309" s="395"/>
    </row>
    <row r="310" spans="2:18" x14ac:dyDescent="0.3">
      <c r="B310" s="413"/>
      <c r="C310" s="395"/>
      <c r="D310" s="395"/>
      <c r="E310" s="395"/>
      <c r="F310" s="395"/>
      <c r="G310" s="1474"/>
      <c r="H310" s="395"/>
      <c r="I310" s="395"/>
      <c r="J310" s="395"/>
      <c r="K310" s="395"/>
      <c r="L310" s="395"/>
      <c r="M310" s="1483"/>
      <c r="N310" s="395"/>
      <c r="O310" s="395"/>
      <c r="P310" s="395"/>
      <c r="Q310" s="395"/>
      <c r="R310" s="395"/>
    </row>
    <row r="311" spans="2:18" x14ac:dyDescent="0.3">
      <c r="B311" s="413"/>
      <c r="C311" s="395"/>
      <c r="D311" s="395"/>
      <c r="E311" s="395"/>
      <c r="F311" s="395"/>
      <c r="G311" s="1474"/>
      <c r="H311" s="395"/>
      <c r="I311" s="395"/>
      <c r="J311" s="395"/>
      <c r="K311" s="395"/>
      <c r="L311" s="395"/>
      <c r="M311" s="1483"/>
      <c r="N311" s="395"/>
      <c r="O311" s="395"/>
      <c r="P311" s="395"/>
      <c r="Q311" s="395"/>
      <c r="R311" s="395"/>
    </row>
    <row r="312" spans="2:18" x14ac:dyDescent="0.3">
      <c r="B312" s="413"/>
      <c r="C312" s="395"/>
      <c r="D312" s="395"/>
      <c r="E312" s="395"/>
      <c r="F312" s="395"/>
      <c r="G312" s="1474"/>
      <c r="H312" s="395"/>
      <c r="I312" s="395"/>
      <c r="J312" s="395"/>
      <c r="K312" s="395"/>
      <c r="L312" s="395"/>
      <c r="M312" s="1483"/>
      <c r="N312" s="395"/>
      <c r="O312" s="395"/>
      <c r="P312" s="395"/>
      <c r="Q312" s="395"/>
      <c r="R312" s="395"/>
    </row>
    <row r="313" spans="2:18" x14ac:dyDescent="0.3">
      <c r="B313" s="413"/>
      <c r="C313" s="395"/>
      <c r="D313" s="395"/>
      <c r="E313" s="395"/>
      <c r="F313" s="395"/>
      <c r="G313" s="1474"/>
      <c r="H313" s="395"/>
      <c r="I313" s="395"/>
      <c r="J313" s="395"/>
      <c r="K313" s="395"/>
      <c r="L313" s="395"/>
      <c r="M313" s="1483"/>
      <c r="N313" s="395"/>
      <c r="O313" s="395"/>
      <c r="P313" s="395"/>
      <c r="Q313" s="395"/>
      <c r="R313" s="395"/>
    </row>
    <row r="314" spans="2:18" x14ac:dyDescent="0.3">
      <c r="B314" s="413"/>
      <c r="C314" s="395"/>
      <c r="D314" s="395"/>
      <c r="E314" s="395"/>
      <c r="F314" s="395"/>
      <c r="G314" s="1474"/>
      <c r="H314" s="395"/>
      <c r="I314" s="395"/>
      <c r="J314" s="395"/>
      <c r="K314" s="395"/>
      <c r="L314" s="395"/>
      <c r="M314" s="1483"/>
      <c r="N314" s="395"/>
      <c r="O314" s="395"/>
      <c r="P314" s="395"/>
      <c r="Q314" s="395"/>
      <c r="R314" s="395"/>
    </row>
    <row r="315" spans="2:18" x14ac:dyDescent="0.3">
      <c r="B315" s="413"/>
      <c r="C315" s="395"/>
      <c r="D315" s="395"/>
      <c r="E315" s="395"/>
      <c r="F315" s="395"/>
      <c r="G315" s="1474"/>
      <c r="H315" s="395"/>
      <c r="I315" s="395"/>
      <c r="J315" s="395"/>
      <c r="K315" s="395"/>
      <c r="L315" s="395"/>
      <c r="M315" s="1483"/>
      <c r="N315" s="395"/>
      <c r="O315" s="395"/>
      <c r="P315" s="395"/>
      <c r="Q315" s="395"/>
      <c r="R315" s="395"/>
    </row>
    <row r="316" spans="2:18" x14ac:dyDescent="0.3">
      <c r="B316" s="413"/>
      <c r="C316" s="395"/>
      <c r="D316" s="395"/>
      <c r="E316" s="395"/>
      <c r="F316" s="395"/>
      <c r="G316" s="1474"/>
      <c r="H316" s="395"/>
      <c r="I316" s="395"/>
      <c r="J316" s="395"/>
      <c r="K316" s="395"/>
      <c r="L316" s="395"/>
      <c r="M316" s="1483"/>
      <c r="N316" s="395"/>
      <c r="O316" s="395"/>
      <c r="P316" s="395"/>
      <c r="Q316" s="395"/>
      <c r="R316" s="395"/>
    </row>
    <row r="317" spans="2:18" x14ac:dyDescent="0.3">
      <c r="B317" s="413"/>
      <c r="C317" s="395"/>
      <c r="D317" s="395"/>
      <c r="E317" s="395"/>
      <c r="F317" s="395"/>
      <c r="G317" s="1474"/>
      <c r="H317" s="395"/>
      <c r="I317" s="395"/>
      <c r="J317" s="395"/>
      <c r="K317" s="395"/>
      <c r="L317" s="395"/>
      <c r="M317" s="1483"/>
      <c r="N317" s="395"/>
      <c r="O317" s="395"/>
      <c r="P317" s="395"/>
      <c r="Q317" s="395"/>
      <c r="R317" s="395"/>
    </row>
    <row r="318" spans="2:18" x14ac:dyDescent="0.3">
      <c r="B318" s="413"/>
      <c r="C318" s="395"/>
      <c r="D318" s="395"/>
      <c r="E318" s="395"/>
      <c r="F318" s="395"/>
      <c r="G318" s="1474"/>
      <c r="H318" s="395"/>
      <c r="I318" s="395"/>
      <c r="J318" s="395"/>
      <c r="K318" s="395"/>
      <c r="L318" s="395"/>
      <c r="M318" s="1483"/>
      <c r="N318" s="395"/>
      <c r="O318" s="395"/>
      <c r="P318" s="395"/>
      <c r="Q318" s="395"/>
      <c r="R318" s="395"/>
    </row>
    <row r="319" spans="2:18" x14ac:dyDescent="0.3">
      <c r="B319" s="413"/>
      <c r="C319" s="395"/>
      <c r="D319" s="395"/>
      <c r="E319" s="395"/>
      <c r="F319" s="395"/>
      <c r="G319" s="1474"/>
      <c r="H319" s="395"/>
      <c r="I319" s="395"/>
      <c r="J319" s="395"/>
      <c r="K319" s="395"/>
      <c r="L319" s="395"/>
      <c r="M319" s="1483"/>
      <c r="N319" s="395"/>
      <c r="O319" s="395"/>
      <c r="P319" s="395"/>
      <c r="Q319" s="395"/>
      <c r="R319" s="395"/>
    </row>
    <row r="320" spans="2:18" x14ac:dyDescent="0.3">
      <c r="B320" s="413"/>
      <c r="C320" s="395"/>
      <c r="D320" s="395"/>
      <c r="E320" s="395"/>
      <c r="F320" s="395"/>
      <c r="G320" s="1474"/>
      <c r="H320" s="395"/>
      <c r="I320" s="395"/>
      <c r="J320" s="395"/>
      <c r="K320" s="395"/>
      <c r="L320" s="395"/>
      <c r="M320" s="1483"/>
      <c r="N320" s="395"/>
      <c r="O320" s="395"/>
      <c r="P320" s="395"/>
      <c r="Q320" s="395"/>
      <c r="R320" s="395"/>
    </row>
    <row r="321" spans="2:18" x14ac:dyDescent="0.3">
      <c r="B321" s="413"/>
      <c r="C321" s="395"/>
      <c r="D321" s="395"/>
      <c r="E321" s="395"/>
      <c r="F321" s="395"/>
      <c r="G321" s="1474"/>
      <c r="H321" s="395"/>
      <c r="I321" s="395"/>
      <c r="J321" s="395"/>
      <c r="K321" s="395"/>
      <c r="L321" s="395"/>
      <c r="M321" s="1483"/>
      <c r="N321" s="395"/>
      <c r="O321" s="395"/>
      <c r="P321" s="395"/>
      <c r="Q321" s="395"/>
      <c r="R321" s="395"/>
    </row>
    <row r="322" spans="2:18" x14ac:dyDescent="0.3">
      <c r="B322" s="413"/>
      <c r="C322" s="395"/>
      <c r="D322" s="395"/>
      <c r="E322" s="395"/>
      <c r="F322" s="395"/>
      <c r="G322" s="1474"/>
      <c r="H322" s="395"/>
      <c r="I322" s="395"/>
      <c r="J322" s="395"/>
      <c r="K322" s="395"/>
      <c r="L322" s="395"/>
      <c r="M322" s="1483"/>
      <c r="N322" s="395"/>
      <c r="O322" s="395"/>
      <c r="P322" s="395"/>
      <c r="Q322" s="395"/>
      <c r="R322" s="395"/>
    </row>
    <row r="323" spans="2:18" x14ac:dyDescent="0.3">
      <c r="B323" s="413"/>
      <c r="C323" s="395"/>
      <c r="D323" s="395"/>
      <c r="E323" s="395"/>
      <c r="F323" s="395"/>
      <c r="G323" s="1474"/>
      <c r="H323" s="395"/>
      <c r="I323" s="395"/>
      <c r="J323" s="395"/>
      <c r="K323" s="395"/>
      <c r="L323" s="395"/>
      <c r="M323" s="1483"/>
      <c r="N323" s="395"/>
      <c r="O323" s="395"/>
      <c r="P323" s="395"/>
      <c r="Q323" s="395"/>
      <c r="R323" s="395"/>
    </row>
    <row r="324" spans="2:18" x14ac:dyDescent="0.3">
      <c r="B324" s="413"/>
      <c r="C324" s="395"/>
      <c r="D324" s="395"/>
      <c r="E324" s="395"/>
      <c r="F324" s="395"/>
      <c r="G324" s="1474"/>
      <c r="H324" s="395"/>
      <c r="I324" s="395"/>
      <c r="J324" s="395"/>
      <c r="K324" s="395"/>
      <c r="L324" s="395"/>
      <c r="M324" s="1483"/>
      <c r="N324" s="395"/>
      <c r="O324" s="395"/>
      <c r="P324" s="395"/>
      <c r="Q324" s="395"/>
      <c r="R324" s="395"/>
    </row>
    <row r="325" spans="2:18" x14ac:dyDescent="0.3">
      <c r="B325" s="413"/>
      <c r="C325" s="395"/>
      <c r="D325" s="395"/>
      <c r="E325" s="395"/>
      <c r="F325" s="395"/>
      <c r="G325" s="1474"/>
      <c r="H325" s="395"/>
      <c r="I325" s="395"/>
      <c r="J325" s="395"/>
      <c r="K325" s="395"/>
      <c r="L325" s="395"/>
      <c r="M325" s="1483"/>
      <c r="N325" s="395"/>
      <c r="O325" s="395"/>
      <c r="P325" s="395"/>
      <c r="Q325" s="395"/>
      <c r="R325" s="395"/>
    </row>
    <row r="326" spans="2:18" x14ac:dyDescent="0.3">
      <c r="B326" s="413"/>
      <c r="C326" s="395"/>
      <c r="D326" s="395"/>
      <c r="E326" s="395"/>
      <c r="F326" s="395"/>
      <c r="G326" s="1474"/>
      <c r="H326" s="395"/>
      <c r="I326" s="395"/>
      <c r="J326" s="395"/>
      <c r="K326" s="395"/>
      <c r="L326" s="395"/>
      <c r="M326" s="1483"/>
      <c r="N326" s="395"/>
      <c r="O326" s="395"/>
      <c r="P326" s="395"/>
      <c r="Q326" s="395"/>
      <c r="R326" s="395"/>
    </row>
    <row r="327" spans="2:18" x14ac:dyDescent="0.3">
      <c r="B327" s="413"/>
      <c r="C327" s="395"/>
      <c r="D327" s="395"/>
      <c r="E327" s="395"/>
      <c r="F327" s="395"/>
      <c r="G327" s="1474"/>
      <c r="H327" s="395"/>
      <c r="I327" s="395"/>
      <c r="J327" s="395"/>
      <c r="K327" s="395"/>
      <c r="L327" s="395"/>
      <c r="M327" s="1483"/>
      <c r="N327" s="395"/>
      <c r="O327" s="395"/>
      <c r="P327" s="395"/>
      <c r="Q327" s="395"/>
      <c r="R327" s="395"/>
    </row>
    <row r="328" spans="2:18" x14ac:dyDescent="0.3">
      <c r="B328" s="413"/>
      <c r="C328" s="395"/>
      <c r="D328" s="395"/>
      <c r="E328" s="395"/>
      <c r="F328" s="395"/>
      <c r="G328" s="1474"/>
      <c r="H328" s="395"/>
      <c r="I328" s="395"/>
      <c r="J328" s="395"/>
      <c r="K328" s="395"/>
      <c r="L328" s="395"/>
      <c r="M328" s="1483"/>
      <c r="N328" s="395"/>
      <c r="O328" s="395"/>
      <c r="P328" s="395"/>
      <c r="Q328" s="395"/>
      <c r="R328" s="395"/>
    </row>
    <row r="329" spans="2:18" x14ac:dyDescent="0.3">
      <c r="B329" s="413"/>
      <c r="C329" s="395"/>
      <c r="D329" s="395"/>
      <c r="E329" s="395"/>
      <c r="F329" s="395"/>
      <c r="G329" s="1474"/>
      <c r="H329" s="395"/>
      <c r="I329" s="395"/>
      <c r="J329" s="395"/>
      <c r="K329" s="395"/>
      <c r="L329" s="395"/>
      <c r="M329" s="1483"/>
      <c r="N329" s="395"/>
      <c r="O329" s="395"/>
      <c r="P329" s="395"/>
      <c r="Q329" s="395"/>
      <c r="R329" s="395"/>
    </row>
    <row r="330" spans="2:18" x14ac:dyDescent="0.3">
      <c r="B330" s="413"/>
      <c r="C330" s="395"/>
      <c r="D330" s="395"/>
      <c r="E330" s="395"/>
      <c r="F330" s="395"/>
      <c r="G330" s="1474"/>
      <c r="H330" s="395"/>
      <c r="I330" s="395"/>
      <c r="J330" s="395"/>
      <c r="K330" s="395"/>
      <c r="L330" s="395"/>
      <c r="M330" s="1483"/>
      <c r="N330" s="395"/>
      <c r="O330" s="395"/>
      <c r="P330" s="395"/>
      <c r="Q330" s="395"/>
      <c r="R330" s="395"/>
    </row>
    <row r="331" spans="2:18" x14ac:dyDescent="0.3">
      <c r="B331" s="413"/>
      <c r="C331" s="395"/>
      <c r="D331" s="395"/>
      <c r="E331" s="395"/>
      <c r="F331" s="395"/>
      <c r="G331" s="1474"/>
      <c r="H331" s="395"/>
      <c r="I331" s="395"/>
      <c r="J331" s="395"/>
      <c r="K331" s="395"/>
      <c r="L331" s="395"/>
      <c r="M331" s="1483"/>
      <c r="N331" s="395"/>
      <c r="O331" s="395"/>
      <c r="P331" s="395"/>
      <c r="Q331" s="395"/>
      <c r="R331" s="395"/>
    </row>
    <row r="332" spans="2:18" x14ac:dyDescent="0.3">
      <c r="B332" s="413"/>
      <c r="C332" s="395"/>
      <c r="D332" s="395"/>
      <c r="E332" s="395"/>
      <c r="F332" s="395"/>
      <c r="G332" s="1474"/>
      <c r="H332" s="395"/>
      <c r="I332" s="395"/>
      <c r="J332" s="395"/>
      <c r="K332" s="395"/>
      <c r="L332" s="395"/>
      <c r="M332" s="1483"/>
      <c r="N332" s="395"/>
      <c r="O332" s="395"/>
      <c r="P332" s="395"/>
      <c r="Q332" s="395"/>
      <c r="R332" s="395"/>
    </row>
    <row r="333" spans="2:18" x14ac:dyDescent="0.3">
      <c r="B333" s="413"/>
      <c r="C333" s="395"/>
      <c r="D333" s="395"/>
      <c r="E333" s="395"/>
      <c r="F333" s="395"/>
      <c r="G333" s="1474"/>
      <c r="H333" s="395"/>
      <c r="I333" s="395"/>
      <c r="J333" s="395"/>
      <c r="K333" s="395"/>
      <c r="L333" s="395"/>
      <c r="M333" s="1483"/>
      <c r="N333" s="395"/>
      <c r="O333" s="395"/>
      <c r="P333" s="395"/>
      <c r="Q333" s="395"/>
      <c r="R333" s="395"/>
    </row>
    <row r="334" spans="2:18" x14ac:dyDescent="0.3">
      <c r="B334" s="413"/>
      <c r="C334" s="395"/>
      <c r="D334" s="395"/>
      <c r="E334" s="395"/>
      <c r="F334" s="395"/>
      <c r="G334" s="1474"/>
      <c r="H334" s="395"/>
      <c r="I334" s="395"/>
      <c r="J334" s="395"/>
      <c r="K334" s="395"/>
      <c r="L334" s="395"/>
      <c r="M334" s="1483"/>
      <c r="N334" s="395"/>
      <c r="O334" s="395"/>
      <c r="P334" s="395"/>
      <c r="Q334" s="395"/>
      <c r="R334" s="395"/>
    </row>
    <row r="335" spans="2:18" x14ac:dyDescent="0.3">
      <c r="B335" s="413"/>
      <c r="C335" s="395"/>
      <c r="D335" s="395"/>
      <c r="E335" s="395"/>
      <c r="F335" s="395"/>
      <c r="G335" s="1474"/>
      <c r="H335" s="395"/>
      <c r="I335" s="395"/>
      <c r="J335" s="395"/>
      <c r="K335" s="395"/>
      <c r="L335" s="395"/>
      <c r="M335" s="1483"/>
      <c r="N335" s="395"/>
      <c r="O335" s="395"/>
      <c r="P335" s="395"/>
      <c r="Q335" s="395"/>
      <c r="R335" s="395"/>
    </row>
    <row r="336" spans="2:18" x14ac:dyDescent="0.3">
      <c r="B336" s="413"/>
      <c r="C336" s="395"/>
      <c r="D336" s="395"/>
      <c r="E336" s="395"/>
      <c r="F336" s="395"/>
      <c r="G336" s="1474"/>
      <c r="H336" s="395"/>
      <c r="I336" s="395"/>
      <c r="J336" s="395"/>
      <c r="K336" s="395"/>
      <c r="L336" s="395"/>
      <c r="M336" s="1483"/>
      <c r="N336" s="395"/>
      <c r="O336" s="395"/>
      <c r="P336" s="395"/>
      <c r="Q336" s="395"/>
      <c r="R336" s="395"/>
    </row>
    <row r="337" spans="2:18" x14ac:dyDescent="0.3">
      <c r="B337" s="413"/>
      <c r="C337" s="395"/>
      <c r="D337" s="395"/>
      <c r="E337" s="395"/>
      <c r="F337" s="395"/>
      <c r="G337" s="1474"/>
      <c r="H337" s="395"/>
      <c r="I337" s="395"/>
      <c r="J337" s="395"/>
      <c r="K337" s="395"/>
      <c r="L337" s="395"/>
      <c r="M337" s="1483"/>
      <c r="N337" s="395"/>
      <c r="O337" s="395"/>
      <c r="P337" s="395"/>
      <c r="Q337" s="395"/>
      <c r="R337" s="395"/>
    </row>
    <row r="338" spans="2:18" x14ac:dyDescent="0.3">
      <c r="B338" s="413"/>
      <c r="C338" s="395"/>
      <c r="D338" s="395"/>
      <c r="E338" s="395"/>
      <c r="F338" s="395"/>
      <c r="G338" s="1474"/>
      <c r="H338" s="395"/>
      <c r="I338" s="395"/>
      <c r="J338" s="395"/>
      <c r="K338" s="395"/>
      <c r="L338" s="395"/>
      <c r="M338" s="1483"/>
      <c r="N338" s="395"/>
      <c r="O338" s="395"/>
      <c r="P338" s="395"/>
      <c r="Q338" s="395"/>
      <c r="R338" s="395"/>
    </row>
    <row r="339" spans="2:18" x14ac:dyDescent="0.3">
      <c r="B339" s="413"/>
      <c r="C339" s="395"/>
      <c r="D339" s="395"/>
      <c r="E339" s="395"/>
      <c r="F339" s="395"/>
      <c r="G339" s="1474"/>
      <c r="H339" s="395"/>
      <c r="I339" s="395"/>
      <c r="J339" s="395"/>
      <c r="K339" s="395"/>
      <c r="L339" s="395"/>
      <c r="M339" s="1483"/>
      <c r="N339" s="395"/>
      <c r="O339" s="395"/>
      <c r="P339" s="395"/>
      <c r="Q339" s="395"/>
      <c r="R339" s="395"/>
    </row>
    <row r="340" spans="2:18" x14ac:dyDescent="0.3">
      <c r="B340" s="413"/>
      <c r="C340" s="395"/>
      <c r="D340" s="395"/>
      <c r="E340" s="395"/>
      <c r="F340" s="395"/>
      <c r="G340" s="1474"/>
      <c r="H340" s="395"/>
      <c r="I340" s="395"/>
      <c r="J340" s="395"/>
      <c r="K340" s="395"/>
      <c r="L340" s="395"/>
      <c r="M340" s="1483"/>
      <c r="N340" s="395"/>
      <c r="O340" s="395"/>
      <c r="P340" s="395"/>
      <c r="Q340" s="395"/>
      <c r="R340" s="395"/>
    </row>
    <row r="341" spans="2:18" x14ac:dyDescent="0.3">
      <c r="B341" s="413"/>
      <c r="C341" s="395"/>
      <c r="D341" s="395"/>
      <c r="E341" s="395"/>
      <c r="F341" s="395"/>
      <c r="G341" s="1474"/>
      <c r="H341" s="395"/>
      <c r="I341" s="395"/>
      <c r="J341" s="395"/>
      <c r="K341" s="395"/>
      <c r="L341" s="395"/>
      <c r="M341" s="1483"/>
      <c r="N341" s="395"/>
      <c r="O341" s="395"/>
      <c r="P341" s="395"/>
      <c r="Q341" s="395"/>
      <c r="R341" s="395"/>
    </row>
    <row r="342" spans="2:18" x14ac:dyDescent="0.3">
      <c r="B342" s="413"/>
      <c r="C342" s="395"/>
      <c r="D342" s="395"/>
      <c r="E342" s="395"/>
      <c r="F342" s="395"/>
      <c r="G342" s="1474"/>
      <c r="H342" s="395"/>
      <c r="I342" s="395"/>
      <c r="J342" s="395"/>
      <c r="K342" s="395"/>
      <c r="L342" s="395"/>
      <c r="M342" s="1483"/>
      <c r="N342" s="395"/>
      <c r="O342" s="395"/>
      <c r="P342" s="395"/>
      <c r="Q342" s="395"/>
      <c r="R342" s="395"/>
    </row>
    <row r="343" spans="2:18" x14ac:dyDescent="0.3">
      <c r="B343" s="413"/>
      <c r="C343" s="395"/>
      <c r="D343" s="395"/>
      <c r="E343" s="395"/>
      <c r="F343" s="395"/>
      <c r="G343" s="1474"/>
      <c r="H343" s="395"/>
      <c r="I343" s="395"/>
      <c r="J343" s="395"/>
      <c r="K343" s="395"/>
      <c r="L343" s="395"/>
      <c r="M343" s="1483"/>
      <c r="N343" s="395"/>
      <c r="O343" s="395"/>
      <c r="P343" s="395"/>
      <c r="Q343" s="395"/>
      <c r="R343" s="395"/>
    </row>
    <row r="344" spans="2:18" x14ac:dyDescent="0.3">
      <c r="B344" s="413"/>
      <c r="C344" s="395"/>
      <c r="D344" s="395"/>
      <c r="E344" s="395"/>
      <c r="F344" s="395"/>
      <c r="G344" s="1474"/>
      <c r="H344" s="395"/>
      <c r="I344" s="395"/>
      <c r="J344" s="395"/>
      <c r="K344" s="395"/>
      <c r="L344" s="395"/>
      <c r="M344" s="1483"/>
      <c r="N344" s="395"/>
      <c r="O344" s="395"/>
      <c r="P344" s="395"/>
      <c r="Q344" s="395"/>
      <c r="R344" s="395"/>
    </row>
    <row r="345" spans="2:18" x14ac:dyDescent="0.3">
      <c r="B345" s="413"/>
      <c r="C345" s="395"/>
      <c r="D345" s="395"/>
      <c r="E345" s="395"/>
      <c r="F345" s="395"/>
      <c r="G345" s="1474"/>
      <c r="H345" s="395"/>
      <c r="I345" s="395"/>
      <c r="J345" s="395"/>
      <c r="K345" s="395"/>
      <c r="L345" s="395"/>
      <c r="M345" s="1483"/>
      <c r="N345" s="395"/>
      <c r="O345" s="395"/>
      <c r="P345" s="395"/>
      <c r="Q345" s="395"/>
      <c r="R345" s="395"/>
    </row>
    <row r="346" spans="2:18" x14ac:dyDescent="0.3">
      <c r="B346" s="413"/>
      <c r="C346" s="395"/>
      <c r="D346" s="395"/>
      <c r="E346" s="395"/>
      <c r="F346" s="395"/>
      <c r="G346" s="1474"/>
      <c r="H346" s="395"/>
      <c r="I346" s="395"/>
      <c r="J346" s="395"/>
      <c r="K346" s="395"/>
      <c r="L346" s="395"/>
      <c r="M346" s="1483"/>
      <c r="N346" s="395"/>
      <c r="O346" s="395"/>
      <c r="P346" s="395"/>
      <c r="Q346" s="395"/>
      <c r="R346" s="395"/>
    </row>
    <row r="347" spans="2:18" x14ac:dyDescent="0.3">
      <c r="B347" s="413"/>
      <c r="C347" s="395"/>
      <c r="D347" s="395"/>
      <c r="E347" s="395"/>
      <c r="F347" s="395"/>
      <c r="G347" s="1474"/>
      <c r="H347" s="395"/>
      <c r="I347" s="395"/>
      <c r="J347" s="395"/>
      <c r="K347" s="395"/>
      <c r="L347" s="395"/>
      <c r="M347" s="1483"/>
      <c r="N347" s="395"/>
      <c r="O347" s="395"/>
      <c r="P347" s="395"/>
      <c r="Q347" s="395"/>
      <c r="R347" s="395"/>
    </row>
    <row r="348" spans="2:18" x14ac:dyDescent="0.3">
      <c r="B348" s="413"/>
      <c r="C348" s="395"/>
      <c r="D348" s="395"/>
      <c r="E348" s="395"/>
      <c r="F348" s="395"/>
      <c r="G348" s="1474"/>
      <c r="H348" s="395"/>
      <c r="I348" s="395"/>
      <c r="J348" s="395"/>
      <c r="K348" s="395"/>
      <c r="L348" s="395"/>
      <c r="M348" s="1483"/>
      <c r="N348" s="395"/>
      <c r="O348" s="395"/>
      <c r="P348" s="395"/>
      <c r="Q348" s="395"/>
      <c r="R348" s="395"/>
    </row>
    <row r="349" spans="2:18" x14ac:dyDescent="0.3">
      <c r="B349" s="413"/>
      <c r="C349" s="395"/>
      <c r="D349" s="395"/>
      <c r="E349" s="395"/>
      <c r="F349" s="395"/>
      <c r="G349" s="1474"/>
      <c r="H349" s="395"/>
      <c r="I349" s="395"/>
      <c r="J349" s="395"/>
      <c r="K349" s="395"/>
      <c r="L349" s="395"/>
      <c r="M349" s="1483"/>
      <c r="N349" s="395"/>
      <c r="O349" s="395"/>
      <c r="P349" s="395"/>
      <c r="Q349" s="395"/>
      <c r="R349" s="395"/>
    </row>
    <row r="350" spans="2:18" x14ac:dyDescent="0.3">
      <c r="B350" s="413"/>
      <c r="C350" s="395"/>
      <c r="D350" s="395"/>
      <c r="E350" s="395"/>
      <c r="F350" s="395"/>
      <c r="G350" s="1474"/>
      <c r="H350" s="395"/>
      <c r="I350" s="395"/>
      <c r="J350" s="395"/>
      <c r="K350" s="395"/>
      <c r="L350" s="395"/>
      <c r="M350" s="1483"/>
      <c r="N350" s="395"/>
      <c r="O350" s="395"/>
      <c r="P350" s="395"/>
      <c r="Q350" s="395"/>
      <c r="R350" s="395"/>
    </row>
    <row r="351" spans="2:18" x14ac:dyDescent="0.3">
      <c r="B351" s="413"/>
      <c r="C351" s="395"/>
      <c r="D351" s="395"/>
      <c r="E351" s="395"/>
      <c r="F351" s="395"/>
      <c r="G351" s="1474"/>
      <c r="H351" s="395"/>
      <c r="I351" s="395"/>
      <c r="J351" s="395"/>
      <c r="K351" s="395"/>
      <c r="L351" s="395"/>
      <c r="M351" s="1483"/>
      <c r="N351" s="395"/>
      <c r="O351" s="395"/>
      <c r="P351" s="395"/>
      <c r="Q351" s="395"/>
      <c r="R351" s="395"/>
    </row>
    <row r="352" spans="2:18" x14ac:dyDescent="0.3">
      <c r="B352" s="413"/>
      <c r="C352" s="395"/>
      <c r="D352" s="395"/>
      <c r="E352" s="395"/>
      <c r="F352" s="395"/>
      <c r="G352" s="1474"/>
      <c r="H352" s="395"/>
      <c r="I352" s="395"/>
      <c r="J352" s="395"/>
      <c r="K352" s="395"/>
      <c r="L352" s="395"/>
      <c r="M352" s="1483"/>
      <c r="N352" s="395"/>
      <c r="O352" s="395"/>
      <c r="P352" s="395"/>
      <c r="Q352" s="395"/>
      <c r="R352" s="395"/>
    </row>
    <row r="353" spans="2:18" x14ac:dyDescent="0.3">
      <c r="B353" s="413"/>
      <c r="C353" s="395"/>
      <c r="D353" s="395"/>
      <c r="E353" s="395"/>
      <c r="F353" s="395"/>
      <c r="G353" s="1474"/>
      <c r="H353" s="395"/>
      <c r="I353" s="395"/>
      <c r="J353" s="395"/>
      <c r="K353" s="395"/>
      <c r="L353" s="395"/>
      <c r="M353" s="1483"/>
      <c r="N353" s="395"/>
      <c r="O353" s="395"/>
      <c r="P353" s="395"/>
      <c r="Q353" s="395"/>
      <c r="R353" s="395"/>
    </row>
    <row r="354" spans="2:18" x14ac:dyDescent="0.3">
      <c r="B354" s="413"/>
      <c r="C354" s="395"/>
      <c r="D354" s="395"/>
      <c r="E354" s="395"/>
      <c r="F354" s="395"/>
      <c r="G354" s="1474"/>
      <c r="H354" s="395"/>
      <c r="I354" s="395"/>
      <c r="J354" s="395"/>
      <c r="K354" s="395"/>
      <c r="L354" s="395"/>
      <c r="M354" s="1483"/>
      <c r="N354" s="395"/>
      <c r="O354" s="395"/>
      <c r="P354" s="395"/>
      <c r="Q354" s="395"/>
      <c r="R354" s="395"/>
    </row>
    <row r="355" spans="2:18" x14ac:dyDescent="0.3">
      <c r="B355" s="413"/>
      <c r="C355" s="395"/>
      <c r="D355" s="395"/>
      <c r="E355" s="395"/>
      <c r="F355" s="395"/>
      <c r="G355" s="1474"/>
      <c r="H355" s="395"/>
      <c r="I355" s="395"/>
      <c r="J355" s="395"/>
      <c r="K355" s="395"/>
      <c r="L355" s="395"/>
      <c r="M355" s="1483"/>
      <c r="N355" s="395"/>
      <c r="O355" s="395"/>
      <c r="P355" s="395"/>
      <c r="Q355" s="395"/>
      <c r="R355" s="395"/>
    </row>
    <row r="356" spans="2:18" x14ac:dyDescent="0.3">
      <c r="B356" s="413"/>
      <c r="C356" s="395"/>
      <c r="D356" s="395"/>
      <c r="E356" s="395"/>
      <c r="F356" s="395"/>
      <c r="G356" s="1474"/>
      <c r="H356" s="395"/>
      <c r="I356" s="395"/>
      <c r="J356" s="395"/>
      <c r="K356" s="395"/>
      <c r="L356" s="395"/>
      <c r="M356" s="1483"/>
      <c r="N356" s="395"/>
      <c r="O356" s="395"/>
      <c r="P356" s="395"/>
      <c r="Q356" s="395"/>
      <c r="R356" s="395"/>
    </row>
    <row r="357" spans="2:18" x14ac:dyDescent="0.3">
      <c r="B357" s="413"/>
      <c r="C357" s="395"/>
      <c r="D357" s="395"/>
      <c r="E357" s="395"/>
      <c r="F357" s="395"/>
      <c r="G357" s="1474"/>
      <c r="H357" s="395"/>
      <c r="I357" s="395"/>
      <c r="J357" s="395"/>
      <c r="K357" s="395"/>
      <c r="L357" s="395"/>
      <c r="M357" s="1483"/>
      <c r="N357" s="395"/>
      <c r="O357" s="395"/>
      <c r="P357" s="395"/>
      <c r="Q357" s="395"/>
      <c r="R357" s="395"/>
    </row>
    <row r="358" spans="2:18" x14ac:dyDescent="0.3">
      <c r="B358" s="413"/>
      <c r="C358" s="395"/>
      <c r="D358" s="395"/>
      <c r="E358" s="395"/>
      <c r="F358" s="395"/>
      <c r="G358" s="1474"/>
      <c r="H358" s="395"/>
      <c r="I358" s="395"/>
      <c r="J358" s="395"/>
      <c r="K358" s="395"/>
      <c r="L358" s="395"/>
      <c r="M358" s="1483"/>
      <c r="N358" s="395"/>
      <c r="O358" s="395"/>
      <c r="P358" s="395"/>
      <c r="Q358" s="395"/>
      <c r="R358" s="395"/>
    </row>
    <row r="359" spans="2:18" x14ac:dyDescent="0.3">
      <c r="B359" s="413"/>
      <c r="C359" s="395"/>
      <c r="D359" s="395"/>
      <c r="E359" s="395"/>
      <c r="F359" s="395"/>
      <c r="G359" s="1474"/>
      <c r="H359" s="395"/>
      <c r="I359" s="395"/>
      <c r="J359" s="395"/>
      <c r="K359" s="395"/>
      <c r="L359" s="395"/>
      <c r="M359" s="1483"/>
      <c r="N359" s="395"/>
      <c r="O359" s="395"/>
      <c r="P359" s="395"/>
      <c r="Q359" s="395"/>
      <c r="R359" s="395"/>
    </row>
    <row r="360" spans="2:18" x14ac:dyDescent="0.3">
      <c r="B360" s="413"/>
      <c r="C360" s="395"/>
      <c r="D360" s="395"/>
      <c r="E360" s="395"/>
      <c r="F360" s="395"/>
      <c r="G360" s="1474"/>
      <c r="H360" s="395"/>
      <c r="I360" s="395"/>
      <c r="J360" s="395"/>
      <c r="K360" s="395"/>
      <c r="L360" s="395"/>
      <c r="M360" s="1483"/>
      <c r="N360" s="395"/>
      <c r="O360" s="395"/>
      <c r="P360" s="395"/>
      <c r="Q360" s="395"/>
      <c r="R360" s="395"/>
    </row>
    <row r="361" spans="2:18" x14ac:dyDescent="0.3">
      <c r="B361" s="413"/>
      <c r="C361" s="395"/>
      <c r="D361" s="395"/>
      <c r="E361" s="395"/>
      <c r="F361" s="395"/>
      <c r="G361" s="1474"/>
      <c r="H361" s="395"/>
      <c r="I361" s="395"/>
      <c r="J361" s="395"/>
      <c r="K361" s="395"/>
      <c r="L361" s="395"/>
      <c r="M361" s="1483"/>
      <c r="N361" s="395"/>
      <c r="O361" s="395"/>
      <c r="P361" s="395"/>
      <c r="Q361" s="395"/>
      <c r="R361" s="395"/>
    </row>
    <row r="362" spans="2:18" x14ac:dyDescent="0.3">
      <c r="B362" s="413"/>
      <c r="C362" s="395"/>
      <c r="D362" s="395"/>
      <c r="E362" s="395"/>
      <c r="F362" s="395"/>
      <c r="G362" s="1474"/>
      <c r="H362" s="395"/>
      <c r="I362" s="395"/>
      <c r="J362" s="395"/>
      <c r="K362" s="395"/>
      <c r="L362" s="395"/>
      <c r="M362" s="1483"/>
      <c r="N362" s="395"/>
      <c r="O362" s="395"/>
      <c r="P362" s="395"/>
      <c r="Q362" s="395"/>
      <c r="R362" s="395"/>
    </row>
    <row r="363" spans="2:18" x14ac:dyDescent="0.3">
      <c r="B363" s="413"/>
      <c r="C363" s="395"/>
      <c r="D363" s="395"/>
      <c r="E363" s="395"/>
      <c r="F363" s="395"/>
      <c r="G363" s="1474"/>
      <c r="H363" s="395"/>
      <c r="I363" s="395"/>
      <c r="J363" s="395"/>
      <c r="K363" s="395"/>
      <c r="L363" s="395"/>
      <c r="M363" s="1483"/>
      <c r="N363" s="395"/>
      <c r="O363" s="395"/>
      <c r="P363" s="395"/>
      <c r="Q363" s="395"/>
      <c r="R363" s="395"/>
    </row>
    <row r="364" spans="2:18" x14ac:dyDescent="0.3">
      <c r="B364" s="413"/>
      <c r="C364" s="395"/>
      <c r="D364" s="395"/>
      <c r="E364" s="395"/>
      <c r="F364" s="395"/>
      <c r="G364" s="1474"/>
      <c r="H364" s="395"/>
      <c r="I364" s="395"/>
      <c r="J364" s="395"/>
      <c r="K364" s="395"/>
      <c r="L364" s="395"/>
      <c r="M364" s="1483"/>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40" t="s">
        <v>3286</v>
      </c>
      <c r="C7" s="2040"/>
      <c r="D7" s="2040"/>
      <c r="E7" s="2040"/>
      <c r="F7" s="2040"/>
      <c r="G7" s="2040"/>
    </row>
    <row r="8" spans="2:9" s="526" customFormat="1" x14ac:dyDescent="0.3"/>
    <row r="9" spans="2:9" ht="17.5" x14ac:dyDescent="0.35">
      <c r="B9" s="830" t="s">
        <v>2294</v>
      </c>
      <c r="C9" s="475"/>
      <c r="D9" s="475"/>
      <c r="E9" s="475"/>
      <c r="F9" s="475"/>
      <c r="G9" s="475"/>
      <c r="H9" s="475"/>
      <c r="I9" s="475"/>
    </row>
    <row r="10" spans="2:9" ht="68" customHeight="1" x14ac:dyDescent="0.3">
      <c r="B10" s="1719" t="s">
        <v>3285</v>
      </c>
      <c r="C10" s="1719"/>
      <c r="D10" s="1719"/>
      <c r="E10" s="1719"/>
      <c r="F10" s="1719"/>
      <c r="G10" s="1719"/>
    </row>
    <row r="11" spans="2:9" x14ac:dyDescent="0.3">
      <c r="B11" s="720" t="s">
        <v>183</v>
      </c>
      <c r="C11" s="720" t="s">
        <v>184</v>
      </c>
      <c r="D11" s="720" t="s">
        <v>185</v>
      </c>
      <c r="E11" s="720" t="s">
        <v>186</v>
      </c>
      <c r="G11" s="556"/>
    </row>
    <row r="12" spans="2:9" x14ac:dyDescent="0.3">
      <c r="B12" s="1103" t="s">
        <v>187</v>
      </c>
      <c r="C12" s="1104">
        <f>'2. Roles &amp; Pricing'!AD28</f>
        <v>368400</v>
      </c>
      <c r="D12" s="1104">
        <f>'2. Roles &amp; Pricing'!AE28</f>
        <v>134400</v>
      </c>
      <c r="E12" s="1105">
        <f>'2. Roles &amp; Pricing'!AF28</f>
        <v>218400</v>
      </c>
    </row>
    <row r="13" spans="2:9" x14ac:dyDescent="0.3">
      <c r="B13" s="1106" t="s">
        <v>1675</v>
      </c>
      <c r="C13" s="1095">
        <f>'2. Roles &amp; Pricing'!AD29</f>
        <v>123600</v>
      </c>
      <c r="D13" s="1095">
        <f>'2. Roles &amp; Pricing'!AE29</f>
        <v>48600</v>
      </c>
      <c r="E13" s="1107">
        <f>'2. Roles &amp; Pricing'!AF29</f>
        <v>72600</v>
      </c>
    </row>
    <row r="14" spans="2:9" x14ac:dyDescent="0.3">
      <c r="B14" s="1108" t="s">
        <v>193</v>
      </c>
      <c r="C14" s="1096" t="s">
        <v>4</v>
      </c>
      <c r="D14" s="1097" t="s">
        <v>4</v>
      </c>
      <c r="E14" s="1109" t="s">
        <v>4</v>
      </c>
    </row>
    <row r="15" spans="2:9" x14ac:dyDescent="0.3">
      <c r="B15" s="1110" t="s">
        <v>3206</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386820</v>
      </c>
      <c r="D16" s="1114">
        <f>IFERROR(IF(D14="Manual Entry",(D12+(D12*D15)),(D12+D14+(D12*D15))),"")</f>
        <v>141120</v>
      </c>
      <c r="E16" s="1115">
        <f>IFERROR(IF(E14="Manual Entry",(E12+(E12*E15)),(E12+E14+(E12*E15))),"")</f>
        <v>229320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0.66449511400651462</v>
      </c>
      <c r="D19" s="1116">
        <f>IFERROR((SUMIFS('2. Roles &amp; Pricing'!$D291:$D$390,'2. Roles &amp; Pricing'!AE$48:AE$147,"Yes")-SUMIFS('2. Roles &amp; Pricing'!$F$291:$F$390,'2. Roles &amp; Pricing'!AE$48:AE$147,"Yes"))/SUMIFS('2. Roles &amp; Pricing'!$D$291:$D$390,'2. Roles &amp; Pricing'!AE$48:AE$147,"Yes"),"")</f>
        <v>0.6383928571428571</v>
      </c>
      <c r="E19" s="1117">
        <f>IFERROR((SUMIFS('2. Roles &amp; Pricing'!$D291:$D$390,'2. Roles &amp; Pricing'!AF$48:AF$147,"Yes")-SUMIFS('2. Roles &amp; Pricing'!$F$291:$F$390,'2. Roles &amp; Pricing'!AF$48:AF$147,"Yes"))/SUMIFS('2. Roles &amp; Pricing'!$D$291:$D$390,'2. Roles &amp; Pricing'!AF$48:AF$147,"Yes"),"")</f>
        <v>0.66758241758241754</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63.958333333333336</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62.222222222222221</v>
      </c>
    </row>
    <row r="21" spans="2:8" x14ac:dyDescent="0.3">
      <c r="B21" s="896" t="s">
        <v>191</v>
      </c>
      <c r="C21" s="1100" t="str">
        <f>IFERROR((SUMIFS('2. Roles &amp; Pricing'!$D$291:$D$390,'2. Roles &amp; Pricing'!$W49:$W148,"Onshore",'2. Roles &amp; Pricing'!AC$48:AC$147,"Yes"))/SUMIFS('2. Roles &amp; Pricing'!$M$291:$M$390,'2. Roles &amp; Pricing'!$W$48:$W$147,"Onshore",'2. Roles &amp; Pricing'!AC$48:AC$147,"Yes"),"")</f>
        <v/>
      </c>
      <c r="D21" s="1099" t="str">
        <f>IFERROR((SUMIFS('2. Roles &amp; Pricing'!$D$291:$D$390,'2. Roles &amp; Pricing'!$W49:$W148,"Onshore",'2. Roles &amp; Pricing'!AE$48:AE$147,"Yes"))/SUMIFS('2. Roles &amp; Pricing'!$M$291:$M$390,'2. Roles &amp; Pricing'!$W$48:$W$147,"Onshore",'2. Roles &amp; Pricing'!AE$48:AE$147,"Yes"),"")</f>
        <v/>
      </c>
      <c r="E21" s="1118" t="str">
        <f>IFERROR((SUMIFS('2. Roles &amp; Pricing'!$D$291:$D$390,'2. Roles &amp; Pricing'!$W49:$W148,"Onshore",'2. Roles &amp; Pricing'!AF$48:AF$147,"Yes"))/SUMIFS('2. Roles &amp; Pricing'!$M$291:$M$390,'2. Roles &amp; Pricing'!$W$48:$W$147,"Onshore",'2. Roles &amp; Pricing'!AF$48:AF$147,"Yes"),"")</f>
        <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1</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1</v>
      </c>
    </row>
    <row r="23" spans="2:8" x14ac:dyDescent="0.3">
      <c r="B23" s="896" t="s">
        <v>111</v>
      </c>
      <c r="C23" s="1099">
        <f>'2. Roles &amp; Pricing'!AD30</f>
        <v>21.458333333333332</v>
      </c>
      <c r="D23" s="1099">
        <f>'2. Roles &amp; Pricing'!AE30</f>
        <v>22.5</v>
      </c>
      <c r="E23" s="1118">
        <f>'2. Roles &amp; Pricing'!AF30</f>
        <v>21.607142857142858</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2" t="s">
        <v>199</v>
      </c>
      <c r="C30" s="2043"/>
      <c r="D30" s="2043"/>
      <c r="E30" s="2043"/>
      <c r="F30" s="2043"/>
      <c r="G30" s="2043"/>
      <c r="H30" s="2044"/>
    </row>
    <row r="31" spans="2:8" x14ac:dyDescent="0.3">
      <c r="B31" s="2041" t="s">
        <v>200</v>
      </c>
      <c r="C31" s="2041" t="s">
        <v>43</v>
      </c>
      <c r="D31" s="2041"/>
      <c r="E31" s="2041" t="s">
        <v>44</v>
      </c>
      <c r="F31" s="2041"/>
      <c r="G31" s="2041" t="s">
        <v>45</v>
      </c>
      <c r="H31" s="2041"/>
    </row>
    <row r="32" spans="2:8" x14ac:dyDescent="0.3">
      <c r="B32" s="2041"/>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368400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218400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1796875" customWidth="1"/>
    <col min="2" max="2" width="26.453125" customWidth="1"/>
    <col min="3" max="3" width="54.6328125" bestFit="1" customWidth="1"/>
    <col min="4" max="4" width="60.1796875" style="1584"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3" t="s">
        <v>3578</v>
      </c>
      <c r="E1" s="1302" t="s">
        <v>3579</v>
      </c>
      <c r="F1" s="1302" t="s">
        <v>239</v>
      </c>
      <c r="G1" s="1302" t="s">
        <v>240</v>
      </c>
      <c r="H1" s="1302" t="s">
        <v>241</v>
      </c>
      <c r="I1" s="1303" t="s">
        <v>173</v>
      </c>
      <c r="J1" s="1302" t="s">
        <v>3211</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3220</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3220</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3220</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3220</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3221</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ht="28.5"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3220</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3220</v>
      </c>
      <c r="F28" s="357">
        <v>77</v>
      </c>
      <c r="G28" s="2" t="s">
        <v>119</v>
      </c>
      <c r="H28" s="1299">
        <v>200</v>
      </c>
      <c r="I28" s="1300">
        <v>2</v>
      </c>
      <c r="J28">
        <f>_xlfn.XLOOKUP(Table4[[#This Row],[Default Resource Title]],'Updated Rate Card Import'!E:E,'Updated Rate Card Import'!C:C)</f>
        <v>77</v>
      </c>
    </row>
    <row r="29" spans="2:10" ht="28.5"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3220</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3220</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3220</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3220</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3221</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3220</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3220</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56.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3220</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3220</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ht="28.5"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3212</v>
      </c>
      <c r="C23" s="114">
        <v>13</v>
      </c>
      <c r="D23" s="114">
        <v>288</v>
      </c>
      <c r="E23" t="str">
        <f>CONCATENATE(A23," - ",B23)</f>
        <v>Credera India Consulting | Cloud &amp; Engineering - L2 / B1-B2 | Associate Engineer</v>
      </c>
    </row>
    <row r="24" spans="1:5" x14ac:dyDescent="0.35">
      <c r="A24" s="113" t="s">
        <v>629</v>
      </c>
      <c r="B24" s="113" t="s">
        <v>3213</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3214</v>
      </c>
      <c r="C30" s="114">
        <v>11</v>
      </c>
      <c r="D30" s="114">
        <v>240</v>
      </c>
      <c r="E30" t="str">
        <f t="shared" si="1"/>
        <v>Credera India Consulting | Content - L2 / B1-B2 | Associate Content Engineer</v>
      </c>
    </row>
    <row r="31" spans="1:5" x14ac:dyDescent="0.35">
      <c r="A31" s="113" t="s">
        <v>637</v>
      </c>
      <c r="B31" s="113" t="s">
        <v>3215</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3212</v>
      </c>
      <c r="C34" s="114">
        <v>13</v>
      </c>
      <c r="D34" s="114">
        <v>288</v>
      </c>
      <c r="E34" t="str">
        <f t="shared" si="1"/>
        <v>Credera India Consulting | Data &amp; AI - L2 / B1-B2 | Associate Engineer</v>
      </c>
    </row>
    <row r="35" spans="1:5" x14ac:dyDescent="0.35">
      <c r="A35" s="113" t="s">
        <v>638</v>
      </c>
      <c r="B35" s="113" t="s">
        <v>3213</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3216</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3101</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3217</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3218</v>
      </c>
      <c r="C60" s="114">
        <v>11</v>
      </c>
      <c r="D60" s="114">
        <v>240</v>
      </c>
      <c r="E60" t="str">
        <f t="shared" si="1"/>
        <v>Credera India Consulting | Quality Assurance - L2 / B1-B2 | Associate QA Engineer</v>
      </c>
    </row>
    <row r="61" spans="1:5" x14ac:dyDescent="0.35">
      <c r="A61" s="113" t="s">
        <v>652</v>
      </c>
      <c r="B61" s="113" t="s">
        <v>2473</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3212</v>
      </c>
      <c r="C67" s="114">
        <v>13</v>
      </c>
      <c r="D67" s="114">
        <v>288</v>
      </c>
      <c r="E67" t="str">
        <f t="shared" si="1"/>
        <v>Credera India Digital | MarTech - L2 / B1-B2 | Associate Engineer</v>
      </c>
    </row>
    <row r="68" spans="1:5" x14ac:dyDescent="0.35">
      <c r="A68" s="113" t="s">
        <v>660</v>
      </c>
      <c r="B68" s="113" t="s">
        <v>3213</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3212</v>
      </c>
      <c r="C74" s="114">
        <v>13</v>
      </c>
      <c r="D74" s="114">
        <v>288</v>
      </c>
      <c r="E74" t="str">
        <f t="shared" si="1"/>
        <v>Credera India Digital | Premium MarTech - L2 / B1-B2 | Associate Engineer</v>
      </c>
    </row>
    <row r="75" spans="1:5" x14ac:dyDescent="0.35">
      <c r="A75" s="113" t="s">
        <v>661</v>
      </c>
      <c r="B75" s="113" t="s">
        <v>3213</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3212</v>
      </c>
      <c r="C82" s="114">
        <v>45</v>
      </c>
      <c r="D82" s="114">
        <v>960</v>
      </c>
      <c r="E82" t="str">
        <f t="shared" si="1"/>
        <v>Credera LATAM Consulting | Cloud &amp; Engineering - L2 / B1-B2 | Associate Engineer</v>
      </c>
    </row>
    <row r="83" spans="1:5" x14ac:dyDescent="0.35">
      <c r="A83" s="113" t="s">
        <v>663</v>
      </c>
      <c r="B83" s="113" t="s">
        <v>3213</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3212</v>
      </c>
      <c r="C89" s="114">
        <v>45</v>
      </c>
      <c r="D89" s="114">
        <v>960</v>
      </c>
      <c r="E89" t="str">
        <f t="shared" si="2"/>
        <v>Credera LATAM Consulting | Data &amp; AI - L2 / B1-B2 | Associate Engineer</v>
      </c>
    </row>
    <row r="90" spans="1:5" x14ac:dyDescent="0.35">
      <c r="A90" s="113" t="s">
        <v>664</v>
      </c>
      <c r="B90" s="113" t="s">
        <v>3213</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3219</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3218</v>
      </c>
      <c r="C102" s="114">
        <v>45</v>
      </c>
      <c r="D102" s="114">
        <v>960</v>
      </c>
      <c r="E102" t="str">
        <f t="shared" si="2"/>
        <v>Credera LATAM Consulting | Quality Assurance - L2 / B1-B2 | Associate QA Engineer</v>
      </c>
    </row>
    <row r="103" spans="1:5" x14ac:dyDescent="0.35">
      <c r="A103" s="113" t="s">
        <v>671</v>
      </c>
      <c r="B103" s="113" t="s">
        <v>2473</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3217</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3217</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3218</v>
      </c>
      <c r="C205" s="114">
        <v>11</v>
      </c>
      <c r="D205" s="114">
        <v>240</v>
      </c>
      <c r="E205" t="str">
        <f t="shared" si="3"/>
        <v>TADigital India Consulting | Quality Assurance - L2 / B1-B2 | Associate QA Engineer</v>
      </c>
    </row>
    <row r="206" spans="1:5" x14ac:dyDescent="0.35">
      <c r="A206" s="113" t="s">
        <v>716</v>
      </c>
      <c r="B206" s="113" t="s">
        <v>2473</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3212</v>
      </c>
      <c r="C212" s="114">
        <v>13</v>
      </c>
      <c r="D212" s="114">
        <v>288</v>
      </c>
      <c r="E212" t="str">
        <f t="shared" si="3"/>
        <v>TADigital India Digital | MarTech - L2 / B1-B2 | Associate Engineer</v>
      </c>
    </row>
    <row r="213" spans="1:5" x14ac:dyDescent="0.35">
      <c r="A213" s="113" t="s">
        <v>717</v>
      </c>
      <c r="B213" s="113" t="s">
        <v>3213</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3212</v>
      </c>
      <c r="C219" s="114">
        <v>13</v>
      </c>
      <c r="D219" s="114">
        <v>288</v>
      </c>
      <c r="E219" t="str">
        <f t="shared" si="4"/>
        <v>TADigital India Digital | Premium MarTech - L2 / B1-B2 | Associate Engineer</v>
      </c>
    </row>
    <row r="220" spans="1:5" x14ac:dyDescent="0.35">
      <c r="A220" s="113" t="s">
        <v>718</v>
      </c>
      <c r="B220" s="113" t="s">
        <v>3213</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2407</v>
      </c>
      <c r="B1" s="1387" t="s">
        <v>2408</v>
      </c>
      <c r="C1" s="1387" t="s">
        <v>599</v>
      </c>
      <c r="D1" s="1298" t="s">
        <v>2409</v>
      </c>
      <c r="E1" s="1298" t="s">
        <v>2410</v>
      </c>
      <c r="F1" s="1298" t="s">
        <v>2411</v>
      </c>
      <c r="G1" s="1298" t="s">
        <v>2096</v>
      </c>
      <c r="H1" s="1298" t="s">
        <v>245</v>
      </c>
      <c r="I1" s="1298" t="s">
        <v>3168</v>
      </c>
      <c r="J1" s="1298" t="s">
        <v>2412</v>
      </c>
      <c r="K1" s="1298" t="s">
        <v>2413</v>
      </c>
      <c r="L1" s="1298" t="s">
        <v>2414</v>
      </c>
      <c r="M1" s="1298" t="s">
        <v>3167</v>
      </c>
      <c r="N1" s="1298" t="s">
        <v>2415</v>
      </c>
    </row>
    <row r="2" spans="1:14" hidden="1" x14ac:dyDescent="0.35">
      <c r="A2" s="1293">
        <v>1707</v>
      </c>
      <c r="B2" s="1294" t="s">
        <v>2416</v>
      </c>
      <c r="C2" s="1294" t="s">
        <v>1681</v>
      </c>
      <c r="D2" s="1295">
        <v>43087</v>
      </c>
      <c r="E2" s="1295">
        <v>43087</v>
      </c>
      <c r="F2" s="1294" t="s">
        <v>2417</v>
      </c>
      <c r="G2" s="1294" t="s">
        <v>2418</v>
      </c>
      <c r="H2" s="1294" t="s">
        <v>297</v>
      </c>
      <c r="I2" s="1294" t="s">
        <v>2419</v>
      </c>
      <c r="J2" s="1294" t="s">
        <v>2420</v>
      </c>
      <c r="K2" s="1294" t="s">
        <v>2421</v>
      </c>
      <c r="L2" s="1294" t="s">
        <v>1353</v>
      </c>
      <c r="M2" s="1294" t="s">
        <v>711</v>
      </c>
      <c r="N2" s="1296" t="s">
        <v>114</v>
      </c>
    </row>
    <row r="3" spans="1:14" hidden="1" x14ac:dyDescent="0.35">
      <c r="A3" s="1293">
        <v>1319</v>
      </c>
      <c r="B3" s="1294" t="s">
        <v>2422</v>
      </c>
      <c r="C3" s="1294" t="s">
        <v>1710</v>
      </c>
      <c r="D3" s="1295">
        <v>41620</v>
      </c>
      <c r="E3" s="1295">
        <v>41620</v>
      </c>
      <c r="F3" s="1294" t="s">
        <v>2417</v>
      </c>
      <c r="G3" s="1294" t="s">
        <v>2418</v>
      </c>
      <c r="H3" s="1294" t="s">
        <v>297</v>
      </c>
      <c r="I3" s="1294" t="s">
        <v>2423</v>
      </c>
      <c r="J3" s="1294" t="s">
        <v>2424</v>
      </c>
      <c r="K3" s="1294" t="s">
        <v>2421</v>
      </c>
      <c r="L3" s="1294" t="s">
        <v>1350</v>
      </c>
      <c r="M3" s="1294" t="s">
        <v>716</v>
      </c>
      <c r="N3" s="1296" t="s">
        <v>114</v>
      </c>
    </row>
    <row r="4" spans="1:14" hidden="1" x14ac:dyDescent="0.35">
      <c r="A4" s="1293">
        <v>3037</v>
      </c>
      <c r="B4" s="1294" t="s">
        <v>2425</v>
      </c>
      <c r="C4" s="1294" t="s">
        <v>1681</v>
      </c>
      <c r="D4" s="1295">
        <v>44872</v>
      </c>
      <c r="E4" s="1295">
        <v>44872</v>
      </c>
      <c r="F4" s="1294" t="s">
        <v>2417</v>
      </c>
      <c r="G4" s="1294" t="s">
        <v>2418</v>
      </c>
      <c r="H4" s="1294" t="s">
        <v>297</v>
      </c>
      <c r="I4" s="1294" t="s">
        <v>2419</v>
      </c>
      <c r="J4" s="1294" t="s">
        <v>2426</v>
      </c>
      <c r="K4" s="1294" t="s">
        <v>2421</v>
      </c>
      <c r="L4" s="1294" t="s">
        <v>1350</v>
      </c>
      <c r="M4" s="1294" t="s">
        <v>711</v>
      </c>
      <c r="N4" s="1296" t="s">
        <v>114</v>
      </c>
    </row>
    <row r="5" spans="1:14" hidden="1" x14ac:dyDescent="0.35">
      <c r="A5" s="1293">
        <v>1931</v>
      </c>
      <c r="B5" s="1294" t="s">
        <v>2427</v>
      </c>
      <c r="C5" s="1294" t="s">
        <v>1683</v>
      </c>
      <c r="D5" s="1295">
        <v>43500</v>
      </c>
      <c r="E5" s="1295">
        <v>43500</v>
      </c>
      <c r="F5" s="1294" t="s">
        <v>2417</v>
      </c>
      <c r="G5" s="1294" t="s">
        <v>2418</v>
      </c>
      <c r="H5" s="1294" t="s">
        <v>297</v>
      </c>
      <c r="I5" s="1294" t="s">
        <v>2428</v>
      </c>
      <c r="J5" s="1294" t="s">
        <v>1354</v>
      </c>
      <c r="K5" s="1294" t="s">
        <v>2421</v>
      </c>
      <c r="L5" s="1294" t="s">
        <v>1332</v>
      </c>
      <c r="M5" s="1294" t="s">
        <v>711</v>
      </c>
      <c r="N5" s="1296" t="s">
        <v>115</v>
      </c>
    </row>
    <row r="6" spans="1:14" hidden="1" x14ac:dyDescent="0.35">
      <c r="A6" s="1293">
        <v>2241</v>
      </c>
      <c r="B6" s="1294" t="s">
        <v>2429</v>
      </c>
      <c r="C6" s="1294" t="s">
        <v>1680</v>
      </c>
      <c r="D6" s="1295">
        <v>44090</v>
      </c>
      <c r="E6" s="1295">
        <v>44089</v>
      </c>
      <c r="F6" s="1294" t="s">
        <v>2417</v>
      </c>
      <c r="G6" s="1294" t="s">
        <v>2418</v>
      </c>
      <c r="H6" s="1294" t="s">
        <v>297</v>
      </c>
      <c r="I6" s="1294" t="s">
        <v>279</v>
      </c>
      <c r="J6" s="1294" t="s">
        <v>2430</v>
      </c>
      <c r="K6" s="1294" t="s">
        <v>2421</v>
      </c>
      <c r="L6" s="1294" t="s">
        <v>2431</v>
      </c>
      <c r="M6" s="1294" t="s">
        <v>711</v>
      </c>
      <c r="N6" s="1296" t="s">
        <v>113</v>
      </c>
    </row>
    <row r="7" spans="1:14" hidden="1" x14ac:dyDescent="0.35">
      <c r="A7" s="1293">
        <v>2540</v>
      </c>
      <c r="B7" s="1294" t="s">
        <v>2432</v>
      </c>
      <c r="C7" s="1294" t="s">
        <v>1680</v>
      </c>
      <c r="D7" s="1295">
        <v>44419</v>
      </c>
      <c r="E7" s="1295">
        <v>44419</v>
      </c>
      <c r="F7" s="1294" t="s">
        <v>2417</v>
      </c>
      <c r="G7" s="1294" t="s">
        <v>2433</v>
      </c>
      <c r="H7" s="1294" t="s">
        <v>297</v>
      </c>
      <c r="I7" s="1294" t="s">
        <v>2419</v>
      </c>
      <c r="J7" s="1294" t="s">
        <v>2430</v>
      </c>
      <c r="K7" s="1294" t="s">
        <v>2421</v>
      </c>
      <c r="L7" s="1294" t="s">
        <v>2431</v>
      </c>
      <c r="M7" s="1294" t="s">
        <v>711</v>
      </c>
      <c r="N7" s="1296" t="s">
        <v>113</v>
      </c>
    </row>
    <row r="8" spans="1:14" hidden="1" x14ac:dyDescent="0.35">
      <c r="A8" s="1293">
        <v>1825</v>
      </c>
      <c r="B8" s="1294" t="s">
        <v>2434</v>
      </c>
      <c r="C8" s="1294" t="s">
        <v>1681</v>
      </c>
      <c r="D8" s="1295">
        <v>43339</v>
      </c>
      <c r="E8" s="1295">
        <v>43339</v>
      </c>
      <c r="F8" s="1294" t="s">
        <v>2417</v>
      </c>
      <c r="G8" s="1294" t="s">
        <v>2418</v>
      </c>
      <c r="H8" s="1294" t="s">
        <v>297</v>
      </c>
      <c r="I8" s="1294" t="s">
        <v>2419</v>
      </c>
      <c r="J8" s="1294" t="s">
        <v>2420</v>
      </c>
      <c r="K8" s="1294" t="s">
        <v>2421</v>
      </c>
      <c r="L8" s="1294" t="s">
        <v>1353</v>
      </c>
      <c r="M8" s="1294" t="s">
        <v>711</v>
      </c>
      <c r="N8" s="1296" t="s">
        <v>114</v>
      </c>
    </row>
    <row r="9" spans="1:14" hidden="1" x14ac:dyDescent="0.35">
      <c r="A9" s="1293">
        <v>1354</v>
      </c>
      <c r="B9" s="1294" t="s">
        <v>2435</v>
      </c>
      <c r="C9" s="1294" t="s">
        <v>1682</v>
      </c>
      <c r="D9" s="1295">
        <v>41855</v>
      </c>
      <c r="E9" s="1295">
        <v>41855</v>
      </c>
      <c r="F9" s="1294" t="s">
        <v>2417</v>
      </c>
      <c r="G9" s="1294" t="s">
        <v>2418</v>
      </c>
      <c r="H9" s="1294" t="s">
        <v>297</v>
      </c>
      <c r="I9" s="1294" t="s">
        <v>279</v>
      </c>
      <c r="J9" s="1294" t="s">
        <v>2436</v>
      </c>
      <c r="K9" s="1294" t="s">
        <v>2421</v>
      </c>
      <c r="L9" s="1294" t="s">
        <v>1353</v>
      </c>
      <c r="M9" s="1294" t="s">
        <v>711</v>
      </c>
      <c r="N9" s="1296" t="s">
        <v>114</v>
      </c>
    </row>
    <row r="10" spans="1:14" x14ac:dyDescent="0.35">
      <c r="A10" s="1293">
        <v>1389</v>
      </c>
      <c r="B10" s="1294" t="s">
        <v>2437</v>
      </c>
      <c r="C10" s="1294" t="s">
        <v>1682</v>
      </c>
      <c r="D10" s="1295">
        <v>41957</v>
      </c>
      <c r="E10" s="1295">
        <v>41957</v>
      </c>
      <c r="F10" s="1294" t="s">
        <v>2417</v>
      </c>
      <c r="G10" s="1294" t="s">
        <v>2418</v>
      </c>
      <c r="H10" s="1294" t="s">
        <v>297</v>
      </c>
      <c r="I10" s="1294" t="s">
        <v>2438</v>
      </c>
      <c r="J10" s="1294" t="s">
        <v>2436</v>
      </c>
      <c r="K10" s="1294" t="s">
        <v>2421</v>
      </c>
      <c r="L10" s="1294" t="s">
        <v>1353</v>
      </c>
      <c r="M10" s="1294" t="s">
        <v>711</v>
      </c>
      <c r="N10" s="1296" t="s">
        <v>114</v>
      </c>
    </row>
    <row r="11" spans="1:14" hidden="1" x14ac:dyDescent="0.35">
      <c r="A11" s="1293">
        <v>2443</v>
      </c>
      <c r="B11" s="1294" t="s">
        <v>2439</v>
      </c>
      <c r="C11" s="1294" t="s">
        <v>1680</v>
      </c>
      <c r="D11" s="1295">
        <v>44335</v>
      </c>
      <c r="E11" s="1295">
        <v>44335</v>
      </c>
      <c r="F11" s="1294" t="s">
        <v>2417</v>
      </c>
      <c r="G11" s="1294" t="s">
        <v>2433</v>
      </c>
      <c r="H11" s="1294" t="s">
        <v>297</v>
      </c>
      <c r="I11" s="1294" t="s">
        <v>279</v>
      </c>
      <c r="J11" s="1294" t="s">
        <v>2430</v>
      </c>
      <c r="K11" s="1294" t="s">
        <v>2421</v>
      </c>
      <c r="L11" s="1294" t="s">
        <v>2431</v>
      </c>
      <c r="M11" s="1294" t="s">
        <v>711</v>
      </c>
      <c r="N11" s="1296" t="s">
        <v>113</v>
      </c>
    </row>
    <row r="12" spans="1:14" hidden="1" x14ac:dyDescent="0.35">
      <c r="A12" s="1293">
        <v>2944</v>
      </c>
      <c r="B12" s="1294" t="s">
        <v>2440</v>
      </c>
      <c r="C12" s="1294" t="s">
        <v>1682</v>
      </c>
      <c r="D12" s="1295">
        <v>44746</v>
      </c>
      <c r="E12" s="1295">
        <v>44746</v>
      </c>
      <c r="F12" s="1294" t="s">
        <v>2417</v>
      </c>
      <c r="G12" s="1294" t="s">
        <v>2433</v>
      </c>
      <c r="H12" s="1294" t="s">
        <v>297</v>
      </c>
      <c r="I12" s="1294" t="s">
        <v>2438</v>
      </c>
      <c r="J12" s="1294" t="s">
        <v>2436</v>
      </c>
      <c r="K12" s="1294" t="s">
        <v>2421</v>
      </c>
      <c r="L12" s="1294" t="s">
        <v>1353</v>
      </c>
      <c r="M12" s="1294" t="s">
        <v>711</v>
      </c>
      <c r="N12" s="1296" t="s">
        <v>114</v>
      </c>
    </row>
    <row r="13" spans="1:14" hidden="1" x14ac:dyDescent="0.35">
      <c r="A13" s="1293">
        <v>2649</v>
      </c>
      <c r="B13" s="1294" t="s">
        <v>2441</v>
      </c>
      <c r="C13" s="1294" t="s">
        <v>1680</v>
      </c>
      <c r="D13" s="1295">
        <v>44474</v>
      </c>
      <c r="E13" s="1295">
        <v>44474</v>
      </c>
      <c r="F13" s="1294" t="s">
        <v>2417</v>
      </c>
      <c r="G13" s="1294" t="s">
        <v>2418</v>
      </c>
      <c r="H13" s="1294" t="s">
        <v>297</v>
      </c>
      <c r="I13" s="1294" t="s">
        <v>279</v>
      </c>
      <c r="J13" s="1294" t="s">
        <v>2430</v>
      </c>
      <c r="K13" s="1294" t="s">
        <v>2421</v>
      </c>
      <c r="L13" s="1294" t="s">
        <v>2431</v>
      </c>
      <c r="M13" s="1294" t="s">
        <v>711</v>
      </c>
      <c r="N13" s="1296" t="s">
        <v>113</v>
      </c>
    </row>
    <row r="14" spans="1:14" hidden="1" x14ac:dyDescent="0.35">
      <c r="A14" s="1293">
        <v>2297</v>
      </c>
      <c r="B14" s="1294" t="s">
        <v>2442</v>
      </c>
      <c r="C14" s="1294" t="s">
        <v>1682</v>
      </c>
      <c r="D14" s="1295">
        <v>44207</v>
      </c>
      <c r="E14" s="1295">
        <v>44207</v>
      </c>
      <c r="F14" s="1294" t="s">
        <v>2417</v>
      </c>
      <c r="G14" s="1294" t="s">
        <v>2418</v>
      </c>
      <c r="H14" s="1294" t="s">
        <v>297</v>
      </c>
      <c r="I14" s="1294" t="s">
        <v>279</v>
      </c>
      <c r="J14" s="1294" t="s">
        <v>2424</v>
      </c>
      <c r="K14" s="1294" t="s">
        <v>2421</v>
      </c>
      <c r="L14" s="1294" t="s">
        <v>1350</v>
      </c>
      <c r="M14" s="1294" t="s">
        <v>711</v>
      </c>
      <c r="N14" s="1296" t="s">
        <v>114</v>
      </c>
    </row>
    <row r="15" spans="1:14" hidden="1" x14ac:dyDescent="0.35">
      <c r="A15" s="1293">
        <v>2352</v>
      </c>
      <c r="B15" s="1294" t="s">
        <v>2443</v>
      </c>
      <c r="C15" s="1294" t="s">
        <v>1710</v>
      </c>
      <c r="D15" s="1295">
        <v>44265</v>
      </c>
      <c r="E15" s="1295">
        <v>44265</v>
      </c>
      <c r="F15" s="1294" t="s">
        <v>2417</v>
      </c>
      <c r="G15" s="1294" t="s">
        <v>2418</v>
      </c>
      <c r="H15" s="1294" t="s">
        <v>297</v>
      </c>
      <c r="I15" s="1294" t="s">
        <v>2423</v>
      </c>
      <c r="J15" s="1294" t="s">
        <v>2436</v>
      </c>
      <c r="K15" s="1294" t="s">
        <v>2421</v>
      </c>
      <c r="L15" s="1294" t="s">
        <v>1353</v>
      </c>
      <c r="M15" s="1294" t="s">
        <v>716</v>
      </c>
      <c r="N15" s="1296" t="s">
        <v>114</v>
      </c>
    </row>
    <row r="16" spans="1:14" hidden="1" x14ac:dyDescent="0.35">
      <c r="A16" s="1293">
        <v>2936</v>
      </c>
      <c r="B16" s="1294" t="s">
        <v>2444</v>
      </c>
      <c r="C16" s="1294" t="s">
        <v>1680</v>
      </c>
      <c r="D16" s="1295">
        <v>44739</v>
      </c>
      <c r="E16" s="1295">
        <v>44739</v>
      </c>
      <c r="F16" s="1294" t="s">
        <v>2417</v>
      </c>
      <c r="G16" s="1294" t="s">
        <v>2418</v>
      </c>
      <c r="H16" s="1294" t="s">
        <v>297</v>
      </c>
      <c r="I16" s="1294" t="s">
        <v>279</v>
      </c>
      <c r="J16" s="1294" t="s">
        <v>2445</v>
      </c>
      <c r="K16" s="1294" t="s">
        <v>2421</v>
      </c>
      <c r="L16" s="1294" t="s">
        <v>2446</v>
      </c>
      <c r="M16" s="1294" t="s">
        <v>711</v>
      </c>
      <c r="N16" s="1296" t="s">
        <v>113</v>
      </c>
    </row>
    <row r="17" spans="1:14" hidden="1" x14ac:dyDescent="0.35">
      <c r="A17" s="1293">
        <v>2600</v>
      </c>
      <c r="B17" s="1294" t="s">
        <v>2447</v>
      </c>
      <c r="C17" s="1294" t="s">
        <v>2450</v>
      </c>
      <c r="D17" s="1295">
        <v>44431</v>
      </c>
      <c r="E17" s="1295">
        <v>44431</v>
      </c>
      <c r="F17" s="1294" t="s">
        <v>2417</v>
      </c>
      <c r="G17" s="1294" t="s">
        <v>2418</v>
      </c>
      <c r="H17" s="1294" t="s">
        <v>297</v>
      </c>
      <c r="I17" s="1294" t="s">
        <v>279</v>
      </c>
      <c r="J17" s="1294" t="s">
        <v>2448</v>
      </c>
      <c r="K17" s="1294" t="s">
        <v>2421</v>
      </c>
      <c r="L17" s="1294" t="s">
        <v>2449</v>
      </c>
      <c r="M17" s="1294" t="s">
        <v>711</v>
      </c>
      <c r="N17" s="1296" t="s">
        <v>2451</v>
      </c>
    </row>
    <row r="18" spans="1:14" hidden="1" x14ac:dyDescent="0.35">
      <c r="A18" s="1293">
        <v>1810</v>
      </c>
      <c r="B18" s="1294" t="s">
        <v>2452</v>
      </c>
      <c r="C18" s="1294" t="s">
        <v>721</v>
      </c>
      <c r="D18" s="1295">
        <v>43318</v>
      </c>
      <c r="E18" s="1295">
        <v>43318</v>
      </c>
      <c r="F18" s="1294" t="s">
        <v>2417</v>
      </c>
      <c r="G18" s="1294" t="s">
        <v>2433</v>
      </c>
      <c r="H18" s="1294" t="s">
        <v>297</v>
      </c>
      <c r="I18" s="1294" t="s">
        <v>279</v>
      </c>
      <c r="J18" s="1294" t="s">
        <v>1333</v>
      </c>
      <c r="K18" s="1294" t="s">
        <v>2421</v>
      </c>
      <c r="L18" s="1294" t="s">
        <v>1376</v>
      </c>
      <c r="M18" s="1294" t="s">
        <v>711</v>
      </c>
      <c r="N18" s="1296" t="s">
        <v>116</v>
      </c>
    </row>
    <row r="19" spans="1:14" hidden="1" x14ac:dyDescent="0.35">
      <c r="A19" s="1293">
        <v>2928</v>
      </c>
      <c r="B19" s="1294" t="s">
        <v>2453</v>
      </c>
      <c r="C19" s="1294" t="s">
        <v>1681</v>
      </c>
      <c r="D19" s="1295">
        <v>44732</v>
      </c>
      <c r="E19" s="1295">
        <v>44732</v>
      </c>
      <c r="F19" s="1294" t="s">
        <v>2417</v>
      </c>
      <c r="G19" s="1294" t="s">
        <v>2433</v>
      </c>
      <c r="H19" s="1294" t="s">
        <v>297</v>
      </c>
      <c r="I19" s="1294" t="s">
        <v>2438</v>
      </c>
      <c r="J19" s="1294" t="s">
        <v>2426</v>
      </c>
      <c r="K19" s="1294" t="s">
        <v>2421</v>
      </c>
      <c r="L19" s="1294" t="s">
        <v>1350</v>
      </c>
      <c r="M19" s="1294" t="s">
        <v>711</v>
      </c>
      <c r="N19" s="1296" t="s">
        <v>114</v>
      </c>
    </row>
    <row r="20" spans="1:14" hidden="1" x14ac:dyDescent="0.35">
      <c r="A20" s="1293">
        <v>1514</v>
      </c>
      <c r="B20" s="1294" t="s">
        <v>2454</v>
      </c>
      <c r="C20" s="1294" t="s">
        <v>1680</v>
      </c>
      <c r="D20" s="1295">
        <v>42598</v>
      </c>
      <c r="E20" s="1295">
        <v>42598</v>
      </c>
      <c r="F20" s="1294" t="s">
        <v>2417</v>
      </c>
      <c r="G20" s="1294" t="s">
        <v>2418</v>
      </c>
      <c r="H20" s="1294" t="s">
        <v>297</v>
      </c>
      <c r="I20" s="1294" t="s">
        <v>279</v>
      </c>
      <c r="J20" s="1294" t="s">
        <v>2430</v>
      </c>
      <c r="K20" s="1294" t="s">
        <v>2421</v>
      </c>
      <c r="L20" s="1294" t="s">
        <v>2431</v>
      </c>
      <c r="M20" s="1294" t="s">
        <v>711</v>
      </c>
      <c r="N20" s="1296" t="s">
        <v>113</v>
      </c>
    </row>
    <row r="21" spans="1:14" hidden="1" x14ac:dyDescent="0.35">
      <c r="A21" s="1293">
        <v>1351</v>
      </c>
      <c r="B21" s="1294" t="s">
        <v>2455</v>
      </c>
      <c r="C21" s="1294" t="s">
        <v>534</v>
      </c>
      <c r="D21" s="1295">
        <v>44718</v>
      </c>
      <c r="E21" s="1295">
        <v>41855</v>
      </c>
      <c r="F21" s="1294" t="s">
        <v>2417</v>
      </c>
      <c r="G21" s="1294" t="s">
        <v>2456</v>
      </c>
      <c r="H21" s="1294" t="s">
        <v>297</v>
      </c>
      <c r="I21" s="1294" t="s">
        <v>2457</v>
      </c>
      <c r="J21" s="1294" t="s">
        <v>2430</v>
      </c>
      <c r="K21" s="1294" t="s">
        <v>2458</v>
      </c>
      <c r="L21" s="1294" t="s">
        <v>2431</v>
      </c>
      <c r="M21" s="1294" t="s">
        <v>765</v>
      </c>
      <c r="N21" s="1296" t="s">
        <v>113</v>
      </c>
    </row>
    <row r="22" spans="1:14" hidden="1" x14ac:dyDescent="0.35">
      <c r="A22" s="1293">
        <v>3007</v>
      </c>
      <c r="B22" s="1294" t="s">
        <v>2459</v>
      </c>
      <c r="C22" s="1294" t="s">
        <v>1681</v>
      </c>
      <c r="D22" s="1295">
        <v>44809</v>
      </c>
      <c r="E22" s="1295">
        <v>44809</v>
      </c>
      <c r="F22" s="1294" t="s">
        <v>2417</v>
      </c>
      <c r="G22" s="1294" t="s">
        <v>2418</v>
      </c>
      <c r="H22" s="1294" t="s">
        <v>297</v>
      </c>
      <c r="I22" s="1294" t="s">
        <v>2460</v>
      </c>
      <c r="J22" s="1294" t="s">
        <v>2420</v>
      </c>
      <c r="K22" s="1294" t="s">
        <v>2421</v>
      </c>
      <c r="L22" s="1294" t="s">
        <v>1353</v>
      </c>
      <c r="M22" s="1294" t="s">
        <v>711</v>
      </c>
      <c r="N22" s="1296" t="s">
        <v>114</v>
      </c>
    </row>
    <row r="23" spans="1:14" hidden="1" x14ac:dyDescent="0.35">
      <c r="A23" s="1293">
        <v>1158</v>
      </c>
      <c r="B23" s="1294" t="s">
        <v>2461</v>
      </c>
      <c r="C23" s="1294" t="s">
        <v>1683</v>
      </c>
      <c r="D23" s="1295">
        <v>40800</v>
      </c>
      <c r="E23" s="1295">
        <v>40800</v>
      </c>
      <c r="F23" s="1294" t="s">
        <v>2417</v>
      </c>
      <c r="G23" s="1294" t="s">
        <v>2418</v>
      </c>
      <c r="H23" s="1294" t="s">
        <v>297</v>
      </c>
      <c r="I23" s="1294" t="s">
        <v>279</v>
      </c>
      <c r="J23" s="1294" t="s">
        <v>1396</v>
      </c>
      <c r="K23" s="1294" t="s">
        <v>2421</v>
      </c>
      <c r="L23" s="1294" t="s">
        <v>1332</v>
      </c>
      <c r="M23" s="1294" t="s">
        <v>711</v>
      </c>
      <c r="N23" s="1296" t="s">
        <v>115</v>
      </c>
    </row>
    <row r="24" spans="1:14" hidden="1" x14ac:dyDescent="0.35">
      <c r="A24" s="1293">
        <v>1523</v>
      </c>
      <c r="B24" s="1294" t="s">
        <v>2462</v>
      </c>
      <c r="C24" s="1294" t="s">
        <v>1680</v>
      </c>
      <c r="D24" s="1295">
        <v>42598</v>
      </c>
      <c r="E24" s="1295">
        <v>42598</v>
      </c>
      <c r="F24" s="1294" t="s">
        <v>2417</v>
      </c>
      <c r="G24" s="1294" t="s">
        <v>2418</v>
      </c>
      <c r="H24" s="1294" t="s">
        <v>297</v>
      </c>
      <c r="I24" s="1294" t="s">
        <v>279</v>
      </c>
      <c r="J24" s="1294" t="s">
        <v>2430</v>
      </c>
      <c r="K24" s="1294" t="s">
        <v>2421</v>
      </c>
      <c r="L24" s="1294" t="s">
        <v>2431</v>
      </c>
      <c r="M24" s="1294" t="s">
        <v>711</v>
      </c>
      <c r="N24" s="1296" t="s">
        <v>113</v>
      </c>
    </row>
    <row r="25" spans="1:14" hidden="1" x14ac:dyDescent="0.35">
      <c r="A25" s="1293">
        <v>1806</v>
      </c>
      <c r="B25" s="1294" t="s">
        <v>2463</v>
      </c>
      <c r="C25" s="1294" t="s">
        <v>1683</v>
      </c>
      <c r="D25" s="1295">
        <v>43311</v>
      </c>
      <c r="E25" s="1295">
        <v>43311</v>
      </c>
      <c r="F25" s="1294" t="s">
        <v>2417</v>
      </c>
      <c r="G25" s="1294" t="s">
        <v>2433</v>
      </c>
      <c r="H25" s="1294" t="s">
        <v>297</v>
      </c>
      <c r="I25" s="1294" t="s">
        <v>279</v>
      </c>
      <c r="J25" s="1294" t="s">
        <v>1354</v>
      </c>
      <c r="K25" s="1294" t="s">
        <v>2421</v>
      </c>
      <c r="L25" s="1294" t="s">
        <v>1332</v>
      </c>
      <c r="M25" s="1294" t="s">
        <v>711</v>
      </c>
      <c r="N25" s="1296" t="s">
        <v>115</v>
      </c>
    </row>
    <row r="26" spans="1:14" hidden="1" x14ac:dyDescent="0.35">
      <c r="A26" s="1293">
        <v>2025</v>
      </c>
      <c r="B26" s="1294" t="s">
        <v>2464</v>
      </c>
      <c r="C26" s="1294" t="s">
        <v>1681</v>
      </c>
      <c r="D26" s="1295">
        <v>43614</v>
      </c>
      <c r="E26" s="1295">
        <v>43614</v>
      </c>
      <c r="F26" s="1294" t="s">
        <v>2417</v>
      </c>
      <c r="G26" s="1294" t="s">
        <v>2418</v>
      </c>
      <c r="H26" s="1294" t="s">
        <v>297</v>
      </c>
      <c r="I26" s="1294" t="s">
        <v>2419</v>
      </c>
      <c r="J26" s="1294" t="s">
        <v>2420</v>
      </c>
      <c r="K26" s="1294" t="s">
        <v>2421</v>
      </c>
      <c r="L26" s="1294" t="s">
        <v>1353</v>
      </c>
      <c r="M26" s="1294" t="s">
        <v>711</v>
      </c>
      <c r="N26" s="1296" t="s">
        <v>114</v>
      </c>
    </row>
    <row r="27" spans="1:14" hidden="1" x14ac:dyDescent="0.35">
      <c r="A27" s="1293">
        <v>2742</v>
      </c>
      <c r="B27" s="1294" t="s">
        <v>2465</v>
      </c>
      <c r="C27" s="1294" t="s">
        <v>1682</v>
      </c>
      <c r="D27" s="1295">
        <v>44550</v>
      </c>
      <c r="E27" s="1295">
        <v>44550</v>
      </c>
      <c r="F27" s="1294" t="s">
        <v>2417</v>
      </c>
      <c r="G27" s="1294" t="s">
        <v>2418</v>
      </c>
      <c r="H27" s="1294" t="s">
        <v>297</v>
      </c>
      <c r="I27" s="1294" t="s">
        <v>279</v>
      </c>
      <c r="J27" s="1294" t="s">
        <v>2424</v>
      </c>
      <c r="K27" s="1294" t="s">
        <v>2421</v>
      </c>
      <c r="L27" s="1294" t="s">
        <v>1350</v>
      </c>
      <c r="M27" s="1294" t="s">
        <v>711</v>
      </c>
      <c r="N27" s="1296" t="s">
        <v>114</v>
      </c>
    </row>
    <row r="28" spans="1:14" hidden="1" x14ac:dyDescent="0.35">
      <c r="A28" s="1293">
        <v>3150</v>
      </c>
      <c r="B28" s="1294" t="s">
        <v>2466</v>
      </c>
      <c r="C28" s="1294" t="s">
        <v>1681</v>
      </c>
      <c r="D28" s="1295">
        <v>44991</v>
      </c>
      <c r="E28" s="1295">
        <v>44991</v>
      </c>
      <c r="F28" s="1294" t="s">
        <v>2417</v>
      </c>
      <c r="G28" s="1294" t="s">
        <v>2418</v>
      </c>
      <c r="H28" s="1294" t="s">
        <v>297</v>
      </c>
      <c r="I28" s="1294" t="s">
        <v>279</v>
      </c>
      <c r="J28" s="1294" t="s">
        <v>2420</v>
      </c>
      <c r="K28" s="1294" t="s">
        <v>2421</v>
      </c>
      <c r="L28" s="1294" t="s">
        <v>1353</v>
      </c>
      <c r="M28" s="1294" t="s">
        <v>711</v>
      </c>
      <c r="N28" s="1296" t="s">
        <v>114</v>
      </c>
    </row>
    <row r="29" spans="1:14" hidden="1" x14ac:dyDescent="0.35">
      <c r="A29" s="1293">
        <v>3083</v>
      </c>
      <c r="B29" s="1294" t="s">
        <v>2467</v>
      </c>
      <c r="C29" s="1294" t="s">
        <v>1682</v>
      </c>
      <c r="D29" s="1295">
        <v>44973</v>
      </c>
      <c r="E29" s="1295">
        <v>44973</v>
      </c>
      <c r="F29" s="1294" t="s">
        <v>2417</v>
      </c>
      <c r="G29" s="1294" t="s">
        <v>2418</v>
      </c>
      <c r="H29" s="1294" t="s">
        <v>297</v>
      </c>
      <c r="I29" s="1294" t="s">
        <v>279</v>
      </c>
      <c r="J29" s="1294" t="s">
        <v>2424</v>
      </c>
      <c r="K29" s="1294" t="s">
        <v>2421</v>
      </c>
      <c r="L29" s="1294" t="s">
        <v>1350</v>
      </c>
      <c r="M29" s="1294" t="s">
        <v>711</v>
      </c>
      <c r="N29" s="1296" t="s">
        <v>114</v>
      </c>
    </row>
    <row r="30" spans="1:14" hidden="1" x14ac:dyDescent="0.35">
      <c r="A30" s="1293">
        <v>1357</v>
      </c>
      <c r="B30" s="1294" t="s">
        <v>2468</v>
      </c>
      <c r="C30" s="1294" t="s">
        <v>1682</v>
      </c>
      <c r="D30" s="1295">
        <v>41855</v>
      </c>
      <c r="E30" s="1295">
        <v>41855</v>
      </c>
      <c r="F30" s="1294" t="s">
        <v>2417</v>
      </c>
      <c r="G30" s="1294" t="s">
        <v>2418</v>
      </c>
      <c r="H30" s="1294" t="s">
        <v>297</v>
      </c>
      <c r="I30" s="1294" t="s">
        <v>279</v>
      </c>
      <c r="J30" s="1294" t="s">
        <v>2436</v>
      </c>
      <c r="K30" s="1294" t="s">
        <v>2421</v>
      </c>
      <c r="L30" s="1294" t="s">
        <v>1353</v>
      </c>
      <c r="M30" s="1294" t="s">
        <v>711</v>
      </c>
      <c r="N30" s="1296" t="s">
        <v>114</v>
      </c>
    </row>
    <row r="31" spans="1:14" hidden="1" x14ac:dyDescent="0.35">
      <c r="A31" s="1293">
        <v>3068</v>
      </c>
      <c r="B31" s="1294" t="s">
        <v>2469</v>
      </c>
      <c r="C31" s="1294" t="s">
        <v>1680</v>
      </c>
      <c r="D31" s="1295">
        <v>44950</v>
      </c>
      <c r="E31" s="1295">
        <v>44950</v>
      </c>
      <c r="F31" s="1294" t="s">
        <v>2417</v>
      </c>
      <c r="G31" s="1294" t="s">
        <v>2418</v>
      </c>
      <c r="H31" s="1294" t="s">
        <v>297</v>
      </c>
      <c r="I31" s="1294" t="s">
        <v>2419</v>
      </c>
      <c r="J31" s="1294" t="s">
        <v>2430</v>
      </c>
      <c r="K31" s="1294" t="s">
        <v>2421</v>
      </c>
      <c r="L31" s="1294" t="s">
        <v>2431</v>
      </c>
      <c r="M31" s="1294" t="s">
        <v>711</v>
      </c>
      <c r="N31" s="1296" t="s">
        <v>113</v>
      </c>
    </row>
    <row r="32" spans="1:14" hidden="1" x14ac:dyDescent="0.35">
      <c r="A32" s="1293">
        <v>1914</v>
      </c>
      <c r="B32" s="1294" t="s">
        <v>2470</v>
      </c>
      <c r="C32" s="1294" t="s">
        <v>1682</v>
      </c>
      <c r="D32" s="1295">
        <v>43451</v>
      </c>
      <c r="E32" s="1295">
        <v>43451</v>
      </c>
      <c r="F32" s="1294" t="s">
        <v>2417</v>
      </c>
      <c r="G32" s="1294" t="s">
        <v>2433</v>
      </c>
      <c r="H32" s="1294" t="s">
        <v>297</v>
      </c>
      <c r="I32" s="1294" t="s">
        <v>279</v>
      </c>
      <c r="J32" s="1294" t="s">
        <v>2424</v>
      </c>
      <c r="K32" s="1294" t="s">
        <v>2421</v>
      </c>
      <c r="L32" s="1294" t="s">
        <v>1350</v>
      </c>
      <c r="M32" s="1294" t="s">
        <v>711</v>
      </c>
      <c r="N32" s="1296" t="s">
        <v>114</v>
      </c>
    </row>
    <row r="33" spans="1:14" hidden="1" x14ac:dyDescent="0.35">
      <c r="A33" s="1293">
        <v>2705</v>
      </c>
      <c r="B33" s="1294" t="s">
        <v>2471</v>
      </c>
      <c r="C33" s="1294" t="s">
        <v>1682</v>
      </c>
      <c r="D33" s="1295">
        <v>44524</v>
      </c>
      <c r="E33" s="1295">
        <v>44524</v>
      </c>
      <c r="F33" s="1294" t="s">
        <v>2417</v>
      </c>
      <c r="G33" s="1294" t="s">
        <v>2433</v>
      </c>
      <c r="H33" s="1294" t="s">
        <v>297</v>
      </c>
      <c r="I33" s="1294" t="s">
        <v>279</v>
      </c>
      <c r="J33" s="1294" t="s">
        <v>2436</v>
      </c>
      <c r="K33" s="1294" t="s">
        <v>2421</v>
      </c>
      <c r="L33" s="1294" t="s">
        <v>1353</v>
      </c>
      <c r="M33" s="1294" t="s">
        <v>711</v>
      </c>
      <c r="N33" s="1296" t="s">
        <v>114</v>
      </c>
    </row>
    <row r="34" spans="1:14" hidden="1" x14ac:dyDescent="0.35">
      <c r="A34" s="1293">
        <v>1580</v>
      </c>
      <c r="B34" s="1294" t="s">
        <v>2472</v>
      </c>
      <c r="C34" s="1294" t="s">
        <v>2473</v>
      </c>
      <c r="D34" s="1295">
        <v>42772</v>
      </c>
      <c r="E34" s="1295">
        <v>42772</v>
      </c>
      <c r="F34" s="1294" t="s">
        <v>2417</v>
      </c>
      <c r="G34" s="1294" t="s">
        <v>2418</v>
      </c>
      <c r="H34" s="1294" t="s">
        <v>297</v>
      </c>
      <c r="I34" s="1294" t="s">
        <v>2423</v>
      </c>
      <c r="J34" s="1294" t="s">
        <v>2430</v>
      </c>
      <c r="K34" s="1294" t="s">
        <v>2421</v>
      </c>
      <c r="L34" s="1294" t="s">
        <v>2431</v>
      </c>
      <c r="M34" s="1294" t="s">
        <v>716</v>
      </c>
      <c r="N34" s="1296" t="s">
        <v>113</v>
      </c>
    </row>
    <row r="35" spans="1:14" hidden="1" x14ac:dyDescent="0.35">
      <c r="A35" s="1293">
        <v>1811</v>
      </c>
      <c r="B35" s="1294" t="s">
        <v>2474</v>
      </c>
      <c r="C35" s="1294" t="s">
        <v>1682</v>
      </c>
      <c r="D35" s="1295">
        <v>43318</v>
      </c>
      <c r="E35" s="1295">
        <v>43318</v>
      </c>
      <c r="F35" s="1294" t="s">
        <v>2417</v>
      </c>
      <c r="G35" s="1294" t="s">
        <v>2475</v>
      </c>
      <c r="H35" s="1294" t="s">
        <v>297</v>
      </c>
      <c r="I35" s="1294" t="s">
        <v>279</v>
      </c>
      <c r="J35" s="1294" t="s">
        <v>2436</v>
      </c>
      <c r="K35" s="1294" t="s">
        <v>2421</v>
      </c>
      <c r="L35" s="1294" t="s">
        <v>1353</v>
      </c>
      <c r="M35" s="1294" t="s">
        <v>711</v>
      </c>
      <c r="N35" s="1296" t="s">
        <v>114</v>
      </c>
    </row>
    <row r="36" spans="1:14" hidden="1" x14ac:dyDescent="0.35">
      <c r="A36" s="1293">
        <v>2948</v>
      </c>
      <c r="B36" s="1294" t="s">
        <v>2476</v>
      </c>
      <c r="C36" s="1294" t="s">
        <v>1682</v>
      </c>
      <c r="D36" s="1295">
        <v>44753</v>
      </c>
      <c r="E36" s="1295">
        <v>44753</v>
      </c>
      <c r="F36" s="1294" t="s">
        <v>2417</v>
      </c>
      <c r="G36" s="1294" t="s">
        <v>2418</v>
      </c>
      <c r="H36" s="1294" t="s">
        <v>297</v>
      </c>
      <c r="I36" s="1294" t="s">
        <v>279</v>
      </c>
      <c r="J36" s="1294" t="s">
        <v>2424</v>
      </c>
      <c r="K36" s="1294" t="s">
        <v>2421</v>
      </c>
      <c r="L36" s="1294" t="s">
        <v>1350</v>
      </c>
      <c r="M36" s="1294" t="s">
        <v>711</v>
      </c>
      <c r="N36" s="1296" t="s">
        <v>114</v>
      </c>
    </row>
    <row r="37" spans="1:14" hidden="1" x14ac:dyDescent="0.35">
      <c r="A37" s="1293">
        <v>2881</v>
      </c>
      <c r="B37" s="1294" t="s">
        <v>2477</v>
      </c>
      <c r="C37" s="1294" t="s">
        <v>1680</v>
      </c>
      <c r="D37" s="1295">
        <v>44685</v>
      </c>
      <c r="E37" s="1295">
        <v>44685</v>
      </c>
      <c r="F37" s="1294" t="s">
        <v>2417</v>
      </c>
      <c r="G37" s="1294" t="s">
        <v>2433</v>
      </c>
      <c r="H37" s="1294" t="s">
        <v>297</v>
      </c>
      <c r="I37" s="1294" t="s">
        <v>279</v>
      </c>
      <c r="J37" s="1294" t="s">
        <v>2430</v>
      </c>
      <c r="K37" s="1294" t="s">
        <v>2421</v>
      </c>
      <c r="L37" s="1294" t="s">
        <v>2431</v>
      </c>
      <c r="M37" s="1294" t="s">
        <v>711</v>
      </c>
      <c r="N37" s="1296" t="s">
        <v>113</v>
      </c>
    </row>
    <row r="38" spans="1:14" hidden="1" x14ac:dyDescent="0.35">
      <c r="A38" s="1293">
        <v>1187</v>
      </c>
      <c r="B38" s="1294" t="s">
        <v>2478</v>
      </c>
      <c r="C38" s="1294" t="s">
        <v>1682</v>
      </c>
      <c r="D38" s="1295">
        <v>40952</v>
      </c>
      <c r="E38" s="1295">
        <v>40952</v>
      </c>
      <c r="F38" s="1294" t="s">
        <v>2417</v>
      </c>
      <c r="G38" s="1294" t="s">
        <v>2418</v>
      </c>
      <c r="H38" s="1294" t="s">
        <v>297</v>
      </c>
      <c r="I38" s="1294" t="s">
        <v>279</v>
      </c>
      <c r="J38" s="1294" t="s">
        <v>2424</v>
      </c>
      <c r="K38" s="1294" t="s">
        <v>2421</v>
      </c>
      <c r="L38" s="1294" t="s">
        <v>1350</v>
      </c>
      <c r="M38" s="1294" t="s">
        <v>711</v>
      </c>
      <c r="N38" s="1296" t="s">
        <v>114</v>
      </c>
    </row>
    <row r="39" spans="1:14" hidden="1" x14ac:dyDescent="0.35">
      <c r="A39" s="1293">
        <v>1306</v>
      </c>
      <c r="B39" s="1294" t="s">
        <v>2479</v>
      </c>
      <c r="C39" s="1294" t="s">
        <v>1681</v>
      </c>
      <c r="D39" s="1295">
        <v>41537</v>
      </c>
      <c r="E39" s="1295">
        <v>41537</v>
      </c>
      <c r="F39" s="1294" t="s">
        <v>2417</v>
      </c>
      <c r="G39" s="1294" t="s">
        <v>2418</v>
      </c>
      <c r="H39" s="1294" t="s">
        <v>297</v>
      </c>
      <c r="I39" s="1294" t="s">
        <v>2419</v>
      </c>
      <c r="J39" s="1294" t="s">
        <v>2420</v>
      </c>
      <c r="K39" s="1294" t="s">
        <v>2421</v>
      </c>
      <c r="L39" s="1294" t="s">
        <v>1353</v>
      </c>
      <c r="M39" s="1294" t="s">
        <v>711</v>
      </c>
      <c r="N39" s="1296" t="s">
        <v>114</v>
      </c>
    </row>
    <row r="40" spans="1:14" hidden="1" x14ac:dyDescent="0.35">
      <c r="A40" s="1293">
        <v>8114</v>
      </c>
      <c r="B40" s="1294" t="s">
        <v>2480</v>
      </c>
      <c r="C40" s="1294" t="s">
        <v>538</v>
      </c>
      <c r="D40" s="1295">
        <v>42779</v>
      </c>
      <c r="E40" s="1295">
        <v>42779</v>
      </c>
      <c r="F40" s="1294" t="s">
        <v>2417</v>
      </c>
      <c r="G40" s="1294" t="s">
        <v>2481</v>
      </c>
      <c r="H40" s="1294" t="s">
        <v>297</v>
      </c>
      <c r="I40" s="1294" t="s">
        <v>279</v>
      </c>
      <c r="J40" s="1294" t="s">
        <v>1396</v>
      </c>
      <c r="K40" s="1294" t="s">
        <v>2458</v>
      </c>
      <c r="L40" s="1294" t="s">
        <v>1332</v>
      </c>
      <c r="M40" s="1294" t="s">
        <v>765</v>
      </c>
      <c r="N40" s="1296" t="s">
        <v>115</v>
      </c>
    </row>
    <row r="41" spans="1:14" hidden="1" x14ac:dyDescent="0.35">
      <c r="A41" s="1293">
        <v>3036</v>
      </c>
      <c r="B41" s="1294" t="s">
        <v>2482</v>
      </c>
      <c r="C41" s="1294" t="s">
        <v>1680</v>
      </c>
      <c r="D41" s="1295">
        <v>44872</v>
      </c>
      <c r="E41" s="1295">
        <v>44872</v>
      </c>
      <c r="F41" s="1294" t="s">
        <v>2417</v>
      </c>
      <c r="G41" s="1294" t="s">
        <v>2418</v>
      </c>
      <c r="H41" s="1294" t="s">
        <v>297</v>
      </c>
      <c r="I41" s="1294" t="s">
        <v>279</v>
      </c>
      <c r="J41" s="1294" t="s">
        <v>2430</v>
      </c>
      <c r="K41" s="1294" t="s">
        <v>2421</v>
      </c>
      <c r="L41" s="1294" t="s">
        <v>2431</v>
      </c>
      <c r="M41" s="1294" t="s">
        <v>711</v>
      </c>
      <c r="N41" s="1296" t="s">
        <v>113</v>
      </c>
    </row>
    <row r="42" spans="1:14" hidden="1" x14ac:dyDescent="0.35">
      <c r="A42" s="1293">
        <v>1269</v>
      </c>
      <c r="B42" s="1294" t="s">
        <v>2483</v>
      </c>
      <c r="C42" s="1294" t="s">
        <v>1681</v>
      </c>
      <c r="D42" s="1295">
        <v>41339</v>
      </c>
      <c r="E42" s="1295">
        <v>41339</v>
      </c>
      <c r="F42" s="1294" t="s">
        <v>2417</v>
      </c>
      <c r="G42" s="1294" t="s">
        <v>2418</v>
      </c>
      <c r="H42" s="1294" t="s">
        <v>297</v>
      </c>
      <c r="I42" s="1294" t="s">
        <v>2419</v>
      </c>
      <c r="J42" s="1294" t="s">
        <v>2426</v>
      </c>
      <c r="K42" s="1294" t="s">
        <v>2421</v>
      </c>
      <c r="L42" s="1294" t="s">
        <v>1350</v>
      </c>
      <c r="M42" s="1294" t="s">
        <v>711</v>
      </c>
      <c r="N42" s="1296" t="s">
        <v>114</v>
      </c>
    </row>
    <row r="43" spans="1:14" hidden="1" x14ac:dyDescent="0.35">
      <c r="A43" s="1293">
        <v>2923</v>
      </c>
      <c r="B43" s="1294" t="s">
        <v>2484</v>
      </c>
      <c r="C43" s="1294" t="s">
        <v>1680</v>
      </c>
      <c r="D43" s="1295">
        <v>44725</v>
      </c>
      <c r="E43" s="1295">
        <v>44725</v>
      </c>
      <c r="F43" s="1294" t="s">
        <v>2417</v>
      </c>
      <c r="G43" s="1294" t="s">
        <v>2433</v>
      </c>
      <c r="H43" s="1294" t="s">
        <v>297</v>
      </c>
      <c r="I43" s="1294" t="s">
        <v>279</v>
      </c>
      <c r="J43" s="1294" t="s">
        <v>2430</v>
      </c>
      <c r="K43" s="1294" t="s">
        <v>2421</v>
      </c>
      <c r="L43" s="1294" t="s">
        <v>2431</v>
      </c>
      <c r="M43" s="1294" t="s">
        <v>711</v>
      </c>
      <c r="N43" s="1296" t="s">
        <v>113</v>
      </c>
    </row>
    <row r="44" spans="1:14" hidden="1" x14ac:dyDescent="0.35">
      <c r="A44" s="1293">
        <v>2230</v>
      </c>
      <c r="B44" s="1294" t="s">
        <v>2485</v>
      </c>
      <c r="C44" s="1294" t="s">
        <v>2473</v>
      </c>
      <c r="D44" s="1295">
        <v>44060</v>
      </c>
      <c r="E44" s="1295">
        <v>44060</v>
      </c>
      <c r="F44" s="1294" t="s">
        <v>2417</v>
      </c>
      <c r="G44" s="1294" t="s">
        <v>2418</v>
      </c>
      <c r="H44" s="1294" t="s">
        <v>255</v>
      </c>
      <c r="I44" s="1294" t="s">
        <v>1216</v>
      </c>
      <c r="J44" s="1294" t="s">
        <v>2445</v>
      </c>
      <c r="K44" s="1294" t="s">
        <v>2421</v>
      </c>
      <c r="L44" s="1294" t="s">
        <v>2446</v>
      </c>
      <c r="M44" s="1294" t="s">
        <v>716</v>
      </c>
      <c r="N44" s="1296" t="s">
        <v>113</v>
      </c>
    </row>
    <row r="45" spans="1:14" hidden="1" x14ac:dyDescent="0.35">
      <c r="A45" s="1293">
        <v>2472</v>
      </c>
      <c r="B45" s="1294" t="s">
        <v>2486</v>
      </c>
      <c r="C45" s="1294" t="s">
        <v>2473</v>
      </c>
      <c r="D45" s="1295">
        <v>44362</v>
      </c>
      <c r="E45" s="1295">
        <v>44362</v>
      </c>
      <c r="F45" s="1294" t="s">
        <v>2417</v>
      </c>
      <c r="G45" s="1294" t="s">
        <v>2418</v>
      </c>
      <c r="H45" s="1294" t="s">
        <v>255</v>
      </c>
      <c r="I45" s="1294" t="s">
        <v>1216</v>
      </c>
      <c r="J45" s="1294" t="s">
        <v>2445</v>
      </c>
      <c r="K45" s="1294" t="s">
        <v>2421</v>
      </c>
      <c r="L45" s="1294" t="s">
        <v>2446</v>
      </c>
      <c r="M45" s="1294" t="s">
        <v>716</v>
      </c>
      <c r="N45" s="1296" t="s">
        <v>113</v>
      </c>
    </row>
    <row r="46" spans="1:14" hidden="1" x14ac:dyDescent="0.35">
      <c r="A46" s="1293">
        <v>1839</v>
      </c>
      <c r="B46" s="1294" t="s">
        <v>2487</v>
      </c>
      <c r="C46" s="1294" t="s">
        <v>1683</v>
      </c>
      <c r="D46" s="1295">
        <v>43339</v>
      </c>
      <c r="E46" s="1295">
        <v>43339</v>
      </c>
      <c r="F46" s="1294" t="s">
        <v>2417</v>
      </c>
      <c r="G46" s="1294" t="s">
        <v>2418</v>
      </c>
      <c r="H46" s="1294" t="s">
        <v>255</v>
      </c>
      <c r="I46" s="1294" t="s">
        <v>290</v>
      </c>
      <c r="J46" s="1294" t="s">
        <v>1354</v>
      </c>
      <c r="K46" s="1294" t="s">
        <v>2421</v>
      </c>
      <c r="L46" s="1294" t="s">
        <v>1332</v>
      </c>
      <c r="M46" s="1294" t="s">
        <v>711</v>
      </c>
      <c r="N46" s="1296" t="s">
        <v>115</v>
      </c>
    </row>
    <row r="47" spans="1:14" hidden="1" x14ac:dyDescent="0.35">
      <c r="A47" s="1293">
        <v>2460</v>
      </c>
      <c r="B47" s="1294" t="s">
        <v>2488</v>
      </c>
      <c r="C47" s="1294" t="s">
        <v>1681</v>
      </c>
      <c r="D47" s="1295">
        <v>44349</v>
      </c>
      <c r="E47" s="1295">
        <v>44349</v>
      </c>
      <c r="F47" s="1294" t="s">
        <v>2417</v>
      </c>
      <c r="G47" s="1294" t="s">
        <v>2433</v>
      </c>
      <c r="H47" s="1294" t="s">
        <v>255</v>
      </c>
      <c r="I47" s="1294" t="s">
        <v>290</v>
      </c>
      <c r="J47" s="1294" t="s">
        <v>2426</v>
      </c>
      <c r="K47" s="1294" t="s">
        <v>2421</v>
      </c>
      <c r="L47" s="1294" t="s">
        <v>1350</v>
      </c>
      <c r="M47" s="1294" t="s">
        <v>711</v>
      </c>
      <c r="N47" s="1296" t="s">
        <v>114</v>
      </c>
    </row>
    <row r="48" spans="1:14" hidden="1" x14ac:dyDescent="0.35">
      <c r="A48" s="1293">
        <v>2501</v>
      </c>
      <c r="B48" s="1294" t="s">
        <v>2489</v>
      </c>
      <c r="C48" s="1294" t="s">
        <v>1681</v>
      </c>
      <c r="D48" s="1295">
        <v>44382</v>
      </c>
      <c r="E48" s="1295">
        <v>44382</v>
      </c>
      <c r="F48" s="1294" t="s">
        <v>2417</v>
      </c>
      <c r="G48" s="1294" t="s">
        <v>2418</v>
      </c>
      <c r="H48" s="1294" t="s">
        <v>255</v>
      </c>
      <c r="I48" s="1294" t="s">
        <v>290</v>
      </c>
      <c r="J48" s="1294" t="s">
        <v>2420</v>
      </c>
      <c r="K48" s="1294" t="s">
        <v>2421</v>
      </c>
      <c r="L48" s="1294" t="s">
        <v>1353</v>
      </c>
      <c r="M48" s="1294" t="s">
        <v>711</v>
      </c>
      <c r="N48" s="1296" t="s">
        <v>114</v>
      </c>
    </row>
    <row r="49" spans="1:14" hidden="1" x14ac:dyDescent="0.35">
      <c r="A49" s="1293">
        <v>2864</v>
      </c>
      <c r="B49" s="1294" t="s">
        <v>2490</v>
      </c>
      <c r="C49" s="1294" t="s">
        <v>1680</v>
      </c>
      <c r="D49" s="1295">
        <v>44655</v>
      </c>
      <c r="E49" s="1295">
        <v>44655</v>
      </c>
      <c r="F49" s="1294" t="s">
        <v>2417</v>
      </c>
      <c r="G49" s="1294" t="s">
        <v>2433</v>
      </c>
      <c r="H49" s="1294" t="s">
        <v>255</v>
      </c>
      <c r="I49" s="1294" t="s">
        <v>1217</v>
      </c>
      <c r="J49" s="1294" t="s">
        <v>2430</v>
      </c>
      <c r="K49" s="1294" t="s">
        <v>2421</v>
      </c>
      <c r="L49" s="1294" t="s">
        <v>2431</v>
      </c>
      <c r="M49" s="1294" t="s">
        <v>711</v>
      </c>
      <c r="N49" s="1296" t="s">
        <v>113</v>
      </c>
    </row>
    <row r="50" spans="1:14" hidden="1" x14ac:dyDescent="0.35">
      <c r="A50" s="1293">
        <v>2586</v>
      </c>
      <c r="B50" s="1294" t="s">
        <v>2491</v>
      </c>
      <c r="C50" s="1294" t="s">
        <v>1680</v>
      </c>
      <c r="D50" s="1295">
        <v>44431</v>
      </c>
      <c r="E50" s="1295">
        <v>44431</v>
      </c>
      <c r="F50" s="1294" t="s">
        <v>2417</v>
      </c>
      <c r="G50" s="1294" t="s">
        <v>2418</v>
      </c>
      <c r="H50" s="1294" t="s">
        <v>255</v>
      </c>
      <c r="I50" s="1294" t="s">
        <v>1217</v>
      </c>
      <c r="J50" s="1294" t="s">
        <v>2445</v>
      </c>
      <c r="K50" s="1294" t="s">
        <v>2421</v>
      </c>
      <c r="L50" s="1294" t="s">
        <v>2446</v>
      </c>
      <c r="M50" s="1294" t="s">
        <v>711</v>
      </c>
      <c r="N50" s="1296" t="s">
        <v>113</v>
      </c>
    </row>
    <row r="51" spans="1:14" hidden="1" x14ac:dyDescent="0.35">
      <c r="A51" s="1293">
        <v>2879</v>
      </c>
      <c r="B51" s="1294" t="s">
        <v>2492</v>
      </c>
      <c r="C51" s="1294" t="s">
        <v>1680</v>
      </c>
      <c r="D51" s="1295">
        <v>44676</v>
      </c>
      <c r="E51" s="1295">
        <v>44676</v>
      </c>
      <c r="F51" s="1294" t="s">
        <v>2417</v>
      </c>
      <c r="G51" s="1294" t="s">
        <v>2433</v>
      </c>
      <c r="H51" s="1294" t="s">
        <v>255</v>
      </c>
      <c r="I51" s="1294" t="s">
        <v>290</v>
      </c>
      <c r="J51" s="1294" t="s">
        <v>2430</v>
      </c>
      <c r="K51" s="1294" t="s">
        <v>2421</v>
      </c>
      <c r="L51" s="1294" t="s">
        <v>2431</v>
      </c>
      <c r="M51" s="1294" t="s">
        <v>711</v>
      </c>
      <c r="N51" s="1296" t="s">
        <v>113</v>
      </c>
    </row>
    <row r="52" spans="1:14" hidden="1" x14ac:dyDescent="0.35">
      <c r="A52" s="1293">
        <v>8433</v>
      </c>
      <c r="B52" s="1294" t="s">
        <v>2493</v>
      </c>
      <c r="C52" s="1294" t="s">
        <v>721</v>
      </c>
      <c r="D52" s="1295">
        <v>44655</v>
      </c>
      <c r="E52" s="1295">
        <v>44655</v>
      </c>
      <c r="F52" s="1294" t="s">
        <v>2417</v>
      </c>
      <c r="G52" s="1294" t="s">
        <v>2494</v>
      </c>
      <c r="H52" s="1294" t="s">
        <v>255</v>
      </c>
      <c r="I52" s="1294" t="s">
        <v>290</v>
      </c>
      <c r="J52" s="1294" t="s">
        <v>2495</v>
      </c>
      <c r="K52" s="1294" t="s">
        <v>330</v>
      </c>
      <c r="L52" s="1294" t="s">
        <v>1372</v>
      </c>
      <c r="M52" s="1294" t="s">
        <v>765</v>
      </c>
      <c r="N52" s="1296" t="s">
        <v>116</v>
      </c>
    </row>
    <row r="53" spans="1:14" hidden="1" x14ac:dyDescent="0.35">
      <c r="A53" s="1293">
        <v>2877</v>
      </c>
      <c r="B53" s="1294" t="s">
        <v>2496</v>
      </c>
      <c r="C53" s="1294" t="s">
        <v>1681</v>
      </c>
      <c r="D53" s="1295">
        <v>44676</v>
      </c>
      <c r="E53" s="1295">
        <v>44676</v>
      </c>
      <c r="F53" s="1294" t="s">
        <v>2417</v>
      </c>
      <c r="G53" s="1294" t="s">
        <v>2433</v>
      </c>
      <c r="H53" s="1294" t="s">
        <v>255</v>
      </c>
      <c r="I53" s="1294" t="s">
        <v>290</v>
      </c>
      <c r="J53" s="1294" t="s">
        <v>2426</v>
      </c>
      <c r="K53" s="1294" t="s">
        <v>2421</v>
      </c>
      <c r="L53" s="1294" t="s">
        <v>1350</v>
      </c>
      <c r="M53" s="1294" t="s">
        <v>711</v>
      </c>
      <c r="N53" s="1296" t="s">
        <v>114</v>
      </c>
    </row>
    <row r="54" spans="1:14" hidden="1" x14ac:dyDescent="0.35">
      <c r="A54" s="1293">
        <v>2956</v>
      </c>
      <c r="B54" s="1294" t="s">
        <v>2497</v>
      </c>
      <c r="C54" s="1294" t="s">
        <v>538</v>
      </c>
      <c r="D54" s="1295">
        <v>44774</v>
      </c>
      <c r="E54" s="1295">
        <v>44774</v>
      </c>
      <c r="F54" s="1294" t="s">
        <v>2417</v>
      </c>
      <c r="G54" s="1294" t="s">
        <v>2498</v>
      </c>
      <c r="H54" s="1294" t="s">
        <v>255</v>
      </c>
      <c r="I54" s="1294" t="s">
        <v>290</v>
      </c>
      <c r="J54" s="1294" t="s">
        <v>1354</v>
      </c>
      <c r="K54" s="1294" t="s">
        <v>2458</v>
      </c>
      <c r="L54" s="1294" t="s">
        <v>1332</v>
      </c>
      <c r="M54" s="1294" t="s">
        <v>765</v>
      </c>
      <c r="N54" s="1296" t="s">
        <v>115</v>
      </c>
    </row>
    <row r="55" spans="1:14" hidden="1" x14ac:dyDescent="0.35">
      <c r="A55" s="1293">
        <v>3122</v>
      </c>
      <c r="B55" s="1294" t="s">
        <v>2499</v>
      </c>
      <c r="C55" s="1294" t="s">
        <v>2450</v>
      </c>
      <c r="D55" s="1295">
        <v>44984</v>
      </c>
      <c r="E55" s="1295">
        <v>44984</v>
      </c>
      <c r="F55" s="1294" t="s">
        <v>2417</v>
      </c>
      <c r="G55" s="1294" t="s">
        <v>2418</v>
      </c>
      <c r="H55" s="1294" t="s">
        <v>255</v>
      </c>
      <c r="I55" s="1294" t="s">
        <v>290</v>
      </c>
      <c r="J55" s="1294" t="s">
        <v>2448</v>
      </c>
      <c r="K55" s="1294" t="s">
        <v>2421</v>
      </c>
      <c r="L55" s="1294" t="s">
        <v>2449</v>
      </c>
      <c r="M55" s="1294" t="s">
        <v>711</v>
      </c>
      <c r="N55" s="1296" t="s">
        <v>2451</v>
      </c>
    </row>
    <row r="56" spans="1:14" hidden="1" x14ac:dyDescent="0.35">
      <c r="A56" s="1293">
        <v>2989</v>
      </c>
      <c r="B56" s="1294" t="s">
        <v>2500</v>
      </c>
      <c r="C56" s="1294" t="s">
        <v>2450</v>
      </c>
      <c r="D56" s="1295">
        <v>44791</v>
      </c>
      <c r="E56" s="1295">
        <v>44791</v>
      </c>
      <c r="F56" s="1294" t="s">
        <v>2417</v>
      </c>
      <c r="G56" s="1294" t="s">
        <v>2433</v>
      </c>
      <c r="H56" s="1294" t="s">
        <v>255</v>
      </c>
      <c r="I56" s="1294" t="s">
        <v>290</v>
      </c>
      <c r="J56" s="1294" t="s">
        <v>2448</v>
      </c>
      <c r="K56" s="1294" t="s">
        <v>2421</v>
      </c>
      <c r="L56" s="1294" t="s">
        <v>2449</v>
      </c>
      <c r="M56" s="1294" t="s">
        <v>711</v>
      </c>
      <c r="N56" s="1296" t="s">
        <v>2451</v>
      </c>
    </row>
    <row r="57" spans="1:14" hidden="1" x14ac:dyDescent="0.35">
      <c r="A57" s="1293">
        <v>3123</v>
      </c>
      <c r="B57" s="1294" t="s">
        <v>2501</v>
      </c>
      <c r="C57" s="1294" t="s">
        <v>2450</v>
      </c>
      <c r="D57" s="1295">
        <v>44984</v>
      </c>
      <c r="E57" s="1295">
        <v>44984</v>
      </c>
      <c r="F57" s="1294" t="s">
        <v>2417</v>
      </c>
      <c r="G57" s="1294" t="s">
        <v>2418</v>
      </c>
      <c r="H57" s="1294" t="s">
        <v>255</v>
      </c>
      <c r="I57" s="1294" t="s">
        <v>290</v>
      </c>
      <c r="J57" s="1294" t="s">
        <v>2448</v>
      </c>
      <c r="K57" s="1294" t="s">
        <v>2421</v>
      </c>
      <c r="L57" s="1294" t="s">
        <v>2449</v>
      </c>
      <c r="M57" s="1294" t="s">
        <v>711</v>
      </c>
      <c r="N57" s="1296" t="s">
        <v>2451</v>
      </c>
    </row>
    <row r="58" spans="1:14" hidden="1" x14ac:dyDescent="0.35">
      <c r="A58" s="1293">
        <v>2579</v>
      </c>
      <c r="B58" s="1294" t="s">
        <v>2502</v>
      </c>
      <c r="C58" s="1294" t="s">
        <v>1680</v>
      </c>
      <c r="D58" s="1295">
        <v>44431</v>
      </c>
      <c r="E58" s="1295">
        <v>44431</v>
      </c>
      <c r="F58" s="1294" t="s">
        <v>2417</v>
      </c>
      <c r="G58" s="1294" t="s">
        <v>2433</v>
      </c>
      <c r="H58" s="1294" t="s">
        <v>255</v>
      </c>
      <c r="I58" s="1294" t="s">
        <v>1217</v>
      </c>
      <c r="J58" s="1294" t="s">
        <v>2445</v>
      </c>
      <c r="K58" s="1294" t="s">
        <v>2421</v>
      </c>
      <c r="L58" s="1294" t="s">
        <v>2446</v>
      </c>
      <c r="M58" s="1294" t="s">
        <v>711</v>
      </c>
      <c r="N58" s="1296" t="s">
        <v>113</v>
      </c>
    </row>
    <row r="59" spans="1:14" hidden="1" x14ac:dyDescent="0.35">
      <c r="A59" s="1293">
        <v>1671</v>
      </c>
      <c r="B59" s="1294" t="s">
        <v>2503</v>
      </c>
      <c r="C59" s="1294" t="s">
        <v>721</v>
      </c>
      <c r="D59" s="1295">
        <v>43045</v>
      </c>
      <c r="E59" s="1295">
        <v>43045</v>
      </c>
      <c r="F59" s="1294" t="s">
        <v>2417</v>
      </c>
      <c r="G59" s="1294" t="s">
        <v>2433</v>
      </c>
      <c r="H59" s="1294" t="s">
        <v>255</v>
      </c>
      <c r="I59" s="1294" t="s">
        <v>290</v>
      </c>
      <c r="J59" s="1294" t="s">
        <v>1333</v>
      </c>
      <c r="K59" s="1294" t="s">
        <v>2421</v>
      </c>
      <c r="L59" s="1294" t="s">
        <v>1376</v>
      </c>
      <c r="M59" s="1294" t="s">
        <v>711</v>
      </c>
      <c r="N59" s="1296" t="s">
        <v>116</v>
      </c>
    </row>
    <row r="60" spans="1:14" hidden="1" x14ac:dyDescent="0.35">
      <c r="A60" s="1293">
        <v>1850</v>
      </c>
      <c r="B60" s="1294" t="s">
        <v>2504</v>
      </c>
      <c r="C60" s="1294" t="s">
        <v>1681</v>
      </c>
      <c r="D60" s="1295">
        <v>43360</v>
      </c>
      <c r="E60" s="1295">
        <v>43360</v>
      </c>
      <c r="F60" s="1294" t="s">
        <v>2417</v>
      </c>
      <c r="G60" s="1294" t="s">
        <v>2433</v>
      </c>
      <c r="H60" s="1294" t="s">
        <v>255</v>
      </c>
      <c r="I60" s="1294" t="s">
        <v>290</v>
      </c>
      <c r="J60" s="1294" t="s">
        <v>2426</v>
      </c>
      <c r="K60" s="1294" t="s">
        <v>2421</v>
      </c>
      <c r="L60" s="1294" t="s">
        <v>1350</v>
      </c>
      <c r="M60" s="1294" t="s">
        <v>711</v>
      </c>
      <c r="N60" s="1296" t="s">
        <v>114</v>
      </c>
    </row>
    <row r="61" spans="1:14" hidden="1" x14ac:dyDescent="0.35">
      <c r="A61" s="1293">
        <v>3125</v>
      </c>
      <c r="B61" s="1294" t="s">
        <v>2505</v>
      </c>
      <c r="C61" s="1294" t="s">
        <v>2450</v>
      </c>
      <c r="D61" s="1295">
        <v>44984</v>
      </c>
      <c r="E61" s="1295">
        <v>44984</v>
      </c>
      <c r="F61" s="1294" t="s">
        <v>2417</v>
      </c>
      <c r="G61" s="1294" t="s">
        <v>2418</v>
      </c>
      <c r="H61" s="1294" t="s">
        <v>255</v>
      </c>
      <c r="I61" s="1294" t="s">
        <v>1217</v>
      </c>
      <c r="J61" s="1294" t="s">
        <v>2448</v>
      </c>
      <c r="K61" s="1294" t="s">
        <v>2421</v>
      </c>
      <c r="L61" s="1294" t="s">
        <v>2449</v>
      </c>
      <c r="M61" s="1294" t="s">
        <v>711</v>
      </c>
      <c r="N61" s="1296" t="s">
        <v>2451</v>
      </c>
    </row>
    <row r="62" spans="1:14" hidden="1" x14ac:dyDescent="0.35">
      <c r="A62" s="1293">
        <v>2957</v>
      </c>
      <c r="B62" s="1294" t="s">
        <v>2506</v>
      </c>
      <c r="C62" s="1294" t="s">
        <v>1681</v>
      </c>
      <c r="D62" s="1295">
        <v>44781</v>
      </c>
      <c r="E62" s="1295">
        <v>44781</v>
      </c>
      <c r="F62" s="1294" t="s">
        <v>2417</v>
      </c>
      <c r="G62" s="1294" t="s">
        <v>2507</v>
      </c>
      <c r="H62" s="1294" t="s">
        <v>255</v>
      </c>
      <c r="I62" s="1294" t="s">
        <v>290</v>
      </c>
      <c r="J62" s="1294" t="s">
        <v>2420</v>
      </c>
      <c r="K62" s="1294" t="s">
        <v>2421</v>
      </c>
      <c r="L62" s="1294" t="s">
        <v>1353</v>
      </c>
      <c r="M62" s="1294" t="s">
        <v>711</v>
      </c>
      <c r="N62" s="1296" t="s">
        <v>114</v>
      </c>
    </row>
    <row r="63" spans="1:14" hidden="1" x14ac:dyDescent="0.35">
      <c r="A63" s="1293">
        <v>3062</v>
      </c>
      <c r="B63" s="1294" t="s">
        <v>2508</v>
      </c>
      <c r="C63" s="1294" t="s">
        <v>1680</v>
      </c>
      <c r="D63" s="1295">
        <v>44935</v>
      </c>
      <c r="E63" s="1295">
        <v>44935</v>
      </c>
      <c r="F63" s="1294" t="s">
        <v>2417</v>
      </c>
      <c r="G63" s="1294" t="s">
        <v>2418</v>
      </c>
      <c r="H63" s="1294" t="s">
        <v>255</v>
      </c>
      <c r="I63" s="1294" t="s">
        <v>1217</v>
      </c>
      <c r="J63" s="1294" t="s">
        <v>2430</v>
      </c>
      <c r="K63" s="1294" t="s">
        <v>2421</v>
      </c>
      <c r="L63" s="1294" t="s">
        <v>2431</v>
      </c>
      <c r="M63" s="1294" t="s">
        <v>711</v>
      </c>
      <c r="N63" s="1296" t="s">
        <v>113</v>
      </c>
    </row>
    <row r="64" spans="1:14" hidden="1" x14ac:dyDescent="0.35">
      <c r="A64" s="1293">
        <v>2911</v>
      </c>
      <c r="B64" s="1294" t="s">
        <v>2509</v>
      </c>
      <c r="C64" s="1294" t="s">
        <v>1680</v>
      </c>
      <c r="D64" s="1295">
        <v>44704</v>
      </c>
      <c r="E64" s="1295">
        <v>44704</v>
      </c>
      <c r="F64" s="1294" t="s">
        <v>2417</v>
      </c>
      <c r="G64" s="1294" t="s">
        <v>2433</v>
      </c>
      <c r="H64" s="1294" t="s">
        <v>255</v>
      </c>
      <c r="I64" s="1294" t="s">
        <v>290</v>
      </c>
      <c r="J64" s="1294" t="s">
        <v>2430</v>
      </c>
      <c r="K64" s="1294" t="s">
        <v>2421</v>
      </c>
      <c r="L64" s="1294" t="s">
        <v>2431</v>
      </c>
      <c r="M64" s="1294" t="s">
        <v>711</v>
      </c>
      <c r="N64" s="1296" t="s">
        <v>113</v>
      </c>
    </row>
    <row r="65" spans="1:14" hidden="1" x14ac:dyDescent="0.35">
      <c r="A65" s="1293">
        <v>2661</v>
      </c>
      <c r="B65" s="1294" t="s">
        <v>2510</v>
      </c>
      <c r="C65" s="1294" t="s">
        <v>1680</v>
      </c>
      <c r="D65" s="1295">
        <v>44489</v>
      </c>
      <c r="E65" s="1295">
        <v>44489</v>
      </c>
      <c r="F65" s="1294" t="s">
        <v>2417</v>
      </c>
      <c r="G65" s="1294" t="s">
        <v>2418</v>
      </c>
      <c r="H65" s="1294" t="s">
        <v>255</v>
      </c>
      <c r="I65" s="1294" t="s">
        <v>2511</v>
      </c>
      <c r="J65" s="1294" t="s">
        <v>2430</v>
      </c>
      <c r="K65" s="1294" t="s">
        <v>2421</v>
      </c>
      <c r="L65" s="1294" t="s">
        <v>2431</v>
      </c>
      <c r="M65" s="1294" t="s">
        <v>711</v>
      </c>
      <c r="N65" s="1296" t="s">
        <v>113</v>
      </c>
    </row>
    <row r="66" spans="1:14" hidden="1" x14ac:dyDescent="0.35">
      <c r="A66" s="1293">
        <v>2462</v>
      </c>
      <c r="B66" s="1294" t="s">
        <v>2512</v>
      </c>
      <c r="C66" s="1294" t="s">
        <v>1681</v>
      </c>
      <c r="D66" s="1295">
        <v>44354</v>
      </c>
      <c r="E66" s="1295">
        <v>44354</v>
      </c>
      <c r="F66" s="1294" t="s">
        <v>2417</v>
      </c>
      <c r="G66" s="1294" t="s">
        <v>2513</v>
      </c>
      <c r="H66" s="1294" t="s">
        <v>255</v>
      </c>
      <c r="I66" s="1294" t="s">
        <v>290</v>
      </c>
      <c r="J66" s="1294" t="s">
        <v>2420</v>
      </c>
      <c r="K66" s="1294" t="s">
        <v>2421</v>
      </c>
      <c r="L66" s="1294" t="s">
        <v>1353</v>
      </c>
      <c r="M66" s="1294" t="s">
        <v>711</v>
      </c>
      <c r="N66" s="1296" t="s">
        <v>114</v>
      </c>
    </row>
    <row r="67" spans="1:14" hidden="1" x14ac:dyDescent="0.35">
      <c r="A67" s="1293">
        <v>2620</v>
      </c>
      <c r="B67" s="1294" t="s">
        <v>2514</v>
      </c>
      <c r="C67" s="1294" t="s">
        <v>1681</v>
      </c>
      <c r="D67" s="1295">
        <v>44440</v>
      </c>
      <c r="E67" s="1295">
        <v>44440</v>
      </c>
      <c r="F67" s="1294" t="s">
        <v>2417</v>
      </c>
      <c r="G67" s="1294" t="s">
        <v>2418</v>
      </c>
      <c r="H67" s="1294" t="s">
        <v>255</v>
      </c>
      <c r="I67" s="1294" t="s">
        <v>290</v>
      </c>
      <c r="J67" s="1294" t="s">
        <v>2426</v>
      </c>
      <c r="K67" s="1294" t="s">
        <v>2421</v>
      </c>
      <c r="L67" s="1294" t="s">
        <v>1350</v>
      </c>
      <c r="M67" s="1294" t="s">
        <v>711</v>
      </c>
      <c r="N67" s="1296" t="s">
        <v>114</v>
      </c>
    </row>
    <row r="68" spans="1:14" hidden="1" x14ac:dyDescent="0.35">
      <c r="A68" s="1293">
        <v>2964</v>
      </c>
      <c r="B68" s="1294" t="s">
        <v>2515</v>
      </c>
      <c r="C68" s="1294" t="s">
        <v>2450</v>
      </c>
      <c r="D68" s="1295">
        <v>44791</v>
      </c>
      <c r="E68" s="1295">
        <v>44791</v>
      </c>
      <c r="F68" s="1294" t="s">
        <v>2417</v>
      </c>
      <c r="G68" s="1294" t="s">
        <v>2418</v>
      </c>
      <c r="H68" s="1294" t="s">
        <v>255</v>
      </c>
      <c r="I68" s="1294" t="s">
        <v>290</v>
      </c>
      <c r="J68" s="1294" t="s">
        <v>2448</v>
      </c>
      <c r="K68" s="1294" t="s">
        <v>2421</v>
      </c>
      <c r="L68" s="1294" t="s">
        <v>2449</v>
      </c>
      <c r="M68" s="1294" t="s">
        <v>711</v>
      </c>
      <c r="N68" s="1296" t="s">
        <v>2451</v>
      </c>
    </row>
    <row r="69" spans="1:14" hidden="1" x14ac:dyDescent="0.35">
      <c r="A69" s="1293">
        <v>2120</v>
      </c>
      <c r="B69" s="1294" t="s">
        <v>2516</v>
      </c>
      <c r="C69" s="1294" t="s">
        <v>2473</v>
      </c>
      <c r="D69" s="1295">
        <v>43787</v>
      </c>
      <c r="E69" s="1295">
        <v>43787</v>
      </c>
      <c r="F69" s="1294" t="s">
        <v>2417</v>
      </c>
      <c r="G69" s="1294" t="s">
        <v>2418</v>
      </c>
      <c r="H69" s="1294" t="s">
        <v>255</v>
      </c>
      <c r="I69" s="1294" t="s">
        <v>1216</v>
      </c>
      <c r="J69" s="1294" t="s">
        <v>2445</v>
      </c>
      <c r="K69" s="1294" t="s">
        <v>2421</v>
      </c>
      <c r="L69" s="1294" t="s">
        <v>2446</v>
      </c>
      <c r="M69" s="1294" t="s">
        <v>716</v>
      </c>
      <c r="N69" s="1296" t="s">
        <v>113</v>
      </c>
    </row>
    <row r="70" spans="1:14" hidden="1" x14ac:dyDescent="0.35">
      <c r="A70" s="1293">
        <v>2959</v>
      </c>
      <c r="B70" s="1294" t="s">
        <v>2517</v>
      </c>
      <c r="C70" s="1294" t="s">
        <v>1681</v>
      </c>
      <c r="D70" s="1295">
        <v>44784</v>
      </c>
      <c r="E70" s="1295">
        <v>44784</v>
      </c>
      <c r="F70" s="1294" t="s">
        <v>2417</v>
      </c>
      <c r="G70" s="1294" t="s">
        <v>2418</v>
      </c>
      <c r="H70" s="1294" t="s">
        <v>255</v>
      </c>
      <c r="I70" s="1294" t="s">
        <v>2511</v>
      </c>
      <c r="J70" s="1294" t="s">
        <v>2420</v>
      </c>
      <c r="K70" s="1294" t="s">
        <v>2421</v>
      </c>
      <c r="L70" s="1294" t="s">
        <v>1353</v>
      </c>
      <c r="M70" s="1294" t="s">
        <v>711</v>
      </c>
      <c r="N70" s="1296" t="s">
        <v>114</v>
      </c>
    </row>
    <row r="71" spans="1:14" hidden="1" x14ac:dyDescent="0.35">
      <c r="A71" s="1293">
        <v>2994</v>
      </c>
      <c r="B71" s="1294" t="s">
        <v>2518</v>
      </c>
      <c r="C71" s="1294" t="s">
        <v>2450</v>
      </c>
      <c r="D71" s="1295">
        <v>44791</v>
      </c>
      <c r="E71" s="1295">
        <v>44791</v>
      </c>
      <c r="F71" s="1294" t="s">
        <v>2417</v>
      </c>
      <c r="G71" s="1294" t="s">
        <v>2418</v>
      </c>
      <c r="H71" s="1294" t="s">
        <v>255</v>
      </c>
      <c r="I71" s="1294" t="s">
        <v>290</v>
      </c>
      <c r="J71" s="1294" t="s">
        <v>2448</v>
      </c>
      <c r="K71" s="1294" t="s">
        <v>2421</v>
      </c>
      <c r="L71" s="1294" t="s">
        <v>2449</v>
      </c>
      <c r="M71" s="1294" t="s">
        <v>711</v>
      </c>
      <c r="N71" s="1296" t="s">
        <v>2451</v>
      </c>
    </row>
    <row r="72" spans="1:14" hidden="1" x14ac:dyDescent="0.35">
      <c r="A72" s="1293">
        <v>2555</v>
      </c>
      <c r="B72" s="1294" t="s">
        <v>2519</v>
      </c>
      <c r="C72" s="1294" t="s">
        <v>1680</v>
      </c>
      <c r="D72" s="1295">
        <v>44431</v>
      </c>
      <c r="E72" s="1295">
        <v>44431</v>
      </c>
      <c r="F72" s="1294" t="s">
        <v>2417</v>
      </c>
      <c r="G72" s="1294" t="s">
        <v>2433</v>
      </c>
      <c r="H72" s="1294" t="s">
        <v>255</v>
      </c>
      <c r="I72" s="1294" t="s">
        <v>290</v>
      </c>
      <c r="J72" s="1294" t="s">
        <v>2445</v>
      </c>
      <c r="K72" s="1294" t="s">
        <v>2421</v>
      </c>
      <c r="L72" s="1294" t="s">
        <v>2446</v>
      </c>
      <c r="M72" s="1294" t="s">
        <v>711</v>
      </c>
      <c r="N72" s="1296" t="s">
        <v>113</v>
      </c>
    </row>
    <row r="73" spans="1:14" hidden="1" x14ac:dyDescent="0.35">
      <c r="A73" s="1293">
        <v>3415</v>
      </c>
      <c r="B73" s="1294" t="s">
        <v>2520</v>
      </c>
      <c r="C73" s="1294" t="s">
        <v>2473</v>
      </c>
      <c r="D73" s="1295">
        <v>45621</v>
      </c>
      <c r="E73" s="1295">
        <v>45621</v>
      </c>
      <c r="F73" s="1294" t="s">
        <v>2417</v>
      </c>
      <c r="G73" s="1294" t="s">
        <v>2521</v>
      </c>
      <c r="H73" s="1294" t="s">
        <v>255</v>
      </c>
      <c r="I73" s="1294" t="s">
        <v>1216</v>
      </c>
      <c r="J73" s="1294" t="s">
        <v>2445</v>
      </c>
      <c r="K73" s="1294" t="s">
        <v>2421</v>
      </c>
      <c r="L73" s="1294" t="s">
        <v>2446</v>
      </c>
      <c r="M73" s="1294" t="s">
        <v>716</v>
      </c>
      <c r="N73" s="1296" t="s">
        <v>113</v>
      </c>
    </row>
    <row r="74" spans="1:14" hidden="1" x14ac:dyDescent="0.35">
      <c r="A74" s="1293">
        <v>2568</v>
      </c>
      <c r="B74" s="1294" t="s">
        <v>2522</v>
      </c>
      <c r="C74" s="1294" t="s">
        <v>1680</v>
      </c>
      <c r="D74" s="1295">
        <v>44431</v>
      </c>
      <c r="E74" s="1295">
        <v>44431</v>
      </c>
      <c r="F74" s="1294" t="s">
        <v>2417</v>
      </c>
      <c r="G74" s="1294" t="s">
        <v>2418</v>
      </c>
      <c r="H74" s="1294" t="s">
        <v>255</v>
      </c>
      <c r="I74" s="1294" t="s">
        <v>1217</v>
      </c>
      <c r="J74" s="1294" t="s">
        <v>2445</v>
      </c>
      <c r="K74" s="1294" t="s">
        <v>2421</v>
      </c>
      <c r="L74" s="1294" t="s">
        <v>2446</v>
      </c>
      <c r="M74" s="1294" t="s">
        <v>711</v>
      </c>
      <c r="N74" s="1296" t="s">
        <v>113</v>
      </c>
    </row>
    <row r="75" spans="1:14" hidden="1" x14ac:dyDescent="0.35">
      <c r="A75" s="1293">
        <v>3057</v>
      </c>
      <c r="B75" s="1294" t="s">
        <v>2523</v>
      </c>
      <c r="C75" s="1294" t="s">
        <v>2473</v>
      </c>
      <c r="D75" s="1295">
        <v>44928</v>
      </c>
      <c r="E75" s="1295">
        <v>44928</v>
      </c>
      <c r="F75" s="1294" t="s">
        <v>2417</v>
      </c>
      <c r="G75" s="1294" t="s">
        <v>2418</v>
      </c>
      <c r="H75" s="1294" t="s">
        <v>255</v>
      </c>
      <c r="I75" s="1294" t="s">
        <v>1216</v>
      </c>
      <c r="J75" s="1294" t="s">
        <v>2445</v>
      </c>
      <c r="K75" s="1294" t="s">
        <v>2421</v>
      </c>
      <c r="L75" s="1294" t="s">
        <v>2446</v>
      </c>
      <c r="M75" s="1294" t="s">
        <v>716</v>
      </c>
      <c r="N75" s="1296" t="s">
        <v>113</v>
      </c>
    </row>
    <row r="76" spans="1:14" hidden="1" x14ac:dyDescent="0.35">
      <c r="A76" s="1293">
        <v>2397</v>
      </c>
      <c r="B76" s="1294" t="s">
        <v>2524</v>
      </c>
      <c r="C76" s="1294" t="s">
        <v>1680</v>
      </c>
      <c r="D76" s="1295">
        <v>44298</v>
      </c>
      <c r="E76" s="1295">
        <v>44298</v>
      </c>
      <c r="F76" s="1294" t="s">
        <v>2417</v>
      </c>
      <c r="G76" s="1294" t="s">
        <v>2475</v>
      </c>
      <c r="H76" s="1294" t="s">
        <v>255</v>
      </c>
      <c r="I76" s="1294" t="s">
        <v>290</v>
      </c>
      <c r="J76" s="1294" t="s">
        <v>2430</v>
      </c>
      <c r="K76" s="1294" t="s">
        <v>2421</v>
      </c>
      <c r="L76" s="1294" t="s">
        <v>2431</v>
      </c>
      <c r="M76" s="1294" t="s">
        <v>711</v>
      </c>
      <c r="N76" s="1296" t="s">
        <v>113</v>
      </c>
    </row>
    <row r="77" spans="1:14" hidden="1" x14ac:dyDescent="0.35">
      <c r="A77" s="1293">
        <v>2982</v>
      </c>
      <c r="B77" s="1294" t="s">
        <v>2525</v>
      </c>
      <c r="C77" s="1294" t="s">
        <v>2450</v>
      </c>
      <c r="D77" s="1295">
        <v>44791</v>
      </c>
      <c r="E77" s="1295">
        <v>44791</v>
      </c>
      <c r="F77" s="1294" t="s">
        <v>2417</v>
      </c>
      <c r="G77" s="1294" t="s">
        <v>2433</v>
      </c>
      <c r="H77" s="1294" t="s">
        <v>255</v>
      </c>
      <c r="I77" s="1294" t="s">
        <v>290</v>
      </c>
      <c r="J77" s="1294" t="s">
        <v>2448</v>
      </c>
      <c r="K77" s="1294" t="s">
        <v>2421</v>
      </c>
      <c r="L77" s="1294" t="s">
        <v>2449</v>
      </c>
      <c r="M77" s="1294" t="s">
        <v>711</v>
      </c>
      <c r="N77" s="1296" t="s">
        <v>2451</v>
      </c>
    </row>
    <row r="78" spans="1:14" hidden="1" x14ac:dyDescent="0.35">
      <c r="A78" s="1293">
        <v>3104</v>
      </c>
      <c r="B78" s="1294" t="s">
        <v>2526</v>
      </c>
      <c r="C78" s="1294" t="s">
        <v>2450</v>
      </c>
      <c r="D78" s="1295">
        <v>44984</v>
      </c>
      <c r="E78" s="1295">
        <v>44984</v>
      </c>
      <c r="F78" s="1294" t="s">
        <v>2417</v>
      </c>
      <c r="G78" s="1294" t="s">
        <v>2433</v>
      </c>
      <c r="H78" s="1294" t="s">
        <v>255</v>
      </c>
      <c r="I78" s="1294" t="s">
        <v>1217</v>
      </c>
      <c r="J78" s="1294" t="s">
        <v>2448</v>
      </c>
      <c r="K78" s="1294" t="s">
        <v>2421</v>
      </c>
      <c r="L78" s="1294" t="s">
        <v>2449</v>
      </c>
      <c r="M78" s="1294" t="s">
        <v>711</v>
      </c>
      <c r="N78" s="1296" t="s">
        <v>2451</v>
      </c>
    </row>
    <row r="79" spans="1:14" hidden="1" x14ac:dyDescent="0.35">
      <c r="A79" s="1293">
        <v>2394</v>
      </c>
      <c r="B79" s="1294" t="s">
        <v>2527</v>
      </c>
      <c r="C79" s="1294" t="s">
        <v>1681</v>
      </c>
      <c r="D79" s="1295">
        <v>44295</v>
      </c>
      <c r="E79" s="1295">
        <v>44295</v>
      </c>
      <c r="F79" s="1294" t="s">
        <v>2417</v>
      </c>
      <c r="G79" s="1294" t="s">
        <v>2433</v>
      </c>
      <c r="H79" s="1294" t="s">
        <v>262</v>
      </c>
      <c r="I79" s="1294" t="s">
        <v>1211</v>
      </c>
      <c r="J79" s="1294" t="s">
        <v>2426</v>
      </c>
      <c r="K79" s="1294" t="s">
        <v>2421</v>
      </c>
      <c r="L79" s="1294" t="s">
        <v>1350</v>
      </c>
      <c r="M79" s="1294" t="s">
        <v>711</v>
      </c>
      <c r="N79" s="1296" t="s">
        <v>114</v>
      </c>
    </row>
    <row r="80" spans="1:14" hidden="1" x14ac:dyDescent="0.35">
      <c r="A80" s="1293">
        <v>3047</v>
      </c>
      <c r="B80" s="1294" t="s">
        <v>2528</v>
      </c>
      <c r="C80" s="1294" t="s">
        <v>1680</v>
      </c>
      <c r="D80" s="1295">
        <v>44897</v>
      </c>
      <c r="E80" s="1295">
        <v>44897</v>
      </c>
      <c r="F80" s="1294" t="s">
        <v>2417</v>
      </c>
      <c r="G80" s="1294" t="s">
        <v>2507</v>
      </c>
      <c r="H80" s="1294" t="s">
        <v>262</v>
      </c>
      <c r="I80" s="1294" t="s">
        <v>1209</v>
      </c>
      <c r="J80" s="1294" t="s">
        <v>2430</v>
      </c>
      <c r="K80" s="1294" t="s">
        <v>2421</v>
      </c>
      <c r="L80" s="1294" t="s">
        <v>2431</v>
      </c>
      <c r="M80" s="1294" t="s">
        <v>711</v>
      </c>
      <c r="N80" s="1296" t="s">
        <v>113</v>
      </c>
    </row>
    <row r="81" spans="1:14" hidden="1" x14ac:dyDescent="0.35">
      <c r="A81" s="1293">
        <v>1855</v>
      </c>
      <c r="B81" s="1294" t="s">
        <v>2529</v>
      </c>
      <c r="C81" s="1294" t="s">
        <v>1711</v>
      </c>
      <c r="D81" s="1295">
        <v>45118</v>
      </c>
      <c r="E81" s="1295">
        <v>43367</v>
      </c>
      <c r="F81" s="1294" t="s">
        <v>2417</v>
      </c>
      <c r="G81" s="1294" t="s">
        <v>2530</v>
      </c>
      <c r="H81" s="1294" t="s">
        <v>262</v>
      </c>
      <c r="I81" s="1294" t="s">
        <v>1208</v>
      </c>
      <c r="J81" s="1294" t="s">
        <v>1354</v>
      </c>
      <c r="K81" s="1294" t="s">
        <v>2458</v>
      </c>
      <c r="L81" s="1294" t="s">
        <v>1332</v>
      </c>
      <c r="M81" s="1294" t="s">
        <v>2531</v>
      </c>
      <c r="N81" s="1296" t="s">
        <v>115</v>
      </c>
    </row>
    <row r="82" spans="1:14" hidden="1" x14ac:dyDescent="0.35">
      <c r="A82" s="1293">
        <v>2826</v>
      </c>
      <c r="B82" s="1294" t="s">
        <v>2532</v>
      </c>
      <c r="C82" s="1294" t="s">
        <v>1680</v>
      </c>
      <c r="D82" s="1295">
        <v>44620</v>
      </c>
      <c r="E82" s="1295">
        <v>44620</v>
      </c>
      <c r="F82" s="1294" t="s">
        <v>2417</v>
      </c>
      <c r="G82" s="1294" t="s">
        <v>2418</v>
      </c>
      <c r="H82" s="1294" t="s">
        <v>262</v>
      </c>
      <c r="I82" s="1294" t="s">
        <v>1209</v>
      </c>
      <c r="J82" s="1294" t="s">
        <v>2430</v>
      </c>
      <c r="K82" s="1294" t="s">
        <v>2421</v>
      </c>
      <c r="L82" s="1294" t="s">
        <v>2431</v>
      </c>
      <c r="M82" s="1294" t="s">
        <v>711</v>
      </c>
      <c r="N82" s="1296" t="s">
        <v>113</v>
      </c>
    </row>
    <row r="83" spans="1:14" hidden="1" x14ac:dyDescent="0.35">
      <c r="A83" s="1293">
        <v>2876</v>
      </c>
      <c r="B83" s="1294" t="s">
        <v>2533</v>
      </c>
      <c r="C83" s="1294" t="s">
        <v>2473</v>
      </c>
      <c r="D83" s="1295">
        <v>44676</v>
      </c>
      <c r="E83" s="1295">
        <v>44676</v>
      </c>
      <c r="F83" s="1294" t="s">
        <v>2417</v>
      </c>
      <c r="G83" s="1294" t="s">
        <v>2418</v>
      </c>
      <c r="H83" s="1294" t="s">
        <v>262</v>
      </c>
      <c r="I83" s="1294" t="s">
        <v>1208</v>
      </c>
      <c r="J83" s="1294" t="s">
        <v>2430</v>
      </c>
      <c r="K83" s="1294" t="s">
        <v>2421</v>
      </c>
      <c r="L83" s="1294" t="s">
        <v>2431</v>
      </c>
      <c r="M83" s="1294" t="s">
        <v>716</v>
      </c>
      <c r="N83" s="1296" t="s">
        <v>113</v>
      </c>
    </row>
    <row r="84" spans="1:14" hidden="1" x14ac:dyDescent="0.35">
      <c r="A84" s="1293">
        <v>2993</v>
      </c>
      <c r="B84" s="1294" t="s">
        <v>2534</v>
      </c>
      <c r="C84" s="1294" t="s">
        <v>2450</v>
      </c>
      <c r="D84" s="1295">
        <v>44791</v>
      </c>
      <c r="E84" s="1295">
        <v>44791</v>
      </c>
      <c r="F84" s="1294" t="s">
        <v>2417</v>
      </c>
      <c r="G84" s="1294" t="s">
        <v>2418</v>
      </c>
      <c r="H84" s="1294" t="s">
        <v>262</v>
      </c>
      <c r="I84" s="1294" t="s">
        <v>2535</v>
      </c>
      <c r="J84" s="1294" t="s">
        <v>2448</v>
      </c>
      <c r="K84" s="1294" t="s">
        <v>2421</v>
      </c>
      <c r="L84" s="1294" t="s">
        <v>2449</v>
      </c>
      <c r="M84" s="1294" t="s">
        <v>711</v>
      </c>
      <c r="N84" s="1296" t="s">
        <v>2451</v>
      </c>
    </row>
    <row r="85" spans="1:14" hidden="1" x14ac:dyDescent="0.35">
      <c r="A85" s="1293">
        <v>2256</v>
      </c>
      <c r="B85" s="1294" t="s">
        <v>2536</v>
      </c>
      <c r="C85" s="1294" t="s">
        <v>536</v>
      </c>
      <c r="D85" s="1295">
        <v>45313</v>
      </c>
      <c r="E85" s="1295">
        <v>44125</v>
      </c>
      <c r="F85" s="1294" t="s">
        <v>2417</v>
      </c>
      <c r="G85" s="1294" t="s">
        <v>2537</v>
      </c>
      <c r="H85" s="1294" t="s">
        <v>262</v>
      </c>
      <c r="I85" s="1294" t="s">
        <v>2535</v>
      </c>
      <c r="J85" s="1294" t="s">
        <v>2426</v>
      </c>
      <c r="K85" s="1294" t="s">
        <v>330</v>
      </c>
      <c r="L85" s="1294" t="s">
        <v>1350</v>
      </c>
      <c r="M85" s="1294" t="s">
        <v>765</v>
      </c>
      <c r="N85" s="1296" t="s">
        <v>114</v>
      </c>
    </row>
    <row r="86" spans="1:14" hidden="1" x14ac:dyDescent="0.35">
      <c r="A86" s="1293">
        <v>1444</v>
      </c>
      <c r="B86" s="1294" t="s">
        <v>2538</v>
      </c>
      <c r="C86" s="1294" t="s">
        <v>721</v>
      </c>
      <c r="D86" s="1295">
        <v>42313</v>
      </c>
      <c r="E86" s="1295">
        <v>42313</v>
      </c>
      <c r="F86" s="1294" t="s">
        <v>2417</v>
      </c>
      <c r="G86" s="1294" t="s">
        <v>2418</v>
      </c>
      <c r="H86" s="1294" t="s">
        <v>262</v>
      </c>
      <c r="I86" s="1294" t="s">
        <v>1211</v>
      </c>
      <c r="J86" s="1294" t="s">
        <v>1333</v>
      </c>
      <c r="K86" s="1294" t="s">
        <v>2421</v>
      </c>
      <c r="L86" s="1294" t="s">
        <v>1376</v>
      </c>
      <c r="M86" s="1294" t="s">
        <v>711</v>
      </c>
      <c r="N86" s="1296" t="s">
        <v>116</v>
      </c>
    </row>
    <row r="87" spans="1:14" hidden="1" x14ac:dyDescent="0.35">
      <c r="A87" s="1293">
        <v>2100</v>
      </c>
      <c r="B87" s="1294" t="s">
        <v>2539</v>
      </c>
      <c r="C87" s="1294" t="s">
        <v>1711</v>
      </c>
      <c r="D87" s="1295">
        <v>43739</v>
      </c>
      <c r="E87" s="1295">
        <v>43739</v>
      </c>
      <c r="F87" s="1294" t="s">
        <v>2417</v>
      </c>
      <c r="G87" s="1294" t="s">
        <v>2418</v>
      </c>
      <c r="H87" s="1294" t="s">
        <v>262</v>
      </c>
      <c r="I87" s="1294" t="s">
        <v>1208</v>
      </c>
      <c r="J87" s="1294" t="s">
        <v>1396</v>
      </c>
      <c r="K87" s="1294" t="s">
        <v>2421</v>
      </c>
      <c r="L87" s="1294" t="s">
        <v>1332</v>
      </c>
      <c r="M87" s="1294" t="s">
        <v>716</v>
      </c>
      <c r="N87" s="1296" t="s">
        <v>115</v>
      </c>
    </row>
    <row r="88" spans="1:14" hidden="1" x14ac:dyDescent="0.35">
      <c r="A88" s="1293">
        <v>1034</v>
      </c>
      <c r="B88" s="1294" t="s">
        <v>2540</v>
      </c>
      <c r="C88" s="1294" t="s">
        <v>1681</v>
      </c>
      <c r="D88" s="1295">
        <v>39846</v>
      </c>
      <c r="E88" s="1295">
        <v>39846</v>
      </c>
      <c r="F88" s="1294" t="s">
        <v>2417</v>
      </c>
      <c r="G88" s="1294" t="s">
        <v>2418</v>
      </c>
      <c r="H88" s="1294" t="s">
        <v>262</v>
      </c>
      <c r="I88" s="1294" t="s">
        <v>1211</v>
      </c>
      <c r="J88" s="1294" t="s">
        <v>2426</v>
      </c>
      <c r="K88" s="1294" t="s">
        <v>2421</v>
      </c>
      <c r="L88" s="1294" t="s">
        <v>1350</v>
      </c>
      <c r="M88" s="1294" t="s">
        <v>711</v>
      </c>
      <c r="N88" s="1296" t="s">
        <v>114</v>
      </c>
    </row>
    <row r="89" spans="1:14" hidden="1" x14ac:dyDescent="0.35">
      <c r="A89" s="1293">
        <v>2779</v>
      </c>
      <c r="B89" s="1294" t="s">
        <v>2541</v>
      </c>
      <c r="C89" s="1294" t="s">
        <v>1681</v>
      </c>
      <c r="D89" s="1295">
        <v>44580</v>
      </c>
      <c r="E89" s="1295">
        <v>44580</v>
      </c>
      <c r="F89" s="1294" t="s">
        <v>2417</v>
      </c>
      <c r="G89" s="1294" t="s">
        <v>2418</v>
      </c>
      <c r="H89" s="1294" t="s">
        <v>262</v>
      </c>
      <c r="I89" s="1294" t="s">
        <v>2542</v>
      </c>
      <c r="J89" s="1294" t="s">
        <v>2420</v>
      </c>
      <c r="K89" s="1294" t="s">
        <v>2421</v>
      </c>
      <c r="L89" s="1294" t="s">
        <v>1353</v>
      </c>
      <c r="M89" s="1294" t="s">
        <v>711</v>
      </c>
      <c r="N89" s="1296" t="s">
        <v>114</v>
      </c>
    </row>
    <row r="90" spans="1:14" hidden="1" x14ac:dyDescent="0.35">
      <c r="A90" s="1293">
        <v>3014</v>
      </c>
      <c r="B90" s="1294" t="s">
        <v>2543</v>
      </c>
      <c r="C90" s="1294" t="s">
        <v>1681</v>
      </c>
      <c r="D90" s="1295">
        <v>44837</v>
      </c>
      <c r="E90" s="1295">
        <v>44837</v>
      </c>
      <c r="F90" s="1294" t="s">
        <v>2417</v>
      </c>
      <c r="G90" s="1294" t="s">
        <v>2507</v>
      </c>
      <c r="H90" s="1294" t="s">
        <v>262</v>
      </c>
      <c r="I90" s="1294" t="s">
        <v>1207</v>
      </c>
      <c r="J90" s="1294" t="s">
        <v>2426</v>
      </c>
      <c r="K90" s="1294" t="s">
        <v>2421</v>
      </c>
      <c r="L90" s="1294" t="s">
        <v>1350</v>
      </c>
      <c r="M90" s="1294" t="s">
        <v>711</v>
      </c>
      <c r="N90" s="1296" t="s">
        <v>114</v>
      </c>
    </row>
    <row r="91" spans="1:14" hidden="1" x14ac:dyDescent="0.35">
      <c r="A91" s="1293">
        <v>1895</v>
      </c>
      <c r="B91" s="1294" t="s">
        <v>2544</v>
      </c>
      <c r="C91" s="1294" t="s">
        <v>1680</v>
      </c>
      <c r="D91" s="1295">
        <v>43430</v>
      </c>
      <c r="E91" s="1295">
        <v>43430</v>
      </c>
      <c r="F91" s="1294" t="s">
        <v>2417</v>
      </c>
      <c r="G91" s="1294" t="s">
        <v>2521</v>
      </c>
      <c r="H91" s="1294" t="s">
        <v>262</v>
      </c>
      <c r="I91" s="1294" t="s">
        <v>1209</v>
      </c>
      <c r="J91" s="1294" t="s">
        <v>2430</v>
      </c>
      <c r="K91" s="1294" t="s">
        <v>2421</v>
      </c>
      <c r="L91" s="1294" t="s">
        <v>2431</v>
      </c>
      <c r="M91" s="1294" t="s">
        <v>711</v>
      </c>
      <c r="N91" s="1296" t="s">
        <v>113</v>
      </c>
    </row>
    <row r="92" spans="1:14" hidden="1" x14ac:dyDescent="0.35">
      <c r="A92" s="1293">
        <v>1712</v>
      </c>
      <c r="B92" s="1294" t="s">
        <v>2545</v>
      </c>
      <c r="C92" s="1294" t="s">
        <v>1684</v>
      </c>
      <c r="D92" s="1295">
        <v>43108</v>
      </c>
      <c r="E92" s="1295">
        <v>43108</v>
      </c>
      <c r="F92" s="1294" t="s">
        <v>2417</v>
      </c>
      <c r="G92" s="1294" t="s">
        <v>2418</v>
      </c>
      <c r="H92" s="1294" t="s">
        <v>262</v>
      </c>
      <c r="I92" s="1294" t="s">
        <v>1212</v>
      </c>
      <c r="J92" s="1294" t="s">
        <v>1351</v>
      </c>
      <c r="K92" s="1294" t="s">
        <v>2421</v>
      </c>
      <c r="L92" s="1294" t="s">
        <v>1329</v>
      </c>
      <c r="M92" s="1294" t="s">
        <v>711</v>
      </c>
      <c r="N92" s="1296" t="s">
        <v>115</v>
      </c>
    </row>
    <row r="93" spans="1:14" hidden="1" x14ac:dyDescent="0.35">
      <c r="A93" s="1293">
        <v>1647</v>
      </c>
      <c r="B93" s="1294" t="s">
        <v>2546</v>
      </c>
      <c r="C93" s="1294" t="s">
        <v>1681</v>
      </c>
      <c r="D93" s="1295">
        <v>42954</v>
      </c>
      <c r="E93" s="1295">
        <v>42954</v>
      </c>
      <c r="F93" s="1294" t="s">
        <v>2417</v>
      </c>
      <c r="G93" s="1294" t="s">
        <v>2418</v>
      </c>
      <c r="H93" s="1294" t="s">
        <v>262</v>
      </c>
      <c r="I93" s="1294" t="s">
        <v>1209</v>
      </c>
      <c r="J93" s="1294" t="s">
        <v>2420</v>
      </c>
      <c r="K93" s="1294" t="s">
        <v>2421</v>
      </c>
      <c r="L93" s="1294" t="s">
        <v>1353</v>
      </c>
      <c r="M93" s="1294" t="s">
        <v>711</v>
      </c>
      <c r="N93" s="1296" t="s">
        <v>114</v>
      </c>
    </row>
    <row r="94" spans="1:14" hidden="1" x14ac:dyDescent="0.35">
      <c r="A94" s="1293">
        <v>2767</v>
      </c>
      <c r="B94" s="1294" t="s">
        <v>2547</v>
      </c>
      <c r="C94" s="1294" t="s">
        <v>2548</v>
      </c>
      <c r="D94" s="1295">
        <v>44578</v>
      </c>
      <c r="E94" s="1295">
        <v>44578</v>
      </c>
      <c r="F94" s="1294" t="s">
        <v>2417</v>
      </c>
      <c r="G94" s="1294" t="s">
        <v>2418</v>
      </c>
      <c r="H94" s="1294" t="s">
        <v>262</v>
      </c>
      <c r="I94" s="1294" t="s">
        <v>1208</v>
      </c>
      <c r="J94" s="1294" t="s">
        <v>2448</v>
      </c>
      <c r="K94" s="1294" t="s">
        <v>2421</v>
      </c>
      <c r="L94" s="1294" t="s">
        <v>2449</v>
      </c>
      <c r="M94" s="1294" t="s">
        <v>716</v>
      </c>
      <c r="N94" s="1296" t="s">
        <v>2451</v>
      </c>
    </row>
    <row r="95" spans="1:14" hidden="1" x14ac:dyDescent="0.35">
      <c r="A95" s="1293">
        <v>2783</v>
      </c>
      <c r="B95" s="1294" t="s">
        <v>2549</v>
      </c>
      <c r="C95" s="1294" t="s">
        <v>1710</v>
      </c>
      <c r="D95" s="1295">
        <v>44585</v>
      </c>
      <c r="E95" s="1295">
        <v>44585</v>
      </c>
      <c r="F95" s="1294" t="s">
        <v>2417</v>
      </c>
      <c r="G95" s="1294" t="s">
        <v>2433</v>
      </c>
      <c r="H95" s="1294" t="s">
        <v>262</v>
      </c>
      <c r="I95" s="1294" t="s">
        <v>1208</v>
      </c>
      <c r="J95" s="1294" t="s">
        <v>2436</v>
      </c>
      <c r="K95" s="1294" t="s">
        <v>2421</v>
      </c>
      <c r="L95" s="1294" t="s">
        <v>1353</v>
      </c>
      <c r="M95" s="1294" t="s">
        <v>716</v>
      </c>
      <c r="N95" s="1296" t="s">
        <v>114</v>
      </c>
    </row>
    <row r="96" spans="1:14" hidden="1" x14ac:dyDescent="0.35">
      <c r="A96" s="1293">
        <v>2722</v>
      </c>
      <c r="B96" s="1294" t="s">
        <v>2550</v>
      </c>
      <c r="C96" s="1294" t="s">
        <v>1681</v>
      </c>
      <c r="D96" s="1295">
        <v>44536</v>
      </c>
      <c r="E96" s="1295">
        <v>44536</v>
      </c>
      <c r="F96" s="1294" t="s">
        <v>2417</v>
      </c>
      <c r="G96" s="1294" t="s">
        <v>2507</v>
      </c>
      <c r="H96" s="1294" t="s">
        <v>262</v>
      </c>
      <c r="I96" s="1294" t="s">
        <v>1211</v>
      </c>
      <c r="J96" s="1294" t="s">
        <v>2420</v>
      </c>
      <c r="K96" s="1294" t="s">
        <v>2421</v>
      </c>
      <c r="L96" s="1294" t="s">
        <v>1353</v>
      </c>
      <c r="M96" s="1294" t="s">
        <v>711</v>
      </c>
      <c r="N96" s="1296" t="s">
        <v>114</v>
      </c>
    </row>
    <row r="97" spans="1:14" hidden="1" x14ac:dyDescent="0.35">
      <c r="A97" s="1293">
        <v>2112</v>
      </c>
      <c r="B97" s="1294" t="s">
        <v>2551</v>
      </c>
      <c r="C97" s="1294" t="s">
        <v>1711</v>
      </c>
      <c r="D97" s="1295">
        <v>43773</v>
      </c>
      <c r="E97" s="1295">
        <v>43773</v>
      </c>
      <c r="F97" s="1294" t="s">
        <v>2417</v>
      </c>
      <c r="G97" s="1294" t="s">
        <v>2418</v>
      </c>
      <c r="H97" s="1294" t="s">
        <v>262</v>
      </c>
      <c r="I97" s="1294" t="s">
        <v>1208</v>
      </c>
      <c r="J97" s="1294" t="s">
        <v>2552</v>
      </c>
      <c r="K97" s="1294" t="s">
        <v>2421</v>
      </c>
      <c r="L97" s="1294" t="s">
        <v>1329</v>
      </c>
      <c r="M97" s="1294" t="s">
        <v>716</v>
      </c>
      <c r="N97" s="1296" t="s">
        <v>115</v>
      </c>
    </row>
    <row r="98" spans="1:14" hidden="1" x14ac:dyDescent="0.35">
      <c r="A98" s="1293">
        <v>2747</v>
      </c>
      <c r="B98" s="1294" t="s">
        <v>2553</v>
      </c>
      <c r="C98" s="1294" t="s">
        <v>1681</v>
      </c>
      <c r="D98" s="1295">
        <v>44557</v>
      </c>
      <c r="E98" s="1295">
        <v>44557</v>
      </c>
      <c r="F98" s="1294" t="s">
        <v>2417</v>
      </c>
      <c r="G98" s="1294" t="s">
        <v>2507</v>
      </c>
      <c r="H98" s="1294" t="s">
        <v>262</v>
      </c>
      <c r="I98" s="1294" t="s">
        <v>2542</v>
      </c>
      <c r="J98" s="1294" t="s">
        <v>2420</v>
      </c>
      <c r="K98" s="1294" t="s">
        <v>2421</v>
      </c>
      <c r="L98" s="1294" t="s">
        <v>1353</v>
      </c>
      <c r="M98" s="1294" t="s">
        <v>711</v>
      </c>
      <c r="N98" s="1296" t="s">
        <v>114</v>
      </c>
    </row>
    <row r="99" spans="1:14" hidden="1" x14ac:dyDescent="0.35">
      <c r="A99" s="1293">
        <v>1479</v>
      </c>
      <c r="B99" s="1294" t="s">
        <v>2554</v>
      </c>
      <c r="C99" s="1294" t="s">
        <v>538</v>
      </c>
      <c r="D99" s="1295">
        <v>45233</v>
      </c>
      <c r="E99" s="1295">
        <v>42464</v>
      </c>
      <c r="F99" s="1294" t="s">
        <v>2417</v>
      </c>
      <c r="G99" s="1294" t="s">
        <v>2555</v>
      </c>
      <c r="H99" s="1294" t="s">
        <v>262</v>
      </c>
      <c r="I99" s="1294" t="s">
        <v>1207</v>
      </c>
      <c r="J99" s="1294" t="s">
        <v>1354</v>
      </c>
      <c r="K99" s="1294" t="s">
        <v>2458</v>
      </c>
      <c r="L99" s="1294" t="s">
        <v>1332</v>
      </c>
      <c r="M99" s="1294" t="s">
        <v>765</v>
      </c>
      <c r="N99" s="1296" t="s">
        <v>115</v>
      </c>
    </row>
    <row r="100" spans="1:14" hidden="1" x14ac:dyDescent="0.35">
      <c r="A100" s="1293">
        <v>2681</v>
      </c>
      <c r="B100" s="1294" t="s">
        <v>2556</v>
      </c>
      <c r="C100" s="1294" t="s">
        <v>1683</v>
      </c>
      <c r="D100" s="1295">
        <v>44508</v>
      </c>
      <c r="E100" s="1295">
        <v>44508</v>
      </c>
      <c r="F100" s="1294" t="s">
        <v>2417</v>
      </c>
      <c r="G100" s="1294" t="s">
        <v>2507</v>
      </c>
      <c r="H100" s="1294" t="s">
        <v>262</v>
      </c>
      <c r="I100" s="1294" t="s">
        <v>1211</v>
      </c>
      <c r="J100" s="1294" t="s">
        <v>1354</v>
      </c>
      <c r="K100" s="1294" t="s">
        <v>2421</v>
      </c>
      <c r="L100" s="1294" t="s">
        <v>1332</v>
      </c>
      <c r="M100" s="1294" t="s">
        <v>711</v>
      </c>
      <c r="N100" s="1296" t="s">
        <v>115</v>
      </c>
    </row>
    <row r="101" spans="1:14" hidden="1" x14ac:dyDescent="0.35">
      <c r="A101" s="1293">
        <v>1861</v>
      </c>
      <c r="B101" s="1294" t="s">
        <v>2557</v>
      </c>
      <c r="C101" s="1294" t="s">
        <v>1712</v>
      </c>
      <c r="D101" s="1295">
        <v>43381</v>
      </c>
      <c r="E101" s="1295">
        <v>43381</v>
      </c>
      <c r="F101" s="1294" t="s">
        <v>2417</v>
      </c>
      <c r="G101" s="1294" t="s">
        <v>2418</v>
      </c>
      <c r="H101" s="1294" t="s">
        <v>262</v>
      </c>
      <c r="I101" s="1294" t="s">
        <v>1208</v>
      </c>
      <c r="J101" s="1294" t="s">
        <v>1333</v>
      </c>
      <c r="K101" s="1294" t="s">
        <v>2421</v>
      </c>
      <c r="L101" s="1294" t="s">
        <v>1376</v>
      </c>
      <c r="M101" s="1294" t="s">
        <v>716</v>
      </c>
      <c r="N101" s="1296" t="s">
        <v>116</v>
      </c>
    </row>
    <row r="102" spans="1:14" hidden="1" x14ac:dyDescent="0.35">
      <c r="A102" s="1293">
        <v>3156</v>
      </c>
      <c r="B102" s="1294" t="s">
        <v>2558</v>
      </c>
      <c r="C102" s="1294" t="s">
        <v>1680</v>
      </c>
      <c r="D102" s="1295">
        <v>45005</v>
      </c>
      <c r="E102" s="1295">
        <v>45005</v>
      </c>
      <c r="F102" s="1294" t="s">
        <v>2417</v>
      </c>
      <c r="G102" s="1294" t="s">
        <v>2418</v>
      </c>
      <c r="H102" s="1294" t="s">
        <v>262</v>
      </c>
      <c r="I102" s="1294" t="s">
        <v>1209</v>
      </c>
      <c r="J102" s="1294" t="s">
        <v>2430</v>
      </c>
      <c r="K102" s="1294" t="s">
        <v>2421</v>
      </c>
      <c r="L102" s="1294" t="s">
        <v>2431</v>
      </c>
      <c r="M102" s="1294" t="s">
        <v>711</v>
      </c>
      <c r="N102" s="1296" t="s">
        <v>113</v>
      </c>
    </row>
    <row r="103" spans="1:14" hidden="1" x14ac:dyDescent="0.35">
      <c r="A103" s="1293">
        <v>3177</v>
      </c>
      <c r="B103" s="1294" t="s">
        <v>2559</v>
      </c>
      <c r="C103" s="1294" t="s">
        <v>1681</v>
      </c>
      <c r="D103" s="1295">
        <v>45048</v>
      </c>
      <c r="E103" s="1295">
        <v>45048</v>
      </c>
      <c r="F103" s="1294" t="s">
        <v>2417</v>
      </c>
      <c r="G103" s="1294" t="s">
        <v>2418</v>
      </c>
      <c r="H103" s="1294" t="s">
        <v>262</v>
      </c>
      <c r="I103" s="1294" t="s">
        <v>1211</v>
      </c>
      <c r="J103" s="1294" t="s">
        <v>2420</v>
      </c>
      <c r="K103" s="1294" t="s">
        <v>2421</v>
      </c>
      <c r="L103" s="1294" t="s">
        <v>1353</v>
      </c>
      <c r="M103" s="1294" t="s">
        <v>711</v>
      </c>
      <c r="N103" s="1296" t="s">
        <v>114</v>
      </c>
    </row>
    <row r="104" spans="1:14" hidden="1" x14ac:dyDescent="0.35">
      <c r="A104" s="1293">
        <v>2665</v>
      </c>
      <c r="B104" s="1294" t="s">
        <v>2560</v>
      </c>
      <c r="C104" s="1294" t="s">
        <v>1681</v>
      </c>
      <c r="D104" s="1295">
        <v>44495</v>
      </c>
      <c r="E104" s="1295">
        <v>44495</v>
      </c>
      <c r="F104" s="1294" t="s">
        <v>2417</v>
      </c>
      <c r="G104" s="1294" t="s">
        <v>2418</v>
      </c>
      <c r="H104" s="1294" t="s">
        <v>262</v>
      </c>
      <c r="I104" s="1294" t="s">
        <v>1211</v>
      </c>
      <c r="J104" s="1294" t="s">
        <v>2420</v>
      </c>
      <c r="K104" s="1294" t="s">
        <v>2421</v>
      </c>
      <c r="L104" s="1294" t="s">
        <v>1353</v>
      </c>
      <c r="M104" s="1294" t="s">
        <v>711</v>
      </c>
      <c r="N104" s="1296" t="s">
        <v>114</v>
      </c>
    </row>
    <row r="105" spans="1:14" hidden="1" x14ac:dyDescent="0.35">
      <c r="A105" s="1293">
        <v>2238</v>
      </c>
      <c r="B105" s="1294" t="s">
        <v>2561</v>
      </c>
      <c r="C105" s="1294" t="s">
        <v>1680</v>
      </c>
      <c r="D105" s="1295">
        <v>44081</v>
      </c>
      <c r="E105" s="1295">
        <v>44081</v>
      </c>
      <c r="F105" s="1294" t="s">
        <v>2417</v>
      </c>
      <c r="G105" s="1294" t="s">
        <v>2433</v>
      </c>
      <c r="H105" s="1294" t="s">
        <v>262</v>
      </c>
      <c r="I105" s="1294" t="s">
        <v>1209</v>
      </c>
      <c r="J105" s="1294" t="s">
        <v>2430</v>
      </c>
      <c r="K105" s="1294" t="s">
        <v>2421</v>
      </c>
      <c r="L105" s="1294" t="s">
        <v>2431</v>
      </c>
      <c r="M105" s="1294" t="s">
        <v>711</v>
      </c>
      <c r="N105" s="1296" t="s">
        <v>113</v>
      </c>
    </row>
    <row r="106" spans="1:14" hidden="1" x14ac:dyDescent="0.35">
      <c r="A106" s="1293">
        <v>8388</v>
      </c>
      <c r="B106" s="1294" t="s">
        <v>2562</v>
      </c>
      <c r="C106" s="1294" t="s">
        <v>540</v>
      </c>
      <c r="D106" s="1295">
        <v>44340</v>
      </c>
      <c r="E106" s="1295">
        <v>44340</v>
      </c>
      <c r="F106" s="1294" t="s">
        <v>2417</v>
      </c>
      <c r="G106" s="1294" t="s">
        <v>2563</v>
      </c>
      <c r="H106" s="1294" t="s">
        <v>262</v>
      </c>
      <c r="I106" s="1294" t="s">
        <v>2535</v>
      </c>
      <c r="J106" s="1294" t="s">
        <v>1351</v>
      </c>
      <c r="K106" s="1294" t="s">
        <v>2458</v>
      </c>
      <c r="L106" s="1294" t="s">
        <v>1329</v>
      </c>
      <c r="M106" s="1294" t="s">
        <v>765</v>
      </c>
      <c r="N106" s="1296" t="s">
        <v>115</v>
      </c>
    </row>
    <row r="107" spans="1:14" hidden="1" x14ac:dyDescent="0.35">
      <c r="A107" s="1293">
        <v>2707</v>
      </c>
      <c r="B107" s="1294" t="s">
        <v>2564</v>
      </c>
      <c r="C107" s="1294" t="s">
        <v>1681</v>
      </c>
      <c r="D107" s="1295">
        <v>44525</v>
      </c>
      <c r="E107" s="1295">
        <v>44525</v>
      </c>
      <c r="F107" s="1294" t="s">
        <v>2417</v>
      </c>
      <c r="G107" s="1294" t="s">
        <v>2418</v>
      </c>
      <c r="H107" s="1294" t="s">
        <v>262</v>
      </c>
      <c r="I107" s="1294" t="s">
        <v>1211</v>
      </c>
      <c r="J107" s="1294" t="s">
        <v>2420</v>
      </c>
      <c r="K107" s="1294" t="s">
        <v>2421</v>
      </c>
      <c r="L107" s="1294" t="s">
        <v>1353</v>
      </c>
      <c r="M107" s="1294" t="s">
        <v>711</v>
      </c>
      <c r="N107" s="1296" t="s">
        <v>114</v>
      </c>
    </row>
    <row r="108" spans="1:14" hidden="1" x14ac:dyDescent="0.35">
      <c r="A108" s="1293">
        <v>2712</v>
      </c>
      <c r="B108" s="1294" t="s">
        <v>2565</v>
      </c>
      <c r="C108" s="1294" t="s">
        <v>1710</v>
      </c>
      <c r="D108" s="1295">
        <v>44531</v>
      </c>
      <c r="E108" s="1295">
        <v>44531</v>
      </c>
      <c r="F108" s="1294" t="s">
        <v>2417</v>
      </c>
      <c r="G108" s="1294" t="s">
        <v>2433</v>
      </c>
      <c r="H108" s="1294" t="s">
        <v>262</v>
      </c>
      <c r="I108" s="1294" t="s">
        <v>1208</v>
      </c>
      <c r="J108" s="1294" t="s">
        <v>2436</v>
      </c>
      <c r="K108" s="1294" t="s">
        <v>2421</v>
      </c>
      <c r="L108" s="1294" t="s">
        <v>1353</v>
      </c>
      <c r="M108" s="1294" t="s">
        <v>716</v>
      </c>
      <c r="N108" s="1296" t="s">
        <v>114</v>
      </c>
    </row>
    <row r="109" spans="1:14" hidden="1" x14ac:dyDescent="0.35">
      <c r="A109" s="1293">
        <v>3209</v>
      </c>
      <c r="B109" s="1294" t="s">
        <v>2566</v>
      </c>
      <c r="C109" s="1294" t="s">
        <v>1681</v>
      </c>
      <c r="D109" s="1295">
        <v>45117</v>
      </c>
      <c r="E109" s="1295">
        <v>45117</v>
      </c>
      <c r="F109" s="1294" t="s">
        <v>2417</v>
      </c>
      <c r="G109" s="1294" t="s">
        <v>2418</v>
      </c>
      <c r="H109" s="1294" t="s">
        <v>262</v>
      </c>
      <c r="I109" s="1294" t="s">
        <v>1211</v>
      </c>
      <c r="J109" s="1294" t="s">
        <v>2426</v>
      </c>
      <c r="K109" s="1294" t="s">
        <v>2421</v>
      </c>
      <c r="L109" s="1294" t="s">
        <v>1350</v>
      </c>
      <c r="M109" s="1294" t="s">
        <v>711</v>
      </c>
      <c r="N109" s="1296" t="s">
        <v>114</v>
      </c>
    </row>
    <row r="110" spans="1:14" hidden="1" x14ac:dyDescent="0.35">
      <c r="A110" s="1293">
        <v>2687</v>
      </c>
      <c r="B110" s="1294" t="s">
        <v>2567</v>
      </c>
      <c r="C110" s="1294" t="s">
        <v>1681</v>
      </c>
      <c r="D110" s="1295">
        <v>44515</v>
      </c>
      <c r="E110" s="1295">
        <v>44515</v>
      </c>
      <c r="F110" s="1294" t="s">
        <v>2417</v>
      </c>
      <c r="G110" s="1294" t="s">
        <v>2433</v>
      </c>
      <c r="H110" s="1294" t="s">
        <v>262</v>
      </c>
      <c r="I110" s="1294" t="s">
        <v>1209</v>
      </c>
      <c r="J110" s="1294" t="s">
        <v>2426</v>
      </c>
      <c r="K110" s="1294" t="s">
        <v>2421</v>
      </c>
      <c r="L110" s="1294" t="s">
        <v>1350</v>
      </c>
      <c r="M110" s="1294" t="s">
        <v>711</v>
      </c>
      <c r="N110" s="1296" t="s">
        <v>114</v>
      </c>
    </row>
    <row r="111" spans="1:14" hidden="1" x14ac:dyDescent="0.35">
      <c r="A111" s="1293">
        <v>2493</v>
      </c>
      <c r="B111" s="1294" t="s">
        <v>2568</v>
      </c>
      <c r="C111" s="1294" t="s">
        <v>1680</v>
      </c>
      <c r="D111" s="1295">
        <v>44375</v>
      </c>
      <c r="E111" s="1295">
        <v>44375</v>
      </c>
      <c r="F111" s="1294" t="s">
        <v>2417</v>
      </c>
      <c r="G111" s="1294" t="s">
        <v>2507</v>
      </c>
      <c r="H111" s="1294" t="s">
        <v>262</v>
      </c>
      <c r="I111" s="1294" t="s">
        <v>1209</v>
      </c>
      <c r="J111" s="1294" t="s">
        <v>2430</v>
      </c>
      <c r="K111" s="1294" t="s">
        <v>2421</v>
      </c>
      <c r="L111" s="1294" t="s">
        <v>2431</v>
      </c>
      <c r="M111" s="1294" t="s">
        <v>711</v>
      </c>
      <c r="N111" s="1296" t="s">
        <v>113</v>
      </c>
    </row>
    <row r="112" spans="1:14" hidden="1" x14ac:dyDescent="0.35">
      <c r="A112" s="1293">
        <v>2874</v>
      </c>
      <c r="B112" s="1294" t="s">
        <v>2569</v>
      </c>
      <c r="C112" s="1294" t="s">
        <v>1681</v>
      </c>
      <c r="D112" s="1295">
        <v>44671</v>
      </c>
      <c r="E112" s="1295">
        <v>44671</v>
      </c>
      <c r="F112" s="1294" t="s">
        <v>2417</v>
      </c>
      <c r="G112" s="1294" t="s">
        <v>2433</v>
      </c>
      <c r="H112" s="1294" t="s">
        <v>262</v>
      </c>
      <c r="I112" s="1294" t="s">
        <v>1209</v>
      </c>
      <c r="J112" s="1294" t="s">
        <v>2426</v>
      </c>
      <c r="K112" s="1294" t="s">
        <v>2421</v>
      </c>
      <c r="L112" s="1294" t="s">
        <v>1350</v>
      </c>
      <c r="M112" s="1294" t="s">
        <v>711</v>
      </c>
      <c r="N112" s="1296" t="s">
        <v>114</v>
      </c>
    </row>
    <row r="113" spans="1:14" hidden="1" x14ac:dyDescent="0.35">
      <c r="A113" s="1293">
        <v>2704</v>
      </c>
      <c r="B113" s="1294" t="s">
        <v>2570</v>
      </c>
      <c r="C113" s="1294" t="s">
        <v>1681</v>
      </c>
      <c r="D113" s="1295">
        <v>44522</v>
      </c>
      <c r="E113" s="1295">
        <v>44522</v>
      </c>
      <c r="F113" s="1294" t="s">
        <v>2417</v>
      </c>
      <c r="G113" s="1294" t="s">
        <v>2418</v>
      </c>
      <c r="H113" s="1294" t="s">
        <v>262</v>
      </c>
      <c r="I113" s="1294" t="s">
        <v>1211</v>
      </c>
      <c r="J113" s="1294" t="s">
        <v>2426</v>
      </c>
      <c r="K113" s="1294" t="s">
        <v>2421</v>
      </c>
      <c r="L113" s="1294" t="s">
        <v>1350</v>
      </c>
      <c r="M113" s="1294" t="s">
        <v>711</v>
      </c>
      <c r="N113" s="1296" t="s">
        <v>114</v>
      </c>
    </row>
    <row r="114" spans="1:14" hidden="1" x14ac:dyDescent="0.35">
      <c r="A114" s="1293">
        <v>3339</v>
      </c>
      <c r="B114" s="1294" t="s">
        <v>2571</v>
      </c>
      <c r="C114" s="1294" t="s">
        <v>1681</v>
      </c>
      <c r="D114" s="1295">
        <v>45393</v>
      </c>
      <c r="E114" s="1295">
        <v>45393</v>
      </c>
      <c r="F114" s="1294" t="s">
        <v>2417</v>
      </c>
      <c r="G114" s="1294" t="s">
        <v>2433</v>
      </c>
      <c r="H114" s="1294" t="s">
        <v>262</v>
      </c>
      <c r="I114" s="1294" t="s">
        <v>2535</v>
      </c>
      <c r="J114" s="1294" t="s">
        <v>2420</v>
      </c>
      <c r="K114" s="1294" t="s">
        <v>2421</v>
      </c>
      <c r="L114" s="1294" t="s">
        <v>1353</v>
      </c>
      <c r="M114" s="1294" t="s">
        <v>711</v>
      </c>
      <c r="N114" s="1296" t="s">
        <v>114</v>
      </c>
    </row>
    <row r="115" spans="1:14" hidden="1" x14ac:dyDescent="0.35">
      <c r="A115" s="1293">
        <v>2389</v>
      </c>
      <c r="B115" s="1294" t="s">
        <v>2572</v>
      </c>
      <c r="C115" s="1294" t="s">
        <v>1681</v>
      </c>
      <c r="D115" s="1295">
        <v>44293</v>
      </c>
      <c r="E115" s="1295">
        <v>44293</v>
      </c>
      <c r="F115" s="1294" t="s">
        <v>2417</v>
      </c>
      <c r="G115" s="1294" t="s">
        <v>2433</v>
      </c>
      <c r="H115" s="1294" t="s">
        <v>262</v>
      </c>
      <c r="I115" s="1294" t="s">
        <v>2542</v>
      </c>
      <c r="J115" s="1294" t="s">
        <v>2420</v>
      </c>
      <c r="K115" s="1294" t="s">
        <v>2421</v>
      </c>
      <c r="L115" s="1294" t="s">
        <v>1353</v>
      </c>
      <c r="M115" s="1294" t="s">
        <v>711</v>
      </c>
      <c r="N115" s="1296" t="s">
        <v>114</v>
      </c>
    </row>
    <row r="116" spans="1:14" hidden="1" x14ac:dyDescent="0.35">
      <c r="A116" s="1293">
        <v>3332</v>
      </c>
      <c r="B116" s="1294" t="s">
        <v>2573</v>
      </c>
      <c r="C116" s="1294" t="s">
        <v>538</v>
      </c>
      <c r="D116" s="1295">
        <v>45544</v>
      </c>
      <c r="E116" s="1295">
        <v>45544</v>
      </c>
      <c r="F116" s="1294" t="s">
        <v>2417</v>
      </c>
      <c r="G116" s="1294" t="s">
        <v>2537</v>
      </c>
      <c r="H116" s="1294" t="s">
        <v>262</v>
      </c>
      <c r="I116" s="1294" t="s">
        <v>1213</v>
      </c>
      <c r="J116" s="1294" t="s">
        <v>1354</v>
      </c>
      <c r="K116" s="1294" t="s">
        <v>330</v>
      </c>
      <c r="L116" s="1294" t="s">
        <v>1332</v>
      </c>
      <c r="M116" s="1294" t="s">
        <v>765</v>
      </c>
      <c r="N116" s="1296" t="s">
        <v>115</v>
      </c>
    </row>
    <row r="117" spans="1:14" hidden="1" x14ac:dyDescent="0.35">
      <c r="A117" s="1293">
        <v>3298</v>
      </c>
      <c r="B117" s="1294" t="s">
        <v>2574</v>
      </c>
      <c r="C117" s="1294" t="s">
        <v>1681</v>
      </c>
      <c r="D117" s="1295">
        <v>45313</v>
      </c>
      <c r="E117" s="1295">
        <v>45313</v>
      </c>
      <c r="F117" s="1294" t="s">
        <v>2417</v>
      </c>
      <c r="G117" s="1294" t="s">
        <v>2433</v>
      </c>
      <c r="H117" s="1294" t="s">
        <v>262</v>
      </c>
      <c r="I117" s="1294" t="s">
        <v>2535</v>
      </c>
      <c r="J117" s="1294" t="s">
        <v>2426</v>
      </c>
      <c r="K117" s="1294" t="s">
        <v>2421</v>
      </c>
      <c r="L117" s="1294" t="s">
        <v>1350</v>
      </c>
      <c r="M117" s="1294" t="s">
        <v>711</v>
      </c>
      <c r="N117" s="1296" t="s">
        <v>114</v>
      </c>
    </row>
    <row r="118" spans="1:14" hidden="1" x14ac:dyDescent="0.35">
      <c r="A118" s="1293">
        <v>2258</v>
      </c>
      <c r="B118" s="1294" t="s">
        <v>2575</v>
      </c>
      <c r="C118" s="1294" t="s">
        <v>1681</v>
      </c>
      <c r="D118" s="1295">
        <v>44130</v>
      </c>
      <c r="E118" s="1295">
        <v>44130</v>
      </c>
      <c r="F118" s="1294" t="s">
        <v>2417</v>
      </c>
      <c r="G118" s="1294" t="s">
        <v>2418</v>
      </c>
      <c r="H118" s="1294" t="s">
        <v>262</v>
      </c>
      <c r="I118" s="1294" t="s">
        <v>1209</v>
      </c>
      <c r="J118" s="1294" t="s">
        <v>2420</v>
      </c>
      <c r="K118" s="1294" t="s">
        <v>2421</v>
      </c>
      <c r="L118" s="1294" t="s">
        <v>1353</v>
      </c>
      <c r="M118" s="1294" t="s">
        <v>711</v>
      </c>
      <c r="N118" s="1296" t="s">
        <v>114</v>
      </c>
    </row>
    <row r="119" spans="1:14" hidden="1" x14ac:dyDescent="0.35">
      <c r="A119" s="1293">
        <v>1687</v>
      </c>
      <c r="B119" s="1294" t="s">
        <v>2576</v>
      </c>
      <c r="C119" s="1294" t="s">
        <v>1680</v>
      </c>
      <c r="D119" s="1295">
        <v>43059</v>
      </c>
      <c r="E119" s="1295">
        <v>43059</v>
      </c>
      <c r="F119" s="1294" t="s">
        <v>2417</v>
      </c>
      <c r="G119" s="1294" t="s">
        <v>2418</v>
      </c>
      <c r="H119" s="1294" t="s">
        <v>262</v>
      </c>
      <c r="I119" s="1294" t="s">
        <v>1209</v>
      </c>
      <c r="J119" s="1294" t="s">
        <v>2430</v>
      </c>
      <c r="K119" s="1294" t="s">
        <v>2421</v>
      </c>
      <c r="L119" s="1294" t="s">
        <v>2431</v>
      </c>
      <c r="M119" s="1294" t="s">
        <v>711</v>
      </c>
      <c r="N119" s="1296" t="s">
        <v>113</v>
      </c>
    </row>
    <row r="120" spans="1:14" hidden="1" x14ac:dyDescent="0.35">
      <c r="A120" s="1293">
        <v>2786</v>
      </c>
      <c r="B120" s="1294" t="s">
        <v>2577</v>
      </c>
      <c r="C120" s="1294" t="s">
        <v>1680</v>
      </c>
      <c r="D120" s="1295">
        <v>44592</v>
      </c>
      <c r="E120" s="1295">
        <v>44592</v>
      </c>
      <c r="F120" s="1294" t="s">
        <v>2417</v>
      </c>
      <c r="G120" s="1294" t="s">
        <v>2418</v>
      </c>
      <c r="H120" s="1294" t="s">
        <v>262</v>
      </c>
      <c r="I120" s="1294" t="s">
        <v>1211</v>
      </c>
      <c r="J120" s="1294" t="s">
        <v>2430</v>
      </c>
      <c r="K120" s="1294" t="s">
        <v>2421</v>
      </c>
      <c r="L120" s="1294" t="s">
        <v>2431</v>
      </c>
      <c r="M120" s="1294" t="s">
        <v>711</v>
      </c>
      <c r="N120" s="1296" t="s">
        <v>113</v>
      </c>
    </row>
    <row r="121" spans="1:14" hidden="1" x14ac:dyDescent="0.35">
      <c r="A121" s="1293">
        <v>1525</v>
      </c>
      <c r="B121" s="1294" t="s">
        <v>2578</v>
      </c>
      <c r="C121" s="1294" t="s">
        <v>536</v>
      </c>
      <c r="D121" s="1295">
        <v>45600</v>
      </c>
      <c r="E121" s="1295">
        <v>42598</v>
      </c>
      <c r="F121" s="1294" t="s">
        <v>2417</v>
      </c>
      <c r="G121" s="1294" t="s">
        <v>2537</v>
      </c>
      <c r="H121" s="1294" t="s">
        <v>262</v>
      </c>
      <c r="I121" s="1294" t="s">
        <v>1209</v>
      </c>
      <c r="J121" s="1294" t="s">
        <v>2420</v>
      </c>
      <c r="K121" s="1294" t="s">
        <v>330</v>
      </c>
      <c r="L121" s="1294" t="s">
        <v>1353</v>
      </c>
      <c r="M121" s="1294" t="s">
        <v>765</v>
      </c>
      <c r="N121" s="1296" t="s">
        <v>114</v>
      </c>
    </row>
    <row r="122" spans="1:14" hidden="1" x14ac:dyDescent="0.35">
      <c r="A122" s="1293">
        <v>8385</v>
      </c>
      <c r="B122" s="1294" t="s">
        <v>2579</v>
      </c>
      <c r="C122" s="1294" t="s">
        <v>721</v>
      </c>
      <c r="D122" s="1295">
        <v>44319</v>
      </c>
      <c r="E122" s="1295">
        <v>44319</v>
      </c>
      <c r="F122" s="1294" t="s">
        <v>2417</v>
      </c>
      <c r="G122" s="1294" t="s">
        <v>2537</v>
      </c>
      <c r="H122" s="1294" t="s">
        <v>262</v>
      </c>
      <c r="I122" s="1294" t="s">
        <v>1211</v>
      </c>
      <c r="J122" s="1294" t="s">
        <v>2495</v>
      </c>
      <c r="K122" s="1294" t="s">
        <v>330</v>
      </c>
      <c r="L122" s="1294" t="s">
        <v>1372</v>
      </c>
      <c r="M122" s="1294" t="s">
        <v>765</v>
      </c>
      <c r="N122" s="1296" t="s">
        <v>116</v>
      </c>
    </row>
    <row r="123" spans="1:14" hidden="1" x14ac:dyDescent="0.35">
      <c r="A123" s="1293">
        <v>2537</v>
      </c>
      <c r="B123" s="1294" t="s">
        <v>2580</v>
      </c>
      <c r="C123" s="1294" t="s">
        <v>1681</v>
      </c>
      <c r="D123" s="1295">
        <v>44418</v>
      </c>
      <c r="E123" s="1295">
        <v>44418</v>
      </c>
      <c r="F123" s="1294" t="s">
        <v>2417</v>
      </c>
      <c r="G123" s="1294" t="s">
        <v>2418</v>
      </c>
      <c r="H123" s="1294" t="s">
        <v>262</v>
      </c>
      <c r="I123" s="1294" t="s">
        <v>1207</v>
      </c>
      <c r="J123" s="1294" t="s">
        <v>2420</v>
      </c>
      <c r="K123" s="1294" t="s">
        <v>2421</v>
      </c>
      <c r="L123" s="1294" t="s">
        <v>1353</v>
      </c>
      <c r="M123" s="1294" t="s">
        <v>711</v>
      </c>
      <c r="N123" s="1296" t="s">
        <v>114</v>
      </c>
    </row>
    <row r="124" spans="1:14" hidden="1" x14ac:dyDescent="0.35">
      <c r="A124" s="1293">
        <v>1857</v>
      </c>
      <c r="B124" s="1294" t="s">
        <v>2581</v>
      </c>
      <c r="C124" s="1294" t="s">
        <v>1710</v>
      </c>
      <c r="D124" s="1295">
        <v>43367</v>
      </c>
      <c r="E124" s="1295">
        <v>43367</v>
      </c>
      <c r="F124" s="1294" t="s">
        <v>2417</v>
      </c>
      <c r="G124" s="1294" t="s">
        <v>2418</v>
      </c>
      <c r="H124" s="1294" t="s">
        <v>262</v>
      </c>
      <c r="I124" s="1294" t="s">
        <v>1208</v>
      </c>
      <c r="J124" s="1294" t="s">
        <v>2436</v>
      </c>
      <c r="K124" s="1294" t="s">
        <v>2421</v>
      </c>
      <c r="L124" s="1294" t="s">
        <v>1353</v>
      </c>
      <c r="M124" s="1294" t="s">
        <v>716</v>
      </c>
      <c r="N124" s="1296" t="s">
        <v>114</v>
      </c>
    </row>
    <row r="125" spans="1:14" hidden="1" x14ac:dyDescent="0.35">
      <c r="A125" s="1293">
        <v>1375</v>
      </c>
      <c r="B125" s="1294" t="s">
        <v>2582</v>
      </c>
      <c r="C125" s="1294" t="s">
        <v>1680</v>
      </c>
      <c r="D125" s="1295">
        <v>41855</v>
      </c>
      <c r="E125" s="1295">
        <v>41855</v>
      </c>
      <c r="F125" s="1294" t="s">
        <v>2417</v>
      </c>
      <c r="G125" s="1294" t="s">
        <v>2418</v>
      </c>
      <c r="H125" s="1294" t="s">
        <v>262</v>
      </c>
      <c r="I125" s="1294" t="s">
        <v>1209</v>
      </c>
      <c r="J125" s="1294" t="s">
        <v>2430</v>
      </c>
      <c r="K125" s="1294" t="s">
        <v>2421</v>
      </c>
      <c r="L125" s="1294" t="s">
        <v>2431</v>
      </c>
      <c r="M125" s="1294" t="s">
        <v>711</v>
      </c>
      <c r="N125" s="1296" t="s">
        <v>113</v>
      </c>
    </row>
    <row r="126" spans="1:14" hidden="1" x14ac:dyDescent="0.35">
      <c r="A126" s="1293">
        <v>2834</v>
      </c>
      <c r="B126" s="1294" t="s">
        <v>2583</v>
      </c>
      <c r="C126" s="1294" t="s">
        <v>1680</v>
      </c>
      <c r="D126" s="1295">
        <v>44627</v>
      </c>
      <c r="E126" s="1295">
        <v>44627</v>
      </c>
      <c r="F126" s="1294" t="s">
        <v>2417</v>
      </c>
      <c r="G126" s="1294" t="s">
        <v>2418</v>
      </c>
      <c r="H126" s="1294" t="s">
        <v>262</v>
      </c>
      <c r="I126" s="1294" t="s">
        <v>1211</v>
      </c>
      <c r="J126" s="1294" t="s">
        <v>2430</v>
      </c>
      <c r="K126" s="1294" t="s">
        <v>2421</v>
      </c>
      <c r="L126" s="1294" t="s">
        <v>2431</v>
      </c>
      <c r="M126" s="1294" t="s">
        <v>711</v>
      </c>
      <c r="N126" s="1296" t="s">
        <v>113</v>
      </c>
    </row>
    <row r="127" spans="1:14" hidden="1" x14ac:dyDescent="0.35">
      <c r="A127" s="1293">
        <v>2965</v>
      </c>
      <c r="B127" s="1294" t="s">
        <v>2584</v>
      </c>
      <c r="C127" s="1294" t="s">
        <v>2450</v>
      </c>
      <c r="D127" s="1295">
        <v>44791</v>
      </c>
      <c r="E127" s="1295">
        <v>44791</v>
      </c>
      <c r="F127" s="1294" t="s">
        <v>2417</v>
      </c>
      <c r="G127" s="1294" t="s">
        <v>2418</v>
      </c>
      <c r="H127" s="1294" t="s">
        <v>262</v>
      </c>
      <c r="I127" s="1294" t="s">
        <v>2535</v>
      </c>
      <c r="J127" s="1294" t="s">
        <v>2448</v>
      </c>
      <c r="K127" s="1294" t="s">
        <v>2421</v>
      </c>
      <c r="L127" s="1294" t="s">
        <v>2449</v>
      </c>
      <c r="M127" s="1294" t="s">
        <v>711</v>
      </c>
      <c r="N127" s="1296" t="s">
        <v>2451</v>
      </c>
    </row>
    <row r="128" spans="1:14" hidden="1" x14ac:dyDescent="0.35">
      <c r="A128" s="1293">
        <v>3000</v>
      </c>
      <c r="B128" s="1294" t="s">
        <v>2585</v>
      </c>
      <c r="C128" s="1294" t="s">
        <v>2450</v>
      </c>
      <c r="D128" s="1295">
        <v>44791</v>
      </c>
      <c r="E128" s="1295">
        <v>44791</v>
      </c>
      <c r="F128" s="1294" t="s">
        <v>2417</v>
      </c>
      <c r="G128" s="1294" t="s">
        <v>2418</v>
      </c>
      <c r="H128" s="1294" t="s">
        <v>262</v>
      </c>
      <c r="I128" s="1294" t="s">
        <v>1212</v>
      </c>
      <c r="J128" s="1294" t="s">
        <v>2448</v>
      </c>
      <c r="K128" s="1294" t="s">
        <v>2421</v>
      </c>
      <c r="L128" s="1294" t="s">
        <v>2449</v>
      </c>
      <c r="M128" s="1294" t="s">
        <v>711</v>
      </c>
      <c r="N128" s="1296" t="s">
        <v>2451</v>
      </c>
    </row>
    <row r="129" spans="1:14" hidden="1" x14ac:dyDescent="0.35">
      <c r="A129" s="1293">
        <v>3328</v>
      </c>
      <c r="B129" s="1294" t="s">
        <v>2586</v>
      </c>
      <c r="C129" s="1294" t="s">
        <v>1683</v>
      </c>
      <c r="D129" s="1295">
        <v>45334</v>
      </c>
      <c r="E129" s="1295">
        <v>45334</v>
      </c>
      <c r="F129" s="1294" t="s">
        <v>2417</v>
      </c>
      <c r="G129" s="1294" t="s">
        <v>2418</v>
      </c>
      <c r="H129" s="1294" t="s">
        <v>262</v>
      </c>
      <c r="I129" s="1294" t="s">
        <v>2535</v>
      </c>
      <c r="J129" s="1294" t="s">
        <v>1354</v>
      </c>
      <c r="K129" s="1294" t="s">
        <v>2421</v>
      </c>
      <c r="L129" s="1294" t="s">
        <v>1332</v>
      </c>
      <c r="M129" s="1294" t="s">
        <v>711</v>
      </c>
      <c r="N129" s="1296" t="s">
        <v>115</v>
      </c>
    </row>
    <row r="130" spans="1:14" hidden="1" x14ac:dyDescent="0.35">
      <c r="A130" s="1293">
        <v>2743</v>
      </c>
      <c r="B130" s="1294" t="s">
        <v>2587</v>
      </c>
      <c r="C130" s="1294" t="s">
        <v>1683</v>
      </c>
      <c r="D130" s="1295">
        <v>44550</v>
      </c>
      <c r="E130" s="1295">
        <v>44550</v>
      </c>
      <c r="F130" s="1294" t="s">
        <v>2417</v>
      </c>
      <c r="G130" s="1294" t="s">
        <v>2418</v>
      </c>
      <c r="H130" s="1294" t="s">
        <v>262</v>
      </c>
      <c r="I130" s="1294" t="s">
        <v>1207</v>
      </c>
      <c r="J130" s="1294" t="s">
        <v>1354</v>
      </c>
      <c r="K130" s="1294" t="s">
        <v>2421</v>
      </c>
      <c r="L130" s="1294" t="s">
        <v>1332</v>
      </c>
      <c r="M130" s="1294" t="s">
        <v>711</v>
      </c>
      <c r="N130" s="1296" t="s">
        <v>115</v>
      </c>
    </row>
    <row r="131" spans="1:14" hidden="1" x14ac:dyDescent="0.35">
      <c r="A131" s="1293">
        <v>2519</v>
      </c>
      <c r="B131" s="1294" t="s">
        <v>2588</v>
      </c>
      <c r="C131" s="1294" t="s">
        <v>1684</v>
      </c>
      <c r="D131" s="1295">
        <v>44407</v>
      </c>
      <c r="E131" s="1295">
        <v>44407</v>
      </c>
      <c r="F131" s="1294" t="s">
        <v>2417</v>
      </c>
      <c r="G131" s="1294" t="s">
        <v>2433</v>
      </c>
      <c r="H131" s="1294" t="s">
        <v>262</v>
      </c>
      <c r="I131" s="1294" t="s">
        <v>1209</v>
      </c>
      <c r="J131" s="1294" t="s">
        <v>1351</v>
      </c>
      <c r="K131" s="1294" t="s">
        <v>2421</v>
      </c>
      <c r="L131" s="1294" t="s">
        <v>1329</v>
      </c>
      <c r="M131" s="1294" t="s">
        <v>711</v>
      </c>
      <c r="N131" s="1296" t="s">
        <v>115</v>
      </c>
    </row>
    <row r="132" spans="1:14" hidden="1" x14ac:dyDescent="0.35">
      <c r="A132" s="1293">
        <v>1969</v>
      </c>
      <c r="B132" s="1294" t="s">
        <v>2589</v>
      </c>
      <c r="C132" s="1294" t="s">
        <v>1680</v>
      </c>
      <c r="D132" s="1295">
        <v>43542</v>
      </c>
      <c r="E132" s="1295">
        <v>43542</v>
      </c>
      <c r="F132" s="1294" t="s">
        <v>2417</v>
      </c>
      <c r="G132" s="1294" t="s">
        <v>2433</v>
      </c>
      <c r="H132" s="1294" t="s">
        <v>262</v>
      </c>
      <c r="I132" s="1294" t="s">
        <v>1211</v>
      </c>
      <c r="J132" s="1294" t="s">
        <v>2430</v>
      </c>
      <c r="K132" s="1294" t="s">
        <v>2421</v>
      </c>
      <c r="L132" s="1294" t="s">
        <v>2431</v>
      </c>
      <c r="M132" s="1294" t="s">
        <v>711</v>
      </c>
      <c r="N132" s="1296" t="s">
        <v>113</v>
      </c>
    </row>
    <row r="133" spans="1:14" hidden="1" x14ac:dyDescent="0.35">
      <c r="A133" s="1293">
        <v>2251</v>
      </c>
      <c r="B133" s="1294" t="s">
        <v>2590</v>
      </c>
      <c r="C133" s="1294" t="s">
        <v>1680</v>
      </c>
      <c r="D133" s="1295">
        <v>44118</v>
      </c>
      <c r="E133" s="1295">
        <v>44118</v>
      </c>
      <c r="F133" s="1294" t="s">
        <v>2417</v>
      </c>
      <c r="G133" s="1294" t="s">
        <v>2433</v>
      </c>
      <c r="H133" s="1294" t="s">
        <v>262</v>
      </c>
      <c r="I133" s="1294" t="s">
        <v>1211</v>
      </c>
      <c r="J133" s="1294" t="s">
        <v>2430</v>
      </c>
      <c r="K133" s="1294" t="s">
        <v>2421</v>
      </c>
      <c r="L133" s="1294" t="s">
        <v>2431</v>
      </c>
      <c r="M133" s="1294" t="s">
        <v>711</v>
      </c>
      <c r="N133" s="1296" t="s">
        <v>113</v>
      </c>
    </row>
    <row r="134" spans="1:14" hidden="1" x14ac:dyDescent="0.35">
      <c r="A134" s="1293">
        <v>2910</v>
      </c>
      <c r="B134" s="1294" t="s">
        <v>2591</v>
      </c>
      <c r="C134" s="1294" t="s">
        <v>1683</v>
      </c>
      <c r="D134" s="1295">
        <v>44704</v>
      </c>
      <c r="E134" s="1295">
        <v>44704</v>
      </c>
      <c r="F134" s="1294" t="s">
        <v>2417</v>
      </c>
      <c r="G134" s="1294" t="s">
        <v>2475</v>
      </c>
      <c r="H134" s="1294" t="s">
        <v>262</v>
      </c>
      <c r="I134" s="1294" t="s">
        <v>2535</v>
      </c>
      <c r="J134" s="1294" t="s">
        <v>1354</v>
      </c>
      <c r="K134" s="1294" t="s">
        <v>2421</v>
      </c>
      <c r="L134" s="1294" t="s">
        <v>1332</v>
      </c>
      <c r="M134" s="1294" t="s">
        <v>711</v>
      </c>
      <c r="N134" s="1296" t="s">
        <v>115</v>
      </c>
    </row>
    <row r="135" spans="1:14" hidden="1" x14ac:dyDescent="0.35">
      <c r="A135" s="1293">
        <v>2865</v>
      </c>
      <c r="B135" s="1294" t="s">
        <v>2592</v>
      </c>
      <c r="C135" s="1294" t="s">
        <v>1683</v>
      </c>
      <c r="D135" s="1295">
        <v>44658</v>
      </c>
      <c r="E135" s="1295">
        <v>44658</v>
      </c>
      <c r="F135" s="1294" t="s">
        <v>2417</v>
      </c>
      <c r="G135" s="1294" t="s">
        <v>2433</v>
      </c>
      <c r="H135" s="1294" t="s">
        <v>262</v>
      </c>
      <c r="I135" s="1294" t="s">
        <v>1211</v>
      </c>
      <c r="J135" s="1294" t="s">
        <v>1354</v>
      </c>
      <c r="K135" s="1294" t="s">
        <v>2421</v>
      </c>
      <c r="L135" s="1294" t="s">
        <v>1332</v>
      </c>
      <c r="M135" s="1294" t="s">
        <v>711</v>
      </c>
      <c r="N135" s="1296" t="s">
        <v>115</v>
      </c>
    </row>
    <row r="136" spans="1:14" hidden="1" x14ac:dyDescent="0.35">
      <c r="A136" s="1293">
        <v>1524</v>
      </c>
      <c r="B136" s="1294" t="s">
        <v>2593</v>
      </c>
      <c r="C136" s="1294" t="s">
        <v>1680</v>
      </c>
      <c r="D136" s="1295">
        <v>42598</v>
      </c>
      <c r="E136" s="1295">
        <v>42598</v>
      </c>
      <c r="F136" s="1294" t="s">
        <v>2417</v>
      </c>
      <c r="G136" s="1294" t="s">
        <v>2418</v>
      </c>
      <c r="H136" s="1294" t="s">
        <v>262</v>
      </c>
      <c r="I136" s="1294" t="s">
        <v>1211</v>
      </c>
      <c r="J136" s="1294" t="s">
        <v>2430</v>
      </c>
      <c r="K136" s="1294" t="s">
        <v>2421</v>
      </c>
      <c r="L136" s="1294" t="s">
        <v>2431</v>
      </c>
      <c r="M136" s="1294" t="s">
        <v>711</v>
      </c>
      <c r="N136" s="1296" t="s">
        <v>113</v>
      </c>
    </row>
    <row r="137" spans="1:14" hidden="1" x14ac:dyDescent="0.35">
      <c r="A137" s="1293">
        <v>1466</v>
      </c>
      <c r="B137" s="1294" t="s">
        <v>2594</v>
      </c>
      <c r="C137" s="1294" t="s">
        <v>534</v>
      </c>
      <c r="D137" s="1295">
        <v>44747</v>
      </c>
      <c r="E137" s="1295">
        <v>42401</v>
      </c>
      <c r="F137" s="1294" t="s">
        <v>2417</v>
      </c>
      <c r="G137" s="1294" t="s">
        <v>2563</v>
      </c>
      <c r="H137" s="1294" t="s">
        <v>262</v>
      </c>
      <c r="I137" s="1294" t="s">
        <v>1207</v>
      </c>
      <c r="J137" s="1294" t="s">
        <v>2430</v>
      </c>
      <c r="K137" s="1294" t="s">
        <v>2458</v>
      </c>
      <c r="L137" s="1294" t="s">
        <v>2431</v>
      </c>
      <c r="M137" s="1294" t="s">
        <v>765</v>
      </c>
      <c r="N137" s="1296" t="s">
        <v>113</v>
      </c>
    </row>
    <row r="138" spans="1:14" hidden="1" x14ac:dyDescent="0.35">
      <c r="A138" s="1293">
        <v>2143</v>
      </c>
      <c r="B138" s="1294" t="s">
        <v>2595</v>
      </c>
      <c r="C138" s="1294" t="s">
        <v>1681</v>
      </c>
      <c r="D138" s="1295">
        <v>43843</v>
      </c>
      <c r="E138" s="1295">
        <v>43843</v>
      </c>
      <c r="F138" s="1294" t="s">
        <v>2417</v>
      </c>
      <c r="G138" s="1294" t="s">
        <v>2433</v>
      </c>
      <c r="H138" s="1294" t="s">
        <v>262</v>
      </c>
      <c r="I138" s="1294" t="s">
        <v>1209</v>
      </c>
      <c r="J138" s="1294" t="s">
        <v>2420</v>
      </c>
      <c r="K138" s="1294" t="s">
        <v>2421</v>
      </c>
      <c r="L138" s="1294" t="s">
        <v>1353</v>
      </c>
      <c r="M138" s="1294" t="s">
        <v>711</v>
      </c>
      <c r="N138" s="1296" t="s">
        <v>114</v>
      </c>
    </row>
    <row r="139" spans="1:14" hidden="1" x14ac:dyDescent="0.35">
      <c r="A139" s="1293">
        <v>3054</v>
      </c>
      <c r="B139" s="1294" t="s">
        <v>2596</v>
      </c>
      <c r="C139" s="1294" t="s">
        <v>1680</v>
      </c>
      <c r="D139" s="1295">
        <v>44914</v>
      </c>
      <c r="E139" s="1295">
        <v>44914</v>
      </c>
      <c r="F139" s="1294" t="s">
        <v>2417</v>
      </c>
      <c r="G139" s="1294" t="s">
        <v>2418</v>
      </c>
      <c r="H139" s="1294" t="s">
        <v>262</v>
      </c>
      <c r="I139" s="1294" t="s">
        <v>1209</v>
      </c>
      <c r="J139" s="1294" t="s">
        <v>2430</v>
      </c>
      <c r="K139" s="1294" t="s">
        <v>2421</v>
      </c>
      <c r="L139" s="1294" t="s">
        <v>2431</v>
      </c>
      <c r="M139" s="1294" t="s">
        <v>711</v>
      </c>
      <c r="N139" s="1296" t="s">
        <v>113</v>
      </c>
    </row>
    <row r="140" spans="1:14" hidden="1" x14ac:dyDescent="0.35">
      <c r="A140" s="1293">
        <v>3219</v>
      </c>
      <c r="B140" s="1294" t="s">
        <v>2597</v>
      </c>
      <c r="C140" s="1294" t="s">
        <v>540</v>
      </c>
      <c r="D140" s="1295">
        <v>45154</v>
      </c>
      <c r="E140" s="1295">
        <v>45154</v>
      </c>
      <c r="F140" s="1294" t="s">
        <v>2417</v>
      </c>
      <c r="G140" s="1294" t="s">
        <v>2598</v>
      </c>
      <c r="H140" s="1294" t="s">
        <v>262</v>
      </c>
      <c r="I140" s="1294" t="s">
        <v>1213</v>
      </c>
      <c r="J140" s="1294" t="s">
        <v>2552</v>
      </c>
      <c r="K140" s="1294" t="s">
        <v>2458</v>
      </c>
      <c r="L140" s="1294" t="s">
        <v>1329</v>
      </c>
      <c r="M140" s="1294" t="s">
        <v>765</v>
      </c>
      <c r="N140" s="1296" t="s">
        <v>115</v>
      </c>
    </row>
    <row r="141" spans="1:14" hidden="1" x14ac:dyDescent="0.35">
      <c r="A141" s="1293">
        <v>3250</v>
      </c>
      <c r="B141" s="1294" t="s">
        <v>2599</v>
      </c>
      <c r="C141" s="1294" t="s">
        <v>721</v>
      </c>
      <c r="D141" s="1295">
        <v>45336</v>
      </c>
      <c r="E141" s="1295">
        <v>45336</v>
      </c>
      <c r="F141" s="1294" t="s">
        <v>2417</v>
      </c>
      <c r="G141" s="1294" t="s">
        <v>2530</v>
      </c>
      <c r="H141" s="1294" t="s">
        <v>262</v>
      </c>
      <c r="I141" s="1294" t="s">
        <v>1212</v>
      </c>
      <c r="J141" s="1294" t="s">
        <v>2600</v>
      </c>
      <c r="K141" s="1294" t="s">
        <v>2458</v>
      </c>
      <c r="L141" s="1294" t="s">
        <v>1376</v>
      </c>
      <c r="M141" s="1294" t="s">
        <v>765</v>
      </c>
      <c r="N141" s="1296" t="s">
        <v>116</v>
      </c>
    </row>
    <row r="142" spans="1:14" hidden="1" x14ac:dyDescent="0.35">
      <c r="A142" s="1293">
        <v>8250</v>
      </c>
      <c r="B142" s="1294" t="s">
        <v>2601</v>
      </c>
      <c r="C142" s="1294" t="s">
        <v>540</v>
      </c>
      <c r="D142" s="1295">
        <v>43500</v>
      </c>
      <c r="E142" s="1295">
        <v>43500</v>
      </c>
      <c r="F142" s="1294" t="s">
        <v>2417</v>
      </c>
      <c r="G142" s="1294" t="s">
        <v>2494</v>
      </c>
      <c r="H142" s="1294" t="s">
        <v>262</v>
      </c>
      <c r="I142" s="1294" t="s">
        <v>1211</v>
      </c>
      <c r="J142" s="1294" t="s">
        <v>2552</v>
      </c>
      <c r="K142" s="1294" t="s">
        <v>330</v>
      </c>
      <c r="L142" s="1294" t="s">
        <v>1329</v>
      </c>
      <c r="M142" s="1294" t="s">
        <v>765</v>
      </c>
      <c r="N142" s="1296" t="s">
        <v>115</v>
      </c>
    </row>
    <row r="143" spans="1:14" hidden="1" x14ac:dyDescent="0.35">
      <c r="A143" s="1293">
        <v>2348</v>
      </c>
      <c r="B143" s="1294" t="s">
        <v>2602</v>
      </c>
      <c r="C143" s="1294" t="s">
        <v>2473</v>
      </c>
      <c r="D143" s="1295">
        <v>44263</v>
      </c>
      <c r="E143" s="1295">
        <v>44263</v>
      </c>
      <c r="F143" s="1294" t="s">
        <v>2417</v>
      </c>
      <c r="G143" s="1294" t="s">
        <v>2418</v>
      </c>
      <c r="H143" s="1294" t="s">
        <v>262</v>
      </c>
      <c r="I143" s="1294" t="s">
        <v>1208</v>
      </c>
      <c r="J143" s="1294" t="s">
        <v>2430</v>
      </c>
      <c r="K143" s="1294" t="s">
        <v>2421</v>
      </c>
      <c r="L143" s="1294" t="s">
        <v>2431</v>
      </c>
      <c r="M143" s="1294" t="s">
        <v>716</v>
      </c>
      <c r="N143" s="1296" t="s">
        <v>113</v>
      </c>
    </row>
    <row r="144" spans="1:14" hidden="1" x14ac:dyDescent="0.35">
      <c r="A144" s="1293">
        <v>2900</v>
      </c>
      <c r="B144" s="1294" t="s">
        <v>2603</v>
      </c>
      <c r="C144" s="1294" t="s">
        <v>1681</v>
      </c>
      <c r="D144" s="1295">
        <v>44697</v>
      </c>
      <c r="E144" s="1295">
        <v>44697</v>
      </c>
      <c r="F144" s="1294" t="s">
        <v>2417</v>
      </c>
      <c r="G144" s="1294" t="s">
        <v>2418</v>
      </c>
      <c r="H144" s="1294" t="s">
        <v>262</v>
      </c>
      <c r="I144" s="1294" t="s">
        <v>2542</v>
      </c>
      <c r="J144" s="1294" t="s">
        <v>2426</v>
      </c>
      <c r="K144" s="1294" t="s">
        <v>2421</v>
      </c>
      <c r="L144" s="1294" t="s">
        <v>1350</v>
      </c>
      <c r="M144" s="1294" t="s">
        <v>711</v>
      </c>
      <c r="N144" s="1296" t="s">
        <v>114</v>
      </c>
    </row>
    <row r="145" spans="1:14" hidden="1" x14ac:dyDescent="0.35">
      <c r="A145" s="1293">
        <v>2697</v>
      </c>
      <c r="B145" s="1294" t="s">
        <v>2604</v>
      </c>
      <c r="C145" s="1294" t="s">
        <v>1680</v>
      </c>
      <c r="D145" s="1295">
        <v>44517</v>
      </c>
      <c r="E145" s="1295">
        <v>44517</v>
      </c>
      <c r="F145" s="1294" t="s">
        <v>2417</v>
      </c>
      <c r="G145" s="1294" t="s">
        <v>2433</v>
      </c>
      <c r="H145" s="1294" t="s">
        <v>262</v>
      </c>
      <c r="I145" s="1294" t="s">
        <v>1211</v>
      </c>
      <c r="J145" s="1294" t="s">
        <v>2430</v>
      </c>
      <c r="K145" s="1294" t="s">
        <v>2421</v>
      </c>
      <c r="L145" s="1294" t="s">
        <v>2431</v>
      </c>
      <c r="M145" s="1294" t="s">
        <v>711</v>
      </c>
      <c r="N145" s="1296" t="s">
        <v>113</v>
      </c>
    </row>
    <row r="146" spans="1:14" hidden="1" x14ac:dyDescent="0.35">
      <c r="A146" s="1293">
        <v>2792</v>
      </c>
      <c r="B146" s="1294" t="s">
        <v>2605</v>
      </c>
      <c r="C146" s="1294" t="s">
        <v>1680</v>
      </c>
      <c r="D146" s="1295">
        <v>44599</v>
      </c>
      <c r="E146" s="1295">
        <v>44599</v>
      </c>
      <c r="F146" s="1294" t="s">
        <v>2417</v>
      </c>
      <c r="G146" s="1294" t="s">
        <v>2433</v>
      </c>
      <c r="H146" s="1294" t="s">
        <v>262</v>
      </c>
      <c r="I146" s="1294" t="s">
        <v>1211</v>
      </c>
      <c r="J146" s="1294" t="s">
        <v>2430</v>
      </c>
      <c r="K146" s="1294" t="s">
        <v>2421</v>
      </c>
      <c r="L146" s="1294" t="s">
        <v>2431</v>
      </c>
      <c r="M146" s="1294" t="s">
        <v>711</v>
      </c>
      <c r="N146" s="1296" t="s">
        <v>113</v>
      </c>
    </row>
    <row r="147" spans="1:14" hidden="1" x14ac:dyDescent="0.35">
      <c r="A147" s="1293">
        <v>2943</v>
      </c>
      <c r="B147" s="1294" t="s">
        <v>2606</v>
      </c>
      <c r="C147" s="1294" t="s">
        <v>2473</v>
      </c>
      <c r="D147" s="1295">
        <v>44746</v>
      </c>
      <c r="E147" s="1295">
        <v>44746</v>
      </c>
      <c r="F147" s="1294" t="s">
        <v>2417</v>
      </c>
      <c r="G147" s="1294" t="s">
        <v>2418</v>
      </c>
      <c r="H147" s="1294" t="s">
        <v>262</v>
      </c>
      <c r="I147" s="1294" t="s">
        <v>1208</v>
      </c>
      <c r="J147" s="1294" t="s">
        <v>2430</v>
      </c>
      <c r="K147" s="1294" t="s">
        <v>2421</v>
      </c>
      <c r="L147" s="1294" t="s">
        <v>2431</v>
      </c>
      <c r="M147" s="1294" t="s">
        <v>716</v>
      </c>
      <c r="N147" s="1296" t="s">
        <v>113</v>
      </c>
    </row>
    <row r="148" spans="1:14" hidden="1" x14ac:dyDescent="0.35">
      <c r="A148" s="1293">
        <v>2693</v>
      </c>
      <c r="B148" s="1294" t="s">
        <v>2607</v>
      </c>
      <c r="C148" s="1294" t="s">
        <v>1681</v>
      </c>
      <c r="D148" s="1295">
        <v>44515</v>
      </c>
      <c r="E148" s="1295">
        <v>44515</v>
      </c>
      <c r="F148" s="1294" t="s">
        <v>2417</v>
      </c>
      <c r="G148" s="1294" t="s">
        <v>2418</v>
      </c>
      <c r="H148" s="1294" t="s">
        <v>262</v>
      </c>
      <c r="I148" s="1294" t="s">
        <v>1211</v>
      </c>
      <c r="J148" s="1294" t="s">
        <v>2420</v>
      </c>
      <c r="K148" s="1294" t="s">
        <v>2421</v>
      </c>
      <c r="L148" s="1294" t="s">
        <v>1353</v>
      </c>
      <c r="M148" s="1294" t="s">
        <v>711</v>
      </c>
      <c r="N148" s="1296" t="s">
        <v>114</v>
      </c>
    </row>
    <row r="149" spans="1:14" hidden="1" x14ac:dyDescent="0.35">
      <c r="A149" s="1293">
        <v>1619</v>
      </c>
      <c r="B149" s="1294" t="s">
        <v>2608</v>
      </c>
      <c r="C149" s="1294" t="s">
        <v>2473</v>
      </c>
      <c r="D149" s="1295">
        <v>42919</v>
      </c>
      <c r="E149" s="1295">
        <v>42919</v>
      </c>
      <c r="F149" s="1294" t="s">
        <v>2417</v>
      </c>
      <c r="G149" s="1294" t="s">
        <v>2418</v>
      </c>
      <c r="H149" s="1294" t="s">
        <v>262</v>
      </c>
      <c r="I149" s="1294" t="s">
        <v>1208</v>
      </c>
      <c r="J149" s="1294" t="s">
        <v>2430</v>
      </c>
      <c r="K149" s="1294" t="s">
        <v>2421</v>
      </c>
      <c r="L149" s="1294" t="s">
        <v>2431</v>
      </c>
      <c r="M149" s="1294" t="s">
        <v>716</v>
      </c>
      <c r="N149" s="1296" t="s">
        <v>113</v>
      </c>
    </row>
    <row r="150" spans="1:14" hidden="1" x14ac:dyDescent="0.35">
      <c r="A150" s="1293">
        <v>8414</v>
      </c>
      <c r="B150" s="1294" t="s">
        <v>2609</v>
      </c>
      <c r="C150" s="1294" t="s">
        <v>536</v>
      </c>
      <c r="D150" s="1295">
        <v>44571</v>
      </c>
      <c r="E150" s="1295">
        <v>44571</v>
      </c>
      <c r="F150" s="1294" t="s">
        <v>2417</v>
      </c>
      <c r="G150" s="1294" t="s">
        <v>2610</v>
      </c>
      <c r="H150" s="1294" t="s">
        <v>262</v>
      </c>
      <c r="I150" s="1294" t="s">
        <v>1211</v>
      </c>
      <c r="J150" s="1294" t="s">
        <v>2426</v>
      </c>
      <c r="K150" s="1294" t="s">
        <v>330</v>
      </c>
      <c r="L150" s="1294" t="s">
        <v>1350</v>
      </c>
      <c r="M150" s="1294" t="s">
        <v>765</v>
      </c>
      <c r="N150" s="1296" t="s">
        <v>114</v>
      </c>
    </row>
    <row r="151" spans="1:14" hidden="1" x14ac:dyDescent="0.35">
      <c r="A151" s="1293">
        <v>2393</v>
      </c>
      <c r="B151" s="1294" t="s">
        <v>2611</v>
      </c>
      <c r="C151" s="1294" t="s">
        <v>2473</v>
      </c>
      <c r="D151" s="1295">
        <v>44293</v>
      </c>
      <c r="E151" s="1295">
        <v>44293</v>
      </c>
      <c r="F151" s="1294" t="s">
        <v>2417</v>
      </c>
      <c r="G151" s="1294" t="s">
        <v>2418</v>
      </c>
      <c r="H151" s="1294" t="s">
        <v>262</v>
      </c>
      <c r="I151" s="1294" t="s">
        <v>1208</v>
      </c>
      <c r="J151" s="1294" t="s">
        <v>2445</v>
      </c>
      <c r="K151" s="1294" t="s">
        <v>2421</v>
      </c>
      <c r="L151" s="1294" t="s">
        <v>2446</v>
      </c>
      <c r="M151" s="1294" t="s">
        <v>716</v>
      </c>
      <c r="N151" s="1296" t="s">
        <v>113</v>
      </c>
    </row>
    <row r="152" spans="1:14" hidden="1" x14ac:dyDescent="0.35">
      <c r="A152" s="1293">
        <v>3191</v>
      </c>
      <c r="B152" s="1294" t="s">
        <v>2612</v>
      </c>
      <c r="C152" s="1294" t="s">
        <v>2473</v>
      </c>
      <c r="D152" s="1295">
        <v>45065</v>
      </c>
      <c r="E152" s="1295">
        <v>45065</v>
      </c>
      <c r="F152" s="1294" t="s">
        <v>2417</v>
      </c>
      <c r="G152" s="1294" t="s">
        <v>2418</v>
      </c>
      <c r="H152" s="1294" t="s">
        <v>262</v>
      </c>
      <c r="I152" s="1294" t="s">
        <v>1208</v>
      </c>
      <c r="J152" s="1294" t="s">
        <v>2430</v>
      </c>
      <c r="K152" s="1294" t="s">
        <v>2421</v>
      </c>
      <c r="L152" s="1294" t="s">
        <v>2431</v>
      </c>
      <c r="M152" s="1294" t="s">
        <v>716</v>
      </c>
      <c r="N152" s="1296" t="s">
        <v>113</v>
      </c>
    </row>
    <row r="153" spans="1:14" hidden="1" x14ac:dyDescent="0.35">
      <c r="A153" s="1293">
        <v>3012</v>
      </c>
      <c r="B153" s="1294" t="s">
        <v>2613</v>
      </c>
      <c r="C153" s="1294" t="s">
        <v>1681</v>
      </c>
      <c r="D153" s="1295">
        <v>44830</v>
      </c>
      <c r="E153" s="1295">
        <v>44830</v>
      </c>
      <c r="F153" s="1294" t="s">
        <v>2417</v>
      </c>
      <c r="G153" s="1294" t="s">
        <v>2475</v>
      </c>
      <c r="H153" s="1294" t="s">
        <v>262</v>
      </c>
      <c r="I153" s="1294" t="s">
        <v>1211</v>
      </c>
      <c r="J153" s="1294" t="s">
        <v>2426</v>
      </c>
      <c r="K153" s="1294" t="s">
        <v>2421</v>
      </c>
      <c r="L153" s="1294" t="s">
        <v>1350</v>
      </c>
      <c r="M153" s="1294" t="s">
        <v>711</v>
      </c>
      <c r="N153" s="1296" t="s">
        <v>114</v>
      </c>
    </row>
    <row r="154" spans="1:14" hidden="1" x14ac:dyDescent="0.35">
      <c r="A154" s="1293">
        <v>2753</v>
      </c>
      <c r="B154" s="1294" t="s">
        <v>2614</v>
      </c>
      <c r="C154" s="1294" t="s">
        <v>1681</v>
      </c>
      <c r="D154" s="1295">
        <v>44564</v>
      </c>
      <c r="E154" s="1295">
        <v>44564</v>
      </c>
      <c r="F154" s="1294" t="s">
        <v>2417</v>
      </c>
      <c r="G154" s="1294" t="s">
        <v>2418</v>
      </c>
      <c r="H154" s="1294" t="s">
        <v>262</v>
      </c>
      <c r="I154" s="1294" t="s">
        <v>1211</v>
      </c>
      <c r="J154" s="1294" t="s">
        <v>2420</v>
      </c>
      <c r="K154" s="1294" t="s">
        <v>2421</v>
      </c>
      <c r="L154" s="1294" t="s">
        <v>1353</v>
      </c>
      <c r="M154" s="1294" t="s">
        <v>711</v>
      </c>
      <c r="N154" s="1296" t="s">
        <v>114</v>
      </c>
    </row>
    <row r="155" spans="1:14" hidden="1" x14ac:dyDescent="0.35">
      <c r="A155" s="1293">
        <v>3160</v>
      </c>
      <c r="B155" s="1294" t="s">
        <v>2615</v>
      </c>
      <c r="C155" s="1294" t="s">
        <v>2473</v>
      </c>
      <c r="D155" s="1295">
        <v>45019</v>
      </c>
      <c r="E155" s="1295">
        <v>45019</v>
      </c>
      <c r="F155" s="1294" t="s">
        <v>2417</v>
      </c>
      <c r="G155" s="1294" t="s">
        <v>2418</v>
      </c>
      <c r="H155" s="1294" t="s">
        <v>262</v>
      </c>
      <c r="I155" s="1294" t="s">
        <v>1208</v>
      </c>
      <c r="J155" s="1294" t="s">
        <v>2430</v>
      </c>
      <c r="K155" s="1294" t="s">
        <v>2421</v>
      </c>
      <c r="L155" s="1294" t="s">
        <v>2431</v>
      </c>
      <c r="M155" s="1294" t="s">
        <v>716</v>
      </c>
      <c r="N155" s="1296" t="s">
        <v>113</v>
      </c>
    </row>
    <row r="156" spans="1:14" hidden="1" x14ac:dyDescent="0.35">
      <c r="A156" s="1293">
        <v>1522</v>
      </c>
      <c r="B156" s="1294" t="s">
        <v>2616</v>
      </c>
      <c r="C156" s="1294" t="s">
        <v>1680</v>
      </c>
      <c r="D156" s="1295">
        <v>42598</v>
      </c>
      <c r="E156" s="1295">
        <v>42598</v>
      </c>
      <c r="F156" s="1294" t="s">
        <v>2417</v>
      </c>
      <c r="G156" s="1294" t="s">
        <v>2418</v>
      </c>
      <c r="H156" s="1294" t="s">
        <v>262</v>
      </c>
      <c r="I156" s="1294" t="s">
        <v>1209</v>
      </c>
      <c r="J156" s="1294" t="s">
        <v>2430</v>
      </c>
      <c r="K156" s="1294" t="s">
        <v>2421</v>
      </c>
      <c r="L156" s="1294" t="s">
        <v>2431</v>
      </c>
      <c r="M156" s="1294" t="s">
        <v>711</v>
      </c>
      <c r="N156" s="1296" t="s">
        <v>113</v>
      </c>
    </row>
    <row r="157" spans="1:14" hidden="1" x14ac:dyDescent="0.35">
      <c r="A157" s="1293">
        <v>2141</v>
      </c>
      <c r="B157" s="1294" t="s">
        <v>2617</v>
      </c>
      <c r="C157" s="1294" t="s">
        <v>2473</v>
      </c>
      <c r="D157" s="1295">
        <v>43829</v>
      </c>
      <c r="E157" s="1295">
        <v>43829</v>
      </c>
      <c r="F157" s="1294" t="s">
        <v>2417</v>
      </c>
      <c r="G157" s="1294" t="s">
        <v>2418</v>
      </c>
      <c r="H157" s="1294" t="s">
        <v>262</v>
      </c>
      <c r="I157" s="1294" t="s">
        <v>1208</v>
      </c>
      <c r="J157" s="1294" t="s">
        <v>2430</v>
      </c>
      <c r="K157" s="1294" t="s">
        <v>2421</v>
      </c>
      <c r="L157" s="1294" t="s">
        <v>2431</v>
      </c>
      <c r="M157" s="1294" t="s">
        <v>716</v>
      </c>
      <c r="N157" s="1296" t="s">
        <v>113</v>
      </c>
    </row>
    <row r="158" spans="1:14" hidden="1" x14ac:dyDescent="0.35">
      <c r="A158" s="1293">
        <v>2523</v>
      </c>
      <c r="B158" s="1294" t="s">
        <v>2618</v>
      </c>
      <c r="C158" s="1294" t="s">
        <v>1680</v>
      </c>
      <c r="D158" s="1295">
        <v>44410</v>
      </c>
      <c r="E158" s="1295">
        <v>44410</v>
      </c>
      <c r="F158" s="1294" t="s">
        <v>2417</v>
      </c>
      <c r="G158" s="1294" t="s">
        <v>2418</v>
      </c>
      <c r="H158" s="1294" t="s">
        <v>262</v>
      </c>
      <c r="I158" s="1294" t="s">
        <v>1211</v>
      </c>
      <c r="J158" s="1294" t="s">
        <v>2430</v>
      </c>
      <c r="K158" s="1294" t="s">
        <v>2421</v>
      </c>
      <c r="L158" s="1294" t="s">
        <v>2431</v>
      </c>
      <c r="M158" s="1294" t="s">
        <v>711</v>
      </c>
      <c r="N158" s="1296" t="s">
        <v>113</v>
      </c>
    </row>
    <row r="159" spans="1:14" hidden="1" x14ac:dyDescent="0.35">
      <c r="A159" s="1293">
        <v>2110</v>
      </c>
      <c r="B159" s="1294" t="s">
        <v>2619</v>
      </c>
      <c r="C159" s="1294" t="s">
        <v>1681</v>
      </c>
      <c r="D159" s="1295">
        <v>43770</v>
      </c>
      <c r="E159" s="1295">
        <v>43770</v>
      </c>
      <c r="F159" s="1294" t="s">
        <v>2417</v>
      </c>
      <c r="G159" s="1294" t="s">
        <v>2418</v>
      </c>
      <c r="H159" s="1294" t="s">
        <v>262</v>
      </c>
      <c r="I159" s="1294" t="s">
        <v>1211</v>
      </c>
      <c r="J159" s="1294" t="s">
        <v>2426</v>
      </c>
      <c r="K159" s="1294" t="s">
        <v>2421</v>
      </c>
      <c r="L159" s="1294" t="s">
        <v>1350</v>
      </c>
      <c r="M159" s="1294" t="s">
        <v>711</v>
      </c>
      <c r="N159" s="1296" t="s">
        <v>114</v>
      </c>
    </row>
    <row r="160" spans="1:14" hidden="1" x14ac:dyDescent="0.35">
      <c r="A160" s="1293">
        <v>2745</v>
      </c>
      <c r="B160" s="1294" t="s">
        <v>2620</v>
      </c>
      <c r="C160" s="1294" t="s">
        <v>1681</v>
      </c>
      <c r="D160" s="1295">
        <v>44554</v>
      </c>
      <c r="E160" s="1295">
        <v>44554</v>
      </c>
      <c r="F160" s="1294" t="s">
        <v>2417</v>
      </c>
      <c r="G160" s="1294" t="s">
        <v>2418</v>
      </c>
      <c r="H160" s="1294" t="s">
        <v>262</v>
      </c>
      <c r="I160" s="1294" t="s">
        <v>1211</v>
      </c>
      <c r="J160" s="1294" t="s">
        <v>2420</v>
      </c>
      <c r="K160" s="1294" t="s">
        <v>2421</v>
      </c>
      <c r="L160" s="1294" t="s">
        <v>1353</v>
      </c>
      <c r="M160" s="1294" t="s">
        <v>711</v>
      </c>
      <c r="N160" s="1296" t="s">
        <v>114</v>
      </c>
    </row>
    <row r="161" spans="1:14" hidden="1" x14ac:dyDescent="0.35">
      <c r="A161" s="1293">
        <v>2758</v>
      </c>
      <c r="B161" s="1294" t="s">
        <v>2621</v>
      </c>
      <c r="C161" s="1294" t="s">
        <v>1680</v>
      </c>
      <c r="D161" s="1295">
        <v>44571</v>
      </c>
      <c r="E161" s="1295">
        <v>44571</v>
      </c>
      <c r="F161" s="1294" t="s">
        <v>2417</v>
      </c>
      <c r="G161" s="1294" t="s">
        <v>2507</v>
      </c>
      <c r="H161" s="1294" t="s">
        <v>262</v>
      </c>
      <c r="I161" s="1294" t="s">
        <v>1211</v>
      </c>
      <c r="J161" s="1294" t="s">
        <v>2445</v>
      </c>
      <c r="K161" s="1294" t="s">
        <v>2421</v>
      </c>
      <c r="L161" s="1294" t="s">
        <v>2446</v>
      </c>
      <c r="M161" s="1294" t="s">
        <v>711</v>
      </c>
      <c r="N161" s="1296" t="s">
        <v>113</v>
      </c>
    </row>
    <row r="162" spans="1:14" hidden="1" x14ac:dyDescent="0.35">
      <c r="A162" s="1293">
        <v>8305</v>
      </c>
      <c r="B162" s="1294" t="s">
        <v>2622</v>
      </c>
      <c r="C162" s="1294" t="s">
        <v>721</v>
      </c>
      <c r="D162" s="1295">
        <v>43731</v>
      </c>
      <c r="E162" s="1295">
        <v>43731</v>
      </c>
      <c r="F162" s="1294" t="s">
        <v>2417</v>
      </c>
      <c r="G162" s="1294" t="s">
        <v>2623</v>
      </c>
      <c r="H162" s="1294" t="s">
        <v>262</v>
      </c>
      <c r="I162" s="1294" t="s">
        <v>1205</v>
      </c>
      <c r="J162" s="1294" t="s">
        <v>1333</v>
      </c>
      <c r="K162" s="1294" t="s">
        <v>2458</v>
      </c>
      <c r="L162" s="1294" t="s">
        <v>1376</v>
      </c>
      <c r="M162" s="1294" t="s">
        <v>765</v>
      </c>
      <c r="N162" s="1296" t="s">
        <v>116</v>
      </c>
    </row>
    <row r="163" spans="1:14" hidden="1" x14ac:dyDescent="0.35">
      <c r="A163" s="1293">
        <v>8309</v>
      </c>
      <c r="B163" s="1294" t="s">
        <v>2624</v>
      </c>
      <c r="C163" s="1294" t="s">
        <v>721</v>
      </c>
      <c r="D163" s="1295">
        <v>43742</v>
      </c>
      <c r="E163" s="1295">
        <v>43742</v>
      </c>
      <c r="F163" s="1294" t="s">
        <v>2417</v>
      </c>
      <c r="G163" s="1294" t="s">
        <v>2625</v>
      </c>
      <c r="H163" s="1294" t="s">
        <v>262</v>
      </c>
      <c r="I163" s="1294" t="s">
        <v>1211</v>
      </c>
      <c r="J163" s="1294" t="s">
        <v>2626</v>
      </c>
      <c r="K163" s="1294" t="s">
        <v>330</v>
      </c>
      <c r="L163" s="1294" t="s">
        <v>1372</v>
      </c>
      <c r="M163" s="1294" t="s">
        <v>765</v>
      </c>
      <c r="N163" s="1296" t="s">
        <v>116</v>
      </c>
    </row>
    <row r="164" spans="1:14" hidden="1" x14ac:dyDescent="0.35">
      <c r="A164" s="1293">
        <v>2416</v>
      </c>
      <c r="B164" s="1294" t="s">
        <v>2627</v>
      </c>
      <c r="C164" s="1294" t="s">
        <v>1681</v>
      </c>
      <c r="D164" s="1295">
        <v>44307</v>
      </c>
      <c r="E164" s="1295">
        <v>44307</v>
      </c>
      <c r="F164" s="1294" t="s">
        <v>2417</v>
      </c>
      <c r="G164" s="1294" t="s">
        <v>2418</v>
      </c>
      <c r="H164" s="1294" t="s">
        <v>262</v>
      </c>
      <c r="I164" s="1294" t="s">
        <v>2542</v>
      </c>
      <c r="J164" s="1294" t="s">
        <v>2426</v>
      </c>
      <c r="K164" s="1294" t="s">
        <v>2421</v>
      </c>
      <c r="L164" s="1294" t="s">
        <v>1350</v>
      </c>
      <c r="M164" s="1294" t="s">
        <v>711</v>
      </c>
      <c r="N164" s="1296" t="s">
        <v>114</v>
      </c>
    </row>
    <row r="165" spans="1:14" hidden="1" x14ac:dyDescent="0.35">
      <c r="A165" s="1293">
        <v>3381</v>
      </c>
      <c r="B165" s="1294" t="s">
        <v>2628</v>
      </c>
      <c r="C165" s="1294" t="s">
        <v>1680</v>
      </c>
      <c r="D165" s="1295">
        <v>45547</v>
      </c>
      <c r="E165" s="1295">
        <v>45547</v>
      </c>
      <c r="F165" s="1294" t="s">
        <v>2417</v>
      </c>
      <c r="G165" s="1294" t="s">
        <v>2433</v>
      </c>
      <c r="H165" s="1294" t="s">
        <v>262</v>
      </c>
      <c r="I165" s="1294" t="s">
        <v>1209</v>
      </c>
      <c r="J165" s="1294" t="s">
        <v>2445</v>
      </c>
      <c r="K165" s="1294" t="s">
        <v>2421</v>
      </c>
      <c r="L165" s="1294" t="s">
        <v>2446</v>
      </c>
      <c r="M165" s="1294" t="s">
        <v>711</v>
      </c>
      <c r="N165" s="1296" t="s">
        <v>113</v>
      </c>
    </row>
    <row r="166" spans="1:14" hidden="1" x14ac:dyDescent="0.35">
      <c r="A166" s="1293">
        <v>2768</v>
      </c>
      <c r="B166" s="1294" t="s">
        <v>2629</v>
      </c>
      <c r="C166" s="1294" t="s">
        <v>2548</v>
      </c>
      <c r="D166" s="1295">
        <v>44578</v>
      </c>
      <c r="E166" s="1295">
        <v>44578</v>
      </c>
      <c r="F166" s="1294" t="s">
        <v>2417</v>
      </c>
      <c r="G166" s="1294" t="s">
        <v>2433</v>
      </c>
      <c r="H166" s="1294" t="s">
        <v>262</v>
      </c>
      <c r="I166" s="1294" t="s">
        <v>1208</v>
      </c>
      <c r="J166" s="1294" t="s">
        <v>2448</v>
      </c>
      <c r="K166" s="1294" t="s">
        <v>2421</v>
      </c>
      <c r="L166" s="1294" t="s">
        <v>2449</v>
      </c>
      <c r="M166" s="1294" t="s">
        <v>716</v>
      </c>
      <c r="N166" s="1296" t="s">
        <v>2451</v>
      </c>
    </row>
    <row r="167" spans="1:14" hidden="1" x14ac:dyDescent="0.35">
      <c r="A167" s="1293">
        <v>2308</v>
      </c>
      <c r="B167" s="1294" t="s">
        <v>2630</v>
      </c>
      <c r="C167" s="1294" t="s">
        <v>1680</v>
      </c>
      <c r="D167" s="1295">
        <v>44235</v>
      </c>
      <c r="E167" s="1295">
        <v>44235</v>
      </c>
      <c r="F167" s="1294" t="s">
        <v>2417</v>
      </c>
      <c r="G167" s="1294" t="s">
        <v>2433</v>
      </c>
      <c r="H167" s="1294" t="s">
        <v>262</v>
      </c>
      <c r="I167" s="1294" t="s">
        <v>1209</v>
      </c>
      <c r="J167" s="1294" t="s">
        <v>2430</v>
      </c>
      <c r="K167" s="1294" t="s">
        <v>2421</v>
      </c>
      <c r="L167" s="1294" t="s">
        <v>2431</v>
      </c>
      <c r="M167" s="1294" t="s">
        <v>711</v>
      </c>
      <c r="N167" s="1296" t="s">
        <v>113</v>
      </c>
    </row>
    <row r="168" spans="1:14" hidden="1" x14ac:dyDescent="0.35">
      <c r="A168" s="1293">
        <v>2562</v>
      </c>
      <c r="B168" s="1294" t="s">
        <v>2631</v>
      </c>
      <c r="C168" s="1294" t="s">
        <v>1680</v>
      </c>
      <c r="D168" s="1295">
        <v>44431</v>
      </c>
      <c r="E168" s="1295">
        <v>44431</v>
      </c>
      <c r="F168" s="1294" t="s">
        <v>2417</v>
      </c>
      <c r="G168" s="1294" t="s">
        <v>2418</v>
      </c>
      <c r="H168" s="1294" t="s">
        <v>262</v>
      </c>
      <c r="I168" s="1294" t="s">
        <v>1207</v>
      </c>
      <c r="J168" s="1294" t="s">
        <v>2445</v>
      </c>
      <c r="K168" s="1294" t="s">
        <v>2421</v>
      </c>
      <c r="L168" s="1294" t="s">
        <v>2446</v>
      </c>
      <c r="M168" s="1294" t="s">
        <v>711</v>
      </c>
      <c r="N168" s="1296" t="s">
        <v>113</v>
      </c>
    </row>
    <row r="169" spans="1:14" hidden="1" x14ac:dyDescent="0.35">
      <c r="A169" s="1293">
        <v>2015</v>
      </c>
      <c r="B169" s="1294" t="s">
        <v>2632</v>
      </c>
      <c r="C169" s="1294" t="s">
        <v>1681</v>
      </c>
      <c r="D169" s="1295">
        <v>43584</v>
      </c>
      <c r="E169" s="1295">
        <v>43584</v>
      </c>
      <c r="F169" s="1294" t="s">
        <v>2417</v>
      </c>
      <c r="G169" s="1294" t="s">
        <v>2433</v>
      </c>
      <c r="H169" s="1294" t="s">
        <v>262</v>
      </c>
      <c r="I169" s="1294" t="s">
        <v>1209</v>
      </c>
      <c r="J169" s="1294" t="s">
        <v>2420</v>
      </c>
      <c r="K169" s="1294" t="s">
        <v>2421</v>
      </c>
      <c r="L169" s="1294" t="s">
        <v>1353</v>
      </c>
      <c r="M169" s="1294" t="s">
        <v>711</v>
      </c>
      <c r="N169" s="1296" t="s">
        <v>114</v>
      </c>
    </row>
    <row r="170" spans="1:14" hidden="1" x14ac:dyDescent="0.35">
      <c r="A170" s="1293">
        <v>3107</v>
      </c>
      <c r="B170" s="1294" t="s">
        <v>2633</v>
      </c>
      <c r="C170" s="1294" t="s">
        <v>2450</v>
      </c>
      <c r="D170" s="1295">
        <v>44984</v>
      </c>
      <c r="E170" s="1295">
        <v>44984</v>
      </c>
      <c r="F170" s="1294" t="s">
        <v>2417</v>
      </c>
      <c r="G170" s="1294" t="s">
        <v>2418</v>
      </c>
      <c r="H170" s="1294" t="s">
        <v>262</v>
      </c>
      <c r="I170" s="1294" t="s">
        <v>1209</v>
      </c>
      <c r="J170" s="1294" t="s">
        <v>2448</v>
      </c>
      <c r="K170" s="1294" t="s">
        <v>2421</v>
      </c>
      <c r="L170" s="1294" t="s">
        <v>2449</v>
      </c>
      <c r="M170" s="1294" t="s">
        <v>711</v>
      </c>
      <c r="N170" s="1296" t="s">
        <v>2451</v>
      </c>
    </row>
    <row r="171" spans="1:14" hidden="1" x14ac:dyDescent="0.35">
      <c r="A171" s="1293">
        <v>2860</v>
      </c>
      <c r="B171" s="1294" t="s">
        <v>2634</v>
      </c>
      <c r="C171" s="1294" t="s">
        <v>1680</v>
      </c>
      <c r="D171" s="1295">
        <v>44652</v>
      </c>
      <c r="E171" s="1295">
        <v>44652</v>
      </c>
      <c r="F171" s="1294" t="s">
        <v>2417</v>
      </c>
      <c r="G171" s="1294" t="s">
        <v>2433</v>
      </c>
      <c r="H171" s="1294" t="s">
        <v>262</v>
      </c>
      <c r="I171" s="1294" t="s">
        <v>1211</v>
      </c>
      <c r="J171" s="1294" t="s">
        <v>2430</v>
      </c>
      <c r="K171" s="1294" t="s">
        <v>2421</v>
      </c>
      <c r="L171" s="1294" t="s">
        <v>2431</v>
      </c>
      <c r="M171" s="1294" t="s">
        <v>711</v>
      </c>
      <c r="N171" s="1296" t="s">
        <v>113</v>
      </c>
    </row>
    <row r="172" spans="1:14" hidden="1" x14ac:dyDescent="0.35">
      <c r="A172" s="1293">
        <v>2164</v>
      </c>
      <c r="B172" s="1294" t="s">
        <v>2635</v>
      </c>
      <c r="C172" s="1294" t="s">
        <v>1681</v>
      </c>
      <c r="D172" s="1295">
        <v>43969</v>
      </c>
      <c r="E172" s="1295">
        <v>43969</v>
      </c>
      <c r="F172" s="1294" t="s">
        <v>2417</v>
      </c>
      <c r="G172" s="1294" t="s">
        <v>2418</v>
      </c>
      <c r="H172" s="1294" t="s">
        <v>262</v>
      </c>
      <c r="I172" s="1294" t="s">
        <v>1211</v>
      </c>
      <c r="J172" s="1294" t="s">
        <v>2426</v>
      </c>
      <c r="K172" s="1294" t="s">
        <v>2421</v>
      </c>
      <c r="L172" s="1294" t="s">
        <v>1350</v>
      </c>
      <c r="M172" s="1294" t="s">
        <v>711</v>
      </c>
      <c r="N172" s="1296" t="s">
        <v>114</v>
      </c>
    </row>
    <row r="173" spans="1:14" hidden="1" x14ac:dyDescent="0.35">
      <c r="A173" s="1293">
        <v>2351</v>
      </c>
      <c r="B173" s="1294" t="s">
        <v>2636</v>
      </c>
      <c r="C173" s="1294" t="s">
        <v>2473</v>
      </c>
      <c r="D173" s="1295">
        <v>44265</v>
      </c>
      <c r="E173" s="1295">
        <v>44265</v>
      </c>
      <c r="F173" s="1294" t="s">
        <v>2417</v>
      </c>
      <c r="G173" s="1294" t="s">
        <v>2418</v>
      </c>
      <c r="H173" s="1294" t="s">
        <v>262</v>
      </c>
      <c r="I173" s="1294" t="s">
        <v>1208</v>
      </c>
      <c r="J173" s="1294" t="s">
        <v>2430</v>
      </c>
      <c r="K173" s="1294" t="s">
        <v>2421</v>
      </c>
      <c r="L173" s="1294" t="s">
        <v>2431</v>
      </c>
      <c r="M173" s="1294" t="s">
        <v>716</v>
      </c>
      <c r="N173" s="1296" t="s">
        <v>113</v>
      </c>
    </row>
    <row r="174" spans="1:14" hidden="1" x14ac:dyDescent="0.35">
      <c r="A174" s="1293">
        <v>2804</v>
      </c>
      <c r="B174" s="1294" t="s">
        <v>2637</v>
      </c>
      <c r="C174" s="1294" t="s">
        <v>1680</v>
      </c>
      <c r="D174" s="1295">
        <v>44606</v>
      </c>
      <c r="E174" s="1295">
        <v>44606</v>
      </c>
      <c r="F174" s="1294" t="s">
        <v>2417</v>
      </c>
      <c r="G174" s="1294" t="s">
        <v>2418</v>
      </c>
      <c r="H174" s="1294" t="s">
        <v>262</v>
      </c>
      <c r="I174" s="1294" t="s">
        <v>1211</v>
      </c>
      <c r="J174" s="1294" t="s">
        <v>2445</v>
      </c>
      <c r="K174" s="1294" t="s">
        <v>2421</v>
      </c>
      <c r="L174" s="1294" t="s">
        <v>2446</v>
      </c>
      <c r="M174" s="1294" t="s">
        <v>711</v>
      </c>
      <c r="N174" s="1296" t="s">
        <v>113</v>
      </c>
    </row>
    <row r="175" spans="1:14" hidden="1" x14ac:dyDescent="0.35">
      <c r="A175" s="1293">
        <v>3010</v>
      </c>
      <c r="B175" s="1294" t="s">
        <v>2638</v>
      </c>
      <c r="C175" s="1294" t="s">
        <v>1681</v>
      </c>
      <c r="D175" s="1295">
        <v>44820</v>
      </c>
      <c r="E175" s="1295">
        <v>44820</v>
      </c>
      <c r="F175" s="1294" t="s">
        <v>2417</v>
      </c>
      <c r="G175" s="1294" t="s">
        <v>2507</v>
      </c>
      <c r="H175" s="1294" t="s">
        <v>262</v>
      </c>
      <c r="I175" s="1294" t="s">
        <v>1211</v>
      </c>
      <c r="J175" s="1294" t="s">
        <v>2420</v>
      </c>
      <c r="K175" s="1294" t="s">
        <v>2421</v>
      </c>
      <c r="L175" s="1294" t="s">
        <v>1353</v>
      </c>
      <c r="M175" s="1294" t="s">
        <v>711</v>
      </c>
      <c r="N175" s="1296" t="s">
        <v>114</v>
      </c>
    </row>
    <row r="176" spans="1:14" hidden="1" x14ac:dyDescent="0.35">
      <c r="A176" s="1293">
        <v>2065</v>
      </c>
      <c r="B176" s="1294" t="s">
        <v>2639</v>
      </c>
      <c r="C176" s="1294" t="s">
        <v>1681</v>
      </c>
      <c r="D176" s="1295">
        <v>43654</v>
      </c>
      <c r="E176" s="1295">
        <v>43654</v>
      </c>
      <c r="F176" s="1294" t="s">
        <v>2417</v>
      </c>
      <c r="G176" s="1294" t="s">
        <v>2418</v>
      </c>
      <c r="H176" s="1294" t="s">
        <v>262</v>
      </c>
      <c r="I176" s="1294" t="s">
        <v>2542</v>
      </c>
      <c r="J176" s="1294" t="s">
        <v>2426</v>
      </c>
      <c r="K176" s="1294" t="s">
        <v>2421</v>
      </c>
      <c r="L176" s="1294" t="s">
        <v>1350</v>
      </c>
      <c r="M176" s="1294" t="s">
        <v>711</v>
      </c>
      <c r="N176" s="1296" t="s">
        <v>114</v>
      </c>
    </row>
    <row r="177" spans="1:14" hidden="1" x14ac:dyDescent="0.35">
      <c r="A177" s="1293">
        <v>2561</v>
      </c>
      <c r="B177" s="1294" t="s">
        <v>2640</v>
      </c>
      <c r="C177" s="1294" t="s">
        <v>1680</v>
      </c>
      <c r="D177" s="1295">
        <v>44431</v>
      </c>
      <c r="E177" s="1295">
        <v>44431</v>
      </c>
      <c r="F177" s="1294" t="s">
        <v>2417</v>
      </c>
      <c r="G177" s="1294" t="s">
        <v>2418</v>
      </c>
      <c r="H177" s="1294" t="s">
        <v>262</v>
      </c>
      <c r="I177" s="1294" t="s">
        <v>1209</v>
      </c>
      <c r="J177" s="1294" t="s">
        <v>2445</v>
      </c>
      <c r="K177" s="1294" t="s">
        <v>2421</v>
      </c>
      <c r="L177" s="1294" t="s">
        <v>2446</v>
      </c>
      <c r="M177" s="1294" t="s">
        <v>711</v>
      </c>
      <c r="N177" s="1296" t="s">
        <v>113</v>
      </c>
    </row>
    <row r="178" spans="1:14" hidden="1" x14ac:dyDescent="0.35">
      <c r="A178" s="1293">
        <v>1184</v>
      </c>
      <c r="B178" s="1294" t="s">
        <v>2641</v>
      </c>
      <c r="C178" s="1294" t="s">
        <v>534</v>
      </c>
      <c r="D178" s="1295">
        <v>44543</v>
      </c>
      <c r="E178" s="1295">
        <v>40911</v>
      </c>
      <c r="F178" s="1294" t="s">
        <v>2417</v>
      </c>
      <c r="G178" s="1294" t="s">
        <v>2537</v>
      </c>
      <c r="H178" s="1294" t="s">
        <v>262</v>
      </c>
      <c r="I178" s="1294" t="s">
        <v>1211</v>
      </c>
      <c r="J178" s="1294" t="s">
        <v>2430</v>
      </c>
      <c r="K178" s="1294" t="s">
        <v>330</v>
      </c>
      <c r="L178" s="1294" t="s">
        <v>2431</v>
      </c>
      <c r="M178" s="1294" t="s">
        <v>765</v>
      </c>
      <c r="N178" s="1296" t="s">
        <v>113</v>
      </c>
    </row>
    <row r="179" spans="1:14" hidden="1" x14ac:dyDescent="0.35">
      <c r="A179" s="1293">
        <v>3158</v>
      </c>
      <c r="B179" s="1294" t="s">
        <v>2642</v>
      </c>
      <c r="C179" s="1294" t="s">
        <v>2473</v>
      </c>
      <c r="D179" s="1295">
        <v>45008</v>
      </c>
      <c r="E179" s="1295">
        <v>45008</v>
      </c>
      <c r="F179" s="1294" t="s">
        <v>2417</v>
      </c>
      <c r="G179" s="1294" t="s">
        <v>2418</v>
      </c>
      <c r="H179" s="1294" t="s">
        <v>262</v>
      </c>
      <c r="I179" s="1294" t="s">
        <v>1208</v>
      </c>
      <c r="J179" s="1294" t="s">
        <v>2430</v>
      </c>
      <c r="K179" s="1294" t="s">
        <v>2421</v>
      </c>
      <c r="L179" s="1294" t="s">
        <v>2431</v>
      </c>
      <c r="M179" s="1294" t="s">
        <v>716</v>
      </c>
      <c r="N179" s="1296" t="s">
        <v>113</v>
      </c>
    </row>
    <row r="180" spans="1:14" hidden="1" x14ac:dyDescent="0.35">
      <c r="A180" s="1293">
        <v>2984</v>
      </c>
      <c r="B180" s="1294" t="s">
        <v>2643</v>
      </c>
      <c r="C180" s="1294" t="s">
        <v>2450</v>
      </c>
      <c r="D180" s="1295">
        <v>44791</v>
      </c>
      <c r="E180" s="1295">
        <v>44791</v>
      </c>
      <c r="F180" s="1294" t="s">
        <v>2417</v>
      </c>
      <c r="G180" s="1294" t="s">
        <v>2418</v>
      </c>
      <c r="H180" s="1294" t="s">
        <v>262</v>
      </c>
      <c r="I180" s="1294" t="s">
        <v>1207</v>
      </c>
      <c r="J180" s="1294" t="s">
        <v>2448</v>
      </c>
      <c r="K180" s="1294" t="s">
        <v>2421</v>
      </c>
      <c r="L180" s="1294" t="s">
        <v>2449</v>
      </c>
      <c r="M180" s="1294" t="s">
        <v>711</v>
      </c>
      <c r="N180" s="1296" t="s">
        <v>2451</v>
      </c>
    </row>
    <row r="181" spans="1:14" hidden="1" x14ac:dyDescent="0.35">
      <c r="A181" s="1293">
        <v>3076</v>
      </c>
      <c r="B181" s="1294" t="s">
        <v>2644</v>
      </c>
      <c r="C181" s="1294" t="s">
        <v>1680</v>
      </c>
      <c r="D181" s="1295">
        <v>44966</v>
      </c>
      <c r="E181" s="1295">
        <v>44966</v>
      </c>
      <c r="F181" s="1294" t="s">
        <v>2417</v>
      </c>
      <c r="G181" s="1294" t="s">
        <v>2433</v>
      </c>
      <c r="H181" s="1294" t="s">
        <v>262</v>
      </c>
      <c r="I181" s="1294" t="s">
        <v>1209</v>
      </c>
      <c r="J181" s="1294" t="s">
        <v>2430</v>
      </c>
      <c r="K181" s="1294" t="s">
        <v>2421</v>
      </c>
      <c r="L181" s="1294" t="s">
        <v>2431</v>
      </c>
      <c r="M181" s="1294" t="s">
        <v>711</v>
      </c>
      <c r="N181" s="1296" t="s">
        <v>113</v>
      </c>
    </row>
    <row r="182" spans="1:14" hidden="1" x14ac:dyDescent="0.35">
      <c r="A182" s="1293">
        <v>1680</v>
      </c>
      <c r="B182" s="1294" t="s">
        <v>2645</v>
      </c>
      <c r="C182" s="1294" t="s">
        <v>1680</v>
      </c>
      <c r="D182" s="1295">
        <v>43059</v>
      </c>
      <c r="E182" s="1295">
        <v>43059</v>
      </c>
      <c r="F182" s="1294" t="s">
        <v>2417</v>
      </c>
      <c r="G182" s="1294" t="s">
        <v>2418</v>
      </c>
      <c r="H182" s="1294" t="s">
        <v>262</v>
      </c>
      <c r="I182" s="1294" t="s">
        <v>1211</v>
      </c>
      <c r="J182" s="1294" t="s">
        <v>2430</v>
      </c>
      <c r="K182" s="1294" t="s">
        <v>2421</v>
      </c>
      <c r="L182" s="1294" t="s">
        <v>2431</v>
      </c>
      <c r="M182" s="1294" t="s">
        <v>711</v>
      </c>
      <c r="N182" s="1296" t="s">
        <v>113</v>
      </c>
    </row>
    <row r="183" spans="1:14" hidden="1" x14ac:dyDescent="0.35">
      <c r="A183" s="1293">
        <v>1644</v>
      </c>
      <c r="B183" s="1294" t="s">
        <v>2646</v>
      </c>
      <c r="C183" s="1294" t="s">
        <v>1681</v>
      </c>
      <c r="D183" s="1295">
        <v>42954</v>
      </c>
      <c r="E183" s="1295">
        <v>42954</v>
      </c>
      <c r="F183" s="1294" t="s">
        <v>2417</v>
      </c>
      <c r="G183" s="1294" t="s">
        <v>2418</v>
      </c>
      <c r="H183" s="1294" t="s">
        <v>262</v>
      </c>
      <c r="I183" s="1294" t="s">
        <v>1209</v>
      </c>
      <c r="J183" s="1294" t="s">
        <v>2420</v>
      </c>
      <c r="K183" s="1294" t="s">
        <v>2421</v>
      </c>
      <c r="L183" s="1294" t="s">
        <v>1353</v>
      </c>
      <c r="M183" s="1294" t="s">
        <v>711</v>
      </c>
      <c r="N183" s="1296" t="s">
        <v>114</v>
      </c>
    </row>
    <row r="184" spans="1:14" hidden="1" x14ac:dyDescent="0.35">
      <c r="A184" s="1293">
        <v>1307</v>
      </c>
      <c r="B184" s="1294" t="s">
        <v>2647</v>
      </c>
      <c r="C184" s="1294" t="s">
        <v>1681</v>
      </c>
      <c r="D184" s="1295">
        <v>41537</v>
      </c>
      <c r="E184" s="1295">
        <v>41537</v>
      </c>
      <c r="F184" s="1294" t="s">
        <v>2417</v>
      </c>
      <c r="G184" s="1294" t="s">
        <v>2418</v>
      </c>
      <c r="H184" s="1294" t="s">
        <v>262</v>
      </c>
      <c r="I184" s="1294" t="s">
        <v>1209</v>
      </c>
      <c r="J184" s="1294" t="s">
        <v>2420</v>
      </c>
      <c r="K184" s="1294" t="s">
        <v>2421</v>
      </c>
      <c r="L184" s="1294" t="s">
        <v>1353</v>
      </c>
      <c r="M184" s="1294" t="s">
        <v>711</v>
      </c>
      <c r="N184" s="1296" t="s">
        <v>114</v>
      </c>
    </row>
    <row r="185" spans="1:14" hidden="1" x14ac:dyDescent="0.35">
      <c r="A185" s="1293">
        <v>2841</v>
      </c>
      <c r="B185" s="1294" t="s">
        <v>2648</v>
      </c>
      <c r="C185" s="1294" t="s">
        <v>1680</v>
      </c>
      <c r="D185" s="1295">
        <v>44636</v>
      </c>
      <c r="E185" s="1295">
        <v>44636</v>
      </c>
      <c r="F185" s="1294" t="s">
        <v>2417</v>
      </c>
      <c r="G185" s="1294" t="s">
        <v>2433</v>
      </c>
      <c r="H185" s="1294" t="s">
        <v>262</v>
      </c>
      <c r="I185" s="1294" t="s">
        <v>1211</v>
      </c>
      <c r="J185" s="1294" t="s">
        <v>2430</v>
      </c>
      <c r="K185" s="1294" t="s">
        <v>2421</v>
      </c>
      <c r="L185" s="1294" t="s">
        <v>2431</v>
      </c>
      <c r="M185" s="1294" t="s">
        <v>711</v>
      </c>
      <c r="N185" s="1296" t="s">
        <v>113</v>
      </c>
    </row>
    <row r="186" spans="1:14" hidden="1" x14ac:dyDescent="0.35">
      <c r="A186" s="1293">
        <v>8444</v>
      </c>
      <c r="B186" s="1294" t="s">
        <v>2649</v>
      </c>
      <c r="C186" s="1294" t="s">
        <v>721</v>
      </c>
      <c r="D186" s="1295">
        <v>44727</v>
      </c>
      <c r="E186" s="1295">
        <v>44727</v>
      </c>
      <c r="F186" s="1294" t="s">
        <v>2417</v>
      </c>
      <c r="G186" s="1294" t="s">
        <v>2537</v>
      </c>
      <c r="H186" s="1294" t="s">
        <v>262</v>
      </c>
      <c r="I186" s="1294" t="s">
        <v>1211</v>
      </c>
      <c r="J186" s="1294" t="s">
        <v>2600</v>
      </c>
      <c r="K186" s="1294" t="s">
        <v>330</v>
      </c>
      <c r="L186" s="1294" t="s">
        <v>1376</v>
      </c>
      <c r="M186" s="1294" t="s">
        <v>765</v>
      </c>
      <c r="N186" s="1296" t="s">
        <v>116</v>
      </c>
    </row>
    <row r="187" spans="1:14" hidden="1" x14ac:dyDescent="0.35">
      <c r="A187" s="1293">
        <v>2840</v>
      </c>
      <c r="B187" s="1294" t="s">
        <v>2650</v>
      </c>
      <c r="C187" s="1294" t="s">
        <v>2473</v>
      </c>
      <c r="D187" s="1295">
        <v>44636</v>
      </c>
      <c r="E187" s="1295">
        <v>44636</v>
      </c>
      <c r="F187" s="1294" t="s">
        <v>2417</v>
      </c>
      <c r="G187" s="1294" t="s">
        <v>2433</v>
      </c>
      <c r="H187" s="1294" t="s">
        <v>262</v>
      </c>
      <c r="I187" s="1294" t="s">
        <v>1208</v>
      </c>
      <c r="J187" s="1294" t="s">
        <v>2430</v>
      </c>
      <c r="K187" s="1294" t="s">
        <v>2421</v>
      </c>
      <c r="L187" s="1294" t="s">
        <v>2431</v>
      </c>
      <c r="M187" s="1294" t="s">
        <v>716</v>
      </c>
      <c r="N187" s="1296" t="s">
        <v>113</v>
      </c>
    </row>
    <row r="188" spans="1:14" hidden="1" x14ac:dyDescent="0.35">
      <c r="A188" s="1293">
        <v>2766</v>
      </c>
      <c r="B188" s="1294" t="s">
        <v>2651</v>
      </c>
      <c r="C188" s="1294" t="s">
        <v>2548</v>
      </c>
      <c r="D188" s="1295">
        <v>44578</v>
      </c>
      <c r="E188" s="1295">
        <v>44578</v>
      </c>
      <c r="F188" s="1294" t="s">
        <v>2417</v>
      </c>
      <c r="G188" s="1294" t="s">
        <v>2418</v>
      </c>
      <c r="H188" s="1294" t="s">
        <v>262</v>
      </c>
      <c r="I188" s="1294" t="s">
        <v>1208</v>
      </c>
      <c r="J188" s="1294" t="s">
        <v>2448</v>
      </c>
      <c r="K188" s="1294" t="s">
        <v>2421</v>
      </c>
      <c r="L188" s="1294" t="s">
        <v>2449</v>
      </c>
      <c r="M188" s="1294" t="s">
        <v>716</v>
      </c>
      <c r="N188" s="1296" t="s">
        <v>2451</v>
      </c>
    </row>
    <row r="189" spans="1:14" hidden="1" x14ac:dyDescent="0.35">
      <c r="A189" s="1293">
        <v>3064</v>
      </c>
      <c r="B189" s="1294" t="s">
        <v>2652</v>
      </c>
      <c r="C189" s="1294" t="s">
        <v>1681</v>
      </c>
      <c r="D189" s="1295">
        <v>44944</v>
      </c>
      <c r="E189" s="1295">
        <v>44944</v>
      </c>
      <c r="F189" s="1294" t="s">
        <v>2417</v>
      </c>
      <c r="G189" s="1294" t="s">
        <v>2507</v>
      </c>
      <c r="H189" s="1294" t="s">
        <v>262</v>
      </c>
      <c r="I189" s="1294" t="s">
        <v>1211</v>
      </c>
      <c r="J189" s="1294" t="s">
        <v>2420</v>
      </c>
      <c r="K189" s="1294" t="s">
        <v>2421</v>
      </c>
      <c r="L189" s="1294" t="s">
        <v>1353</v>
      </c>
      <c r="M189" s="1294" t="s">
        <v>711</v>
      </c>
      <c r="N189" s="1296" t="s">
        <v>114</v>
      </c>
    </row>
    <row r="190" spans="1:14" hidden="1" x14ac:dyDescent="0.35">
      <c r="A190" s="1293">
        <v>3396</v>
      </c>
      <c r="B190" s="1294" t="s">
        <v>2653</v>
      </c>
      <c r="C190" s="1294" t="s">
        <v>1680</v>
      </c>
      <c r="D190" s="1295">
        <v>45590</v>
      </c>
      <c r="E190" s="1295">
        <v>45590</v>
      </c>
      <c r="F190" s="1294" t="s">
        <v>2417</v>
      </c>
      <c r="G190" s="1294" t="s">
        <v>2507</v>
      </c>
      <c r="H190" s="1294" t="s">
        <v>262</v>
      </c>
      <c r="I190" s="1294" t="s">
        <v>1213</v>
      </c>
      <c r="J190" s="1294" t="s">
        <v>2430</v>
      </c>
      <c r="K190" s="1294" t="s">
        <v>2421</v>
      </c>
      <c r="L190" s="1294" t="s">
        <v>2431</v>
      </c>
      <c r="M190" s="1294" t="s">
        <v>711</v>
      </c>
      <c r="N190" s="1296" t="s">
        <v>113</v>
      </c>
    </row>
    <row r="191" spans="1:14" hidden="1" x14ac:dyDescent="0.35">
      <c r="A191" s="1293">
        <v>1800</v>
      </c>
      <c r="B191" s="1294" t="s">
        <v>2654</v>
      </c>
      <c r="C191" s="1294" t="s">
        <v>721</v>
      </c>
      <c r="D191" s="1295">
        <v>43283</v>
      </c>
      <c r="E191" s="1295">
        <v>43283</v>
      </c>
      <c r="F191" s="1294" t="s">
        <v>2417</v>
      </c>
      <c r="G191" s="1294" t="s">
        <v>2418</v>
      </c>
      <c r="H191" s="1294" t="s">
        <v>262</v>
      </c>
      <c r="I191" s="1294" t="s">
        <v>2535</v>
      </c>
      <c r="J191" s="1294" t="s">
        <v>1333</v>
      </c>
      <c r="K191" s="1294" t="s">
        <v>2421</v>
      </c>
      <c r="L191" s="1294" t="s">
        <v>1376</v>
      </c>
      <c r="M191" s="1294" t="s">
        <v>711</v>
      </c>
      <c r="N191" s="1296" t="s">
        <v>116</v>
      </c>
    </row>
    <row r="192" spans="1:14" hidden="1" x14ac:dyDescent="0.35">
      <c r="A192" s="1293">
        <v>2720</v>
      </c>
      <c r="B192" s="1294" t="s">
        <v>2655</v>
      </c>
      <c r="C192" s="1294" t="s">
        <v>1681</v>
      </c>
      <c r="D192" s="1295">
        <v>44536</v>
      </c>
      <c r="E192" s="1295">
        <v>44536</v>
      </c>
      <c r="F192" s="1294" t="s">
        <v>2417</v>
      </c>
      <c r="G192" s="1294" t="s">
        <v>2507</v>
      </c>
      <c r="H192" s="1294" t="s">
        <v>262</v>
      </c>
      <c r="I192" s="1294" t="s">
        <v>1211</v>
      </c>
      <c r="J192" s="1294" t="s">
        <v>2420</v>
      </c>
      <c r="K192" s="1294" t="s">
        <v>2421</v>
      </c>
      <c r="L192" s="1294" t="s">
        <v>1353</v>
      </c>
      <c r="M192" s="1294" t="s">
        <v>711</v>
      </c>
      <c r="N192" s="1296" t="s">
        <v>114</v>
      </c>
    </row>
    <row r="193" spans="1:14" hidden="1" x14ac:dyDescent="0.35">
      <c r="A193" s="1293">
        <v>2669</v>
      </c>
      <c r="B193" s="1294" t="s">
        <v>2656</v>
      </c>
      <c r="C193" s="1294" t="s">
        <v>1680</v>
      </c>
      <c r="D193" s="1295">
        <v>44501</v>
      </c>
      <c r="E193" s="1295">
        <v>44501</v>
      </c>
      <c r="F193" s="1294" t="s">
        <v>2417</v>
      </c>
      <c r="G193" s="1294" t="s">
        <v>2418</v>
      </c>
      <c r="H193" s="1294" t="s">
        <v>262</v>
      </c>
      <c r="I193" s="1294" t="s">
        <v>1211</v>
      </c>
      <c r="J193" s="1294" t="s">
        <v>2430</v>
      </c>
      <c r="K193" s="1294" t="s">
        <v>2421</v>
      </c>
      <c r="L193" s="1294" t="s">
        <v>2431</v>
      </c>
      <c r="M193" s="1294" t="s">
        <v>711</v>
      </c>
      <c r="N193" s="1296" t="s">
        <v>113</v>
      </c>
    </row>
    <row r="194" spans="1:14" hidden="1" x14ac:dyDescent="0.35">
      <c r="A194" s="1293">
        <v>2719</v>
      </c>
      <c r="B194" s="1294" t="s">
        <v>2657</v>
      </c>
      <c r="C194" s="1294" t="s">
        <v>1680</v>
      </c>
      <c r="D194" s="1295">
        <v>44536</v>
      </c>
      <c r="E194" s="1295">
        <v>44536</v>
      </c>
      <c r="F194" s="1294" t="s">
        <v>2417</v>
      </c>
      <c r="G194" s="1294" t="s">
        <v>2418</v>
      </c>
      <c r="H194" s="1294" t="s">
        <v>262</v>
      </c>
      <c r="I194" s="1294" t="s">
        <v>1211</v>
      </c>
      <c r="J194" s="1294" t="s">
        <v>2445</v>
      </c>
      <c r="K194" s="1294" t="s">
        <v>2421</v>
      </c>
      <c r="L194" s="1294" t="s">
        <v>2446</v>
      </c>
      <c r="M194" s="1294" t="s">
        <v>711</v>
      </c>
      <c r="N194" s="1296" t="s">
        <v>113</v>
      </c>
    </row>
    <row r="195" spans="1:14" hidden="1" x14ac:dyDescent="0.35">
      <c r="A195" s="1293">
        <v>8127</v>
      </c>
      <c r="B195" s="1294" t="s">
        <v>2658</v>
      </c>
      <c r="C195" s="1294" t="s">
        <v>721</v>
      </c>
      <c r="D195" s="1295">
        <v>45457</v>
      </c>
      <c r="E195" s="1295">
        <v>42972</v>
      </c>
      <c r="F195" s="1294" t="s">
        <v>2417</v>
      </c>
      <c r="G195" s="1294" t="s">
        <v>2418</v>
      </c>
      <c r="H195" s="1294" t="s">
        <v>262</v>
      </c>
      <c r="I195" s="1294" t="s">
        <v>2535</v>
      </c>
      <c r="J195" s="1294" t="s">
        <v>2495</v>
      </c>
      <c r="K195" s="1294" t="s">
        <v>2421</v>
      </c>
      <c r="L195" s="1294" t="s">
        <v>1372</v>
      </c>
      <c r="M195" s="1294" t="s">
        <v>711</v>
      </c>
      <c r="N195" s="1296" t="s">
        <v>116</v>
      </c>
    </row>
    <row r="196" spans="1:14" hidden="1" x14ac:dyDescent="0.35">
      <c r="A196" s="1293">
        <v>2757</v>
      </c>
      <c r="B196" s="1294" t="s">
        <v>2659</v>
      </c>
      <c r="C196" s="1294" t="s">
        <v>1680</v>
      </c>
      <c r="D196" s="1295">
        <v>44571</v>
      </c>
      <c r="E196" s="1295">
        <v>44571</v>
      </c>
      <c r="F196" s="1294" t="s">
        <v>2417</v>
      </c>
      <c r="G196" s="1294" t="s">
        <v>2433</v>
      </c>
      <c r="H196" s="1294" t="s">
        <v>262</v>
      </c>
      <c r="I196" s="1294" t="s">
        <v>1211</v>
      </c>
      <c r="J196" s="1294" t="s">
        <v>2430</v>
      </c>
      <c r="K196" s="1294" t="s">
        <v>2421</v>
      </c>
      <c r="L196" s="1294" t="s">
        <v>2431</v>
      </c>
      <c r="M196" s="1294" t="s">
        <v>711</v>
      </c>
      <c r="N196" s="1296" t="s">
        <v>113</v>
      </c>
    </row>
    <row r="197" spans="1:14" hidden="1" x14ac:dyDescent="0.35">
      <c r="A197" s="1293">
        <v>2007</v>
      </c>
      <c r="B197" s="1294" t="s">
        <v>2660</v>
      </c>
      <c r="C197" s="1294" t="s">
        <v>1680</v>
      </c>
      <c r="D197" s="1295">
        <v>43577</v>
      </c>
      <c r="E197" s="1295">
        <v>43577</v>
      </c>
      <c r="F197" s="1294" t="s">
        <v>2417</v>
      </c>
      <c r="G197" s="1294" t="s">
        <v>2433</v>
      </c>
      <c r="H197" s="1294" t="s">
        <v>262</v>
      </c>
      <c r="I197" s="1294" t="s">
        <v>1209</v>
      </c>
      <c r="J197" s="1294" t="s">
        <v>2430</v>
      </c>
      <c r="K197" s="1294" t="s">
        <v>2421</v>
      </c>
      <c r="L197" s="1294" t="s">
        <v>2431</v>
      </c>
      <c r="M197" s="1294" t="s">
        <v>711</v>
      </c>
      <c r="N197" s="1296" t="s">
        <v>113</v>
      </c>
    </row>
    <row r="198" spans="1:14" hidden="1" x14ac:dyDescent="0.35">
      <c r="A198" s="1293">
        <v>2557</v>
      </c>
      <c r="B198" s="1294" t="s">
        <v>2661</v>
      </c>
      <c r="C198" s="1294" t="s">
        <v>1680</v>
      </c>
      <c r="D198" s="1295">
        <v>44431</v>
      </c>
      <c r="E198" s="1295">
        <v>44431</v>
      </c>
      <c r="F198" s="1294" t="s">
        <v>2417</v>
      </c>
      <c r="G198" s="1294" t="s">
        <v>2433</v>
      </c>
      <c r="H198" s="1294" t="s">
        <v>262</v>
      </c>
      <c r="I198" s="1294" t="s">
        <v>1212</v>
      </c>
      <c r="J198" s="1294" t="s">
        <v>2430</v>
      </c>
      <c r="K198" s="1294" t="s">
        <v>2421</v>
      </c>
      <c r="L198" s="1294" t="s">
        <v>2431</v>
      </c>
      <c r="M198" s="1294" t="s">
        <v>711</v>
      </c>
      <c r="N198" s="1296" t="s">
        <v>113</v>
      </c>
    </row>
    <row r="199" spans="1:14" hidden="1" x14ac:dyDescent="0.35">
      <c r="A199" s="1293">
        <v>2682</v>
      </c>
      <c r="B199" s="1294" t="s">
        <v>2662</v>
      </c>
      <c r="C199" s="1294" t="s">
        <v>1680</v>
      </c>
      <c r="D199" s="1295">
        <v>44508</v>
      </c>
      <c r="E199" s="1295">
        <v>44508</v>
      </c>
      <c r="F199" s="1294" t="s">
        <v>2417</v>
      </c>
      <c r="G199" s="1294" t="s">
        <v>2433</v>
      </c>
      <c r="H199" s="1294" t="s">
        <v>262</v>
      </c>
      <c r="I199" s="1294" t="s">
        <v>2542</v>
      </c>
      <c r="J199" s="1294" t="s">
        <v>2430</v>
      </c>
      <c r="K199" s="1294" t="s">
        <v>2421</v>
      </c>
      <c r="L199" s="1294" t="s">
        <v>2431</v>
      </c>
      <c r="M199" s="1294" t="s">
        <v>711</v>
      </c>
      <c r="N199" s="1296" t="s">
        <v>113</v>
      </c>
    </row>
    <row r="200" spans="1:14" hidden="1" x14ac:dyDescent="0.35">
      <c r="A200" s="1293">
        <v>2603</v>
      </c>
      <c r="B200" s="1294" t="s">
        <v>2663</v>
      </c>
      <c r="C200" s="1294" t="s">
        <v>1680</v>
      </c>
      <c r="D200" s="1295">
        <v>44431</v>
      </c>
      <c r="E200" s="1295">
        <v>44431</v>
      </c>
      <c r="F200" s="1294" t="s">
        <v>2417</v>
      </c>
      <c r="G200" s="1294" t="s">
        <v>2418</v>
      </c>
      <c r="H200" s="1294" t="s">
        <v>262</v>
      </c>
      <c r="I200" s="1294" t="s">
        <v>1209</v>
      </c>
      <c r="J200" s="1294" t="s">
        <v>2445</v>
      </c>
      <c r="K200" s="1294" t="s">
        <v>2421</v>
      </c>
      <c r="L200" s="1294" t="s">
        <v>2446</v>
      </c>
      <c r="M200" s="1294" t="s">
        <v>711</v>
      </c>
      <c r="N200" s="1296" t="s">
        <v>113</v>
      </c>
    </row>
    <row r="201" spans="1:14" hidden="1" x14ac:dyDescent="0.35">
      <c r="A201" s="1293">
        <v>2410</v>
      </c>
      <c r="B201" s="1294" t="s">
        <v>2664</v>
      </c>
      <c r="C201" s="1294" t="s">
        <v>2473</v>
      </c>
      <c r="D201" s="1295">
        <v>44305</v>
      </c>
      <c r="E201" s="1295">
        <v>44305</v>
      </c>
      <c r="F201" s="1294" t="s">
        <v>2417</v>
      </c>
      <c r="G201" s="1294" t="s">
        <v>2418</v>
      </c>
      <c r="H201" s="1294" t="s">
        <v>262</v>
      </c>
      <c r="I201" s="1294" t="s">
        <v>1208</v>
      </c>
      <c r="J201" s="1294" t="s">
        <v>2430</v>
      </c>
      <c r="K201" s="1294" t="s">
        <v>2421</v>
      </c>
      <c r="L201" s="1294" t="s">
        <v>2431</v>
      </c>
      <c r="M201" s="1294" t="s">
        <v>716</v>
      </c>
      <c r="N201" s="1296" t="s">
        <v>113</v>
      </c>
    </row>
    <row r="202" spans="1:14" hidden="1" x14ac:dyDescent="0.35">
      <c r="A202" s="1293">
        <v>2485</v>
      </c>
      <c r="B202" s="1294" t="s">
        <v>2665</v>
      </c>
      <c r="C202" s="1294" t="s">
        <v>2473</v>
      </c>
      <c r="D202" s="1295">
        <v>44368</v>
      </c>
      <c r="E202" s="1295">
        <v>44368</v>
      </c>
      <c r="F202" s="1294" t="s">
        <v>2417</v>
      </c>
      <c r="G202" s="1294" t="s">
        <v>2418</v>
      </c>
      <c r="H202" s="1294" t="s">
        <v>262</v>
      </c>
      <c r="I202" s="1294" t="s">
        <v>1208</v>
      </c>
      <c r="J202" s="1294" t="s">
        <v>2430</v>
      </c>
      <c r="K202" s="1294" t="s">
        <v>2421</v>
      </c>
      <c r="L202" s="1294" t="s">
        <v>2431</v>
      </c>
      <c r="M202" s="1294" t="s">
        <v>716</v>
      </c>
      <c r="N202" s="1296" t="s">
        <v>113</v>
      </c>
    </row>
    <row r="203" spans="1:14" hidden="1" x14ac:dyDescent="0.35">
      <c r="A203" s="1293">
        <v>1804</v>
      </c>
      <c r="B203" s="1294" t="s">
        <v>2666</v>
      </c>
      <c r="C203" s="1294" t="s">
        <v>2473</v>
      </c>
      <c r="D203" s="1295">
        <v>43297</v>
      </c>
      <c r="E203" s="1295">
        <v>43297</v>
      </c>
      <c r="F203" s="1294" t="s">
        <v>2417</v>
      </c>
      <c r="G203" s="1294" t="s">
        <v>2418</v>
      </c>
      <c r="H203" s="1294" t="s">
        <v>262</v>
      </c>
      <c r="I203" s="1294" t="s">
        <v>1208</v>
      </c>
      <c r="J203" s="1294" t="s">
        <v>2430</v>
      </c>
      <c r="K203" s="1294" t="s">
        <v>2421</v>
      </c>
      <c r="L203" s="1294" t="s">
        <v>2431</v>
      </c>
      <c r="M203" s="1294" t="s">
        <v>716</v>
      </c>
      <c r="N203" s="1296" t="s">
        <v>113</v>
      </c>
    </row>
    <row r="204" spans="1:14" hidden="1" x14ac:dyDescent="0.35">
      <c r="A204" s="1293">
        <v>2122</v>
      </c>
      <c r="B204" s="1294" t="s">
        <v>2667</v>
      </c>
      <c r="C204" s="1294" t="s">
        <v>1684</v>
      </c>
      <c r="D204" s="1295">
        <v>43794</v>
      </c>
      <c r="E204" s="1295">
        <v>43794</v>
      </c>
      <c r="F204" s="1294" t="s">
        <v>2417</v>
      </c>
      <c r="G204" s="1294" t="s">
        <v>2418</v>
      </c>
      <c r="H204" s="1294" t="s">
        <v>262</v>
      </c>
      <c r="I204" s="1294" t="s">
        <v>1209</v>
      </c>
      <c r="J204" s="1294" t="s">
        <v>1351</v>
      </c>
      <c r="K204" s="1294" t="s">
        <v>2421</v>
      </c>
      <c r="L204" s="1294" t="s">
        <v>1329</v>
      </c>
      <c r="M204" s="1294" t="s">
        <v>711</v>
      </c>
      <c r="N204" s="1296" t="s">
        <v>115</v>
      </c>
    </row>
    <row r="205" spans="1:14" hidden="1" x14ac:dyDescent="0.35">
      <c r="A205" s="1293">
        <v>1958</v>
      </c>
      <c r="B205" s="1294" t="s">
        <v>2668</v>
      </c>
      <c r="C205" s="1294" t="s">
        <v>2473</v>
      </c>
      <c r="D205" s="1295">
        <v>43535</v>
      </c>
      <c r="E205" s="1295">
        <v>43535</v>
      </c>
      <c r="F205" s="1294" t="s">
        <v>2417</v>
      </c>
      <c r="G205" s="1294" t="s">
        <v>2418</v>
      </c>
      <c r="H205" s="1294" t="s">
        <v>262</v>
      </c>
      <c r="I205" s="1294" t="s">
        <v>1208</v>
      </c>
      <c r="J205" s="1294" t="s">
        <v>2430</v>
      </c>
      <c r="K205" s="1294" t="s">
        <v>2421</v>
      </c>
      <c r="L205" s="1294" t="s">
        <v>2431</v>
      </c>
      <c r="M205" s="1294" t="s">
        <v>716</v>
      </c>
      <c r="N205" s="1296" t="s">
        <v>113</v>
      </c>
    </row>
    <row r="206" spans="1:14" hidden="1" x14ac:dyDescent="0.35">
      <c r="A206" s="1293">
        <v>2886</v>
      </c>
      <c r="B206" s="1294" t="s">
        <v>2669</v>
      </c>
      <c r="C206" s="1294" t="s">
        <v>1681</v>
      </c>
      <c r="D206" s="1295">
        <v>44690</v>
      </c>
      <c r="E206" s="1295">
        <v>44690</v>
      </c>
      <c r="F206" s="1294" t="s">
        <v>2417</v>
      </c>
      <c r="G206" s="1294" t="s">
        <v>2418</v>
      </c>
      <c r="H206" s="1294" t="s">
        <v>262</v>
      </c>
      <c r="I206" s="1294" t="s">
        <v>1209</v>
      </c>
      <c r="J206" s="1294" t="s">
        <v>2426</v>
      </c>
      <c r="K206" s="1294" t="s">
        <v>2421</v>
      </c>
      <c r="L206" s="1294" t="s">
        <v>1350</v>
      </c>
      <c r="M206" s="1294" t="s">
        <v>711</v>
      </c>
      <c r="N206" s="1296" t="s">
        <v>114</v>
      </c>
    </row>
    <row r="207" spans="1:14" hidden="1" x14ac:dyDescent="0.35">
      <c r="A207" s="1293">
        <v>2739</v>
      </c>
      <c r="B207" s="1294" t="s">
        <v>2670</v>
      </c>
      <c r="C207" s="1294" t="s">
        <v>1681</v>
      </c>
      <c r="D207" s="1295">
        <v>44550</v>
      </c>
      <c r="E207" s="1295">
        <v>44550</v>
      </c>
      <c r="F207" s="1294" t="s">
        <v>2417</v>
      </c>
      <c r="G207" s="1294" t="s">
        <v>2507</v>
      </c>
      <c r="H207" s="1294" t="s">
        <v>262</v>
      </c>
      <c r="I207" s="1294" t="s">
        <v>1211</v>
      </c>
      <c r="J207" s="1294" t="s">
        <v>2420</v>
      </c>
      <c r="K207" s="1294" t="s">
        <v>2421</v>
      </c>
      <c r="L207" s="1294" t="s">
        <v>1353</v>
      </c>
      <c r="M207" s="1294" t="s">
        <v>711</v>
      </c>
      <c r="N207" s="1296" t="s">
        <v>114</v>
      </c>
    </row>
    <row r="208" spans="1:14" hidden="1" x14ac:dyDescent="0.35">
      <c r="A208" s="1293">
        <v>2628</v>
      </c>
      <c r="B208" s="1294" t="s">
        <v>2671</v>
      </c>
      <c r="C208" s="1294" t="s">
        <v>1683</v>
      </c>
      <c r="D208" s="1295">
        <v>44453</v>
      </c>
      <c r="E208" s="1295">
        <v>44453</v>
      </c>
      <c r="F208" s="1294" t="s">
        <v>2417</v>
      </c>
      <c r="G208" s="1294" t="s">
        <v>2433</v>
      </c>
      <c r="H208" s="1294" t="s">
        <v>262</v>
      </c>
      <c r="I208" s="1294" t="s">
        <v>2535</v>
      </c>
      <c r="J208" s="1294" t="s">
        <v>1354</v>
      </c>
      <c r="K208" s="1294" t="s">
        <v>2421</v>
      </c>
      <c r="L208" s="1294" t="s">
        <v>1332</v>
      </c>
      <c r="M208" s="1294" t="s">
        <v>711</v>
      </c>
      <c r="N208" s="1296" t="s">
        <v>115</v>
      </c>
    </row>
    <row r="209" spans="1:14" hidden="1" x14ac:dyDescent="0.35">
      <c r="A209" s="1293">
        <v>1210</v>
      </c>
      <c r="B209" s="1294" t="s">
        <v>2672</v>
      </c>
      <c r="C209" s="1294" t="s">
        <v>1681</v>
      </c>
      <c r="D209" s="1295">
        <v>41039</v>
      </c>
      <c r="E209" s="1295">
        <v>41039</v>
      </c>
      <c r="F209" s="1294" t="s">
        <v>2417</v>
      </c>
      <c r="G209" s="1294" t="s">
        <v>2418</v>
      </c>
      <c r="H209" s="1294" t="s">
        <v>262</v>
      </c>
      <c r="I209" s="1294" t="s">
        <v>1211</v>
      </c>
      <c r="J209" s="1294" t="s">
        <v>2426</v>
      </c>
      <c r="K209" s="1294" t="s">
        <v>2421</v>
      </c>
      <c r="L209" s="1294" t="s">
        <v>1350</v>
      </c>
      <c r="M209" s="1294" t="s">
        <v>711</v>
      </c>
      <c r="N209" s="1296" t="s">
        <v>114</v>
      </c>
    </row>
    <row r="210" spans="1:14" hidden="1" x14ac:dyDescent="0.35">
      <c r="A210" s="1293">
        <v>2837</v>
      </c>
      <c r="B210" s="1294" t="s">
        <v>2673</v>
      </c>
      <c r="C210" s="1294" t="s">
        <v>1680</v>
      </c>
      <c r="D210" s="1295">
        <v>44634</v>
      </c>
      <c r="E210" s="1295">
        <v>44634</v>
      </c>
      <c r="F210" s="1294" t="s">
        <v>2417</v>
      </c>
      <c r="G210" s="1294" t="s">
        <v>2418</v>
      </c>
      <c r="H210" s="1294" t="s">
        <v>262</v>
      </c>
      <c r="I210" s="1294" t="s">
        <v>1209</v>
      </c>
      <c r="J210" s="1294" t="s">
        <v>2430</v>
      </c>
      <c r="K210" s="1294" t="s">
        <v>2421</v>
      </c>
      <c r="L210" s="1294" t="s">
        <v>2431</v>
      </c>
      <c r="M210" s="1294" t="s">
        <v>711</v>
      </c>
      <c r="N210" s="1296" t="s">
        <v>113</v>
      </c>
    </row>
    <row r="211" spans="1:14" hidden="1" x14ac:dyDescent="0.35">
      <c r="A211" s="1293">
        <v>2998</v>
      </c>
      <c r="B211" s="1294" t="s">
        <v>2674</v>
      </c>
      <c r="C211" s="1294" t="s">
        <v>2450</v>
      </c>
      <c r="D211" s="1295">
        <v>44791</v>
      </c>
      <c r="E211" s="1295">
        <v>44791</v>
      </c>
      <c r="F211" s="1294" t="s">
        <v>2417</v>
      </c>
      <c r="G211" s="1294" t="s">
        <v>2418</v>
      </c>
      <c r="H211" s="1294" t="s">
        <v>262</v>
      </c>
      <c r="I211" s="1294" t="s">
        <v>1207</v>
      </c>
      <c r="J211" s="1294" t="s">
        <v>2448</v>
      </c>
      <c r="K211" s="1294" t="s">
        <v>2421</v>
      </c>
      <c r="L211" s="1294" t="s">
        <v>2449</v>
      </c>
      <c r="M211" s="1294" t="s">
        <v>711</v>
      </c>
      <c r="N211" s="1296" t="s">
        <v>2451</v>
      </c>
    </row>
    <row r="212" spans="1:14" hidden="1" x14ac:dyDescent="0.35">
      <c r="A212" s="1293">
        <v>1442</v>
      </c>
      <c r="B212" s="1294" t="s">
        <v>2675</v>
      </c>
      <c r="C212" s="1294" t="s">
        <v>534</v>
      </c>
      <c r="D212" s="1295">
        <v>44774</v>
      </c>
      <c r="E212" s="1295">
        <v>42310</v>
      </c>
      <c r="F212" s="1294" t="s">
        <v>2417</v>
      </c>
      <c r="G212" s="1294" t="s">
        <v>2563</v>
      </c>
      <c r="H212" s="1294" t="s">
        <v>262</v>
      </c>
      <c r="I212" s="1294" t="s">
        <v>1211</v>
      </c>
      <c r="J212" s="1294" t="s">
        <v>2430</v>
      </c>
      <c r="K212" s="1294" t="s">
        <v>2458</v>
      </c>
      <c r="L212" s="1294" t="s">
        <v>2431</v>
      </c>
      <c r="M212" s="1294" t="s">
        <v>765</v>
      </c>
      <c r="N212" s="1296" t="s">
        <v>113</v>
      </c>
    </row>
    <row r="213" spans="1:14" hidden="1" x14ac:dyDescent="0.35">
      <c r="A213" s="1293">
        <v>3082</v>
      </c>
      <c r="B213" s="1294" t="s">
        <v>2676</v>
      </c>
      <c r="C213" s="1294" t="s">
        <v>540</v>
      </c>
      <c r="D213" s="1295">
        <v>44970</v>
      </c>
      <c r="E213" s="1295">
        <v>44970</v>
      </c>
      <c r="F213" s="1294" t="s">
        <v>2417</v>
      </c>
      <c r="G213" s="1294" t="s">
        <v>2537</v>
      </c>
      <c r="H213" s="1294" t="s">
        <v>262</v>
      </c>
      <c r="I213" s="1294" t="s">
        <v>1211</v>
      </c>
      <c r="J213" s="1294" t="s">
        <v>1351</v>
      </c>
      <c r="K213" s="1294" t="s">
        <v>330</v>
      </c>
      <c r="L213" s="1294" t="s">
        <v>1329</v>
      </c>
      <c r="M213" s="1294" t="s">
        <v>765</v>
      </c>
      <c r="N213" s="1296" t="s">
        <v>115</v>
      </c>
    </row>
    <row r="214" spans="1:14" hidden="1" x14ac:dyDescent="0.35">
      <c r="A214" s="1293">
        <v>2814</v>
      </c>
      <c r="B214" s="1294" t="s">
        <v>2677</v>
      </c>
      <c r="C214" s="1294" t="s">
        <v>1680</v>
      </c>
      <c r="D214" s="1295">
        <v>44613</v>
      </c>
      <c r="E214" s="1295">
        <v>44613</v>
      </c>
      <c r="F214" s="1294" t="s">
        <v>2417</v>
      </c>
      <c r="G214" s="1294" t="s">
        <v>2418</v>
      </c>
      <c r="H214" s="1294" t="s">
        <v>262</v>
      </c>
      <c r="I214" s="1294" t="s">
        <v>1209</v>
      </c>
      <c r="J214" s="1294" t="s">
        <v>2430</v>
      </c>
      <c r="K214" s="1294" t="s">
        <v>2421</v>
      </c>
      <c r="L214" s="1294" t="s">
        <v>2431</v>
      </c>
      <c r="M214" s="1294" t="s">
        <v>711</v>
      </c>
      <c r="N214" s="1296" t="s">
        <v>113</v>
      </c>
    </row>
    <row r="215" spans="1:14" hidden="1" x14ac:dyDescent="0.35">
      <c r="A215" s="1293">
        <v>1796</v>
      </c>
      <c r="B215" s="1294" t="s">
        <v>2678</v>
      </c>
      <c r="C215" s="1294" t="s">
        <v>1683</v>
      </c>
      <c r="D215" s="1295">
        <v>43276</v>
      </c>
      <c r="E215" s="1295">
        <v>43276</v>
      </c>
      <c r="F215" s="1294" t="s">
        <v>2417</v>
      </c>
      <c r="G215" s="1294" t="s">
        <v>2418</v>
      </c>
      <c r="H215" s="1294" t="s">
        <v>262</v>
      </c>
      <c r="I215" s="1294" t="s">
        <v>1211</v>
      </c>
      <c r="J215" s="1294" t="s">
        <v>1354</v>
      </c>
      <c r="K215" s="1294" t="s">
        <v>2421</v>
      </c>
      <c r="L215" s="1294" t="s">
        <v>1332</v>
      </c>
      <c r="M215" s="1294" t="s">
        <v>711</v>
      </c>
      <c r="N215" s="1296" t="s">
        <v>115</v>
      </c>
    </row>
    <row r="216" spans="1:14" hidden="1" x14ac:dyDescent="0.35">
      <c r="A216" s="1293">
        <v>1925</v>
      </c>
      <c r="B216" s="1294" t="s">
        <v>2679</v>
      </c>
      <c r="C216" s="1294" t="s">
        <v>1710</v>
      </c>
      <c r="D216" s="1295">
        <v>43479</v>
      </c>
      <c r="E216" s="1295">
        <v>43479</v>
      </c>
      <c r="F216" s="1294" t="s">
        <v>2417</v>
      </c>
      <c r="G216" s="1294" t="s">
        <v>2418</v>
      </c>
      <c r="H216" s="1294" t="s">
        <v>262</v>
      </c>
      <c r="I216" s="1294" t="s">
        <v>1208</v>
      </c>
      <c r="J216" s="1294" t="s">
        <v>2436</v>
      </c>
      <c r="K216" s="1294" t="s">
        <v>2421</v>
      </c>
      <c r="L216" s="1294" t="s">
        <v>1353</v>
      </c>
      <c r="M216" s="1294" t="s">
        <v>716</v>
      </c>
      <c r="N216" s="1296" t="s">
        <v>114</v>
      </c>
    </row>
    <row r="217" spans="1:14" hidden="1" x14ac:dyDescent="0.35">
      <c r="A217" s="1293">
        <v>3161</v>
      </c>
      <c r="B217" s="1294" t="s">
        <v>2680</v>
      </c>
      <c r="C217" s="1294" t="s">
        <v>2473</v>
      </c>
      <c r="D217" s="1295">
        <v>45019</v>
      </c>
      <c r="E217" s="1295">
        <v>45019</v>
      </c>
      <c r="F217" s="1294" t="s">
        <v>2417</v>
      </c>
      <c r="G217" s="1294" t="s">
        <v>2418</v>
      </c>
      <c r="H217" s="1294" t="s">
        <v>262</v>
      </c>
      <c r="I217" s="1294" t="s">
        <v>1208</v>
      </c>
      <c r="J217" s="1294" t="s">
        <v>2430</v>
      </c>
      <c r="K217" s="1294" t="s">
        <v>2421</v>
      </c>
      <c r="L217" s="1294" t="s">
        <v>2431</v>
      </c>
      <c r="M217" s="1294" t="s">
        <v>716</v>
      </c>
      <c r="N217" s="1296" t="s">
        <v>113</v>
      </c>
    </row>
    <row r="218" spans="1:14" hidden="1" x14ac:dyDescent="0.35">
      <c r="A218" s="1293">
        <v>1176</v>
      </c>
      <c r="B218" s="1294" t="s">
        <v>2681</v>
      </c>
      <c r="C218" s="1294" t="s">
        <v>534</v>
      </c>
      <c r="D218" s="1295">
        <v>45061</v>
      </c>
      <c r="E218" s="1295">
        <v>40875</v>
      </c>
      <c r="F218" s="1294" t="s">
        <v>2417</v>
      </c>
      <c r="G218" s="1294" t="s">
        <v>2530</v>
      </c>
      <c r="H218" s="1294" t="s">
        <v>262</v>
      </c>
      <c r="I218" s="1294" t="s">
        <v>1211</v>
      </c>
      <c r="J218" s="1294" t="s">
        <v>2430</v>
      </c>
      <c r="K218" s="1294" t="s">
        <v>2458</v>
      </c>
      <c r="L218" s="1294" t="s">
        <v>2431</v>
      </c>
      <c r="M218" s="1294" t="s">
        <v>765</v>
      </c>
      <c r="N218" s="1296" t="s">
        <v>113</v>
      </c>
    </row>
    <row r="219" spans="1:14" hidden="1" x14ac:dyDescent="0.35">
      <c r="A219" s="1293">
        <v>3034</v>
      </c>
      <c r="B219" s="1294" t="s">
        <v>2682</v>
      </c>
      <c r="C219" s="1294" t="s">
        <v>1683</v>
      </c>
      <c r="D219" s="1295">
        <v>44868</v>
      </c>
      <c r="E219" s="1295">
        <v>44868</v>
      </c>
      <c r="F219" s="1294" t="s">
        <v>2417</v>
      </c>
      <c r="G219" s="1294" t="s">
        <v>2418</v>
      </c>
      <c r="H219" s="1294" t="s">
        <v>262</v>
      </c>
      <c r="I219" s="1294" t="s">
        <v>1209</v>
      </c>
      <c r="J219" s="1294" t="s">
        <v>1354</v>
      </c>
      <c r="K219" s="1294" t="s">
        <v>2421</v>
      </c>
      <c r="L219" s="1294" t="s">
        <v>1332</v>
      </c>
      <c r="M219" s="1294" t="s">
        <v>711</v>
      </c>
      <c r="N219" s="1296" t="s">
        <v>115</v>
      </c>
    </row>
    <row r="220" spans="1:14" hidden="1" x14ac:dyDescent="0.35">
      <c r="A220" s="1293">
        <v>1794</v>
      </c>
      <c r="B220" s="1294" t="s">
        <v>2683</v>
      </c>
      <c r="C220" s="1294" t="s">
        <v>540</v>
      </c>
      <c r="D220" s="1295">
        <v>44798</v>
      </c>
      <c r="E220" s="1295">
        <v>43269</v>
      </c>
      <c r="F220" s="1294" t="s">
        <v>2417</v>
      </c>
      <c r="G220" s="1294" t="s">
        <v>2537</v>
      </c>
      <c r="H220" s="1294" t="s">
        <v>262</v>
      </c>
      <c r="I220" s="1294" t="s">
        <v>1211</v>
      </c>
      <c r="J220" s="1294" t="s">
        <v>1351</v>
      </c>
      <c r="K220" s="1294" t="s">
        <v>330</v>
      </c>
      <c r="L220" s="1294" t="s">
        <v>1329</v>
      </c>
      <c r="M220" s="1294" t="s">
        <v>765</v>
      </c>
      <c r="N220" s="1296" t="s">
        <v>115</v>
      </c>
    </row>
    <row r="221" spans="1:14" hidden="1" x14ac:dyDescent="0.35">
      <c r="A221" s="1293">
        <v>8383</v>
      </c>
      <c r="B221" s="1294" t="s">
        <v>2684</v>
      </c>
      <c r="C221" s="1294" t="s">
        <v>536</v>
      </c>
      <c r="D221" s="1295">
        <v>44305</v>
      </c>
      <c r="E221" s="1295">
        <v>44305</v>
      </c>
      <c r="F221" s="1294" t="s">
        <v>2417</v>
      </c>
      <c r="G221" s="1294" t="s">
        <v>2494</v>
      </c>
      <c r="H221" s="1294" t="s">
        <v>262</v>
      </c>
      <c r="I221" s="1294" t="s">
        <v>1211</v>
      </c>
      <c r="J221" s="1294" t="s">
        <v>2426</v>
      </c>
      <c r="K221" s="1294" t="s">
        <v>330</v>
      </c>
      <c r="L221" s="1294" t="s">
        <v>1350</v>
      </c>
      <c r="M221" s="1294" t="s">
        <v>765</v>
      </c>
      <c r="N221" s="1296" t="s">
        <v>114</v>
      </c>
    </row>
    <row r="222" spans="1:14" hidden="1" x14ac:dyDescent="0.35">
      <c r="A222" s="1293">
        <v>3039</v>
      </c>
      <c r="B222" s="1294" t="s">
        <v>2685</v>
      </c>
      <c r="C222" s="1294" t="s">
        <v>1680</v>
      </c>
      <c r="D222" s="1295">
        <v>44879</v>
      </c>
      <c r="E222" s="1295">
        <v>44879</v>
      </c>
      <c r="F222" s="1294" t="s">
        <v>2417</v>
      </c>
      <c r="G222" s="1294" t="s">
        <v>2418</v>
      </c>
      <c r="H222" s="1294" t="s">
        <v>262</v>
      </c>
      <c r="I222" s="1294" t="s">
        <v>1211</v>
      </c>
      <c r="J222" s="1294" t="s">
        <v>2430</v>
      </c>
      <c r="K222" s="1294" t="s">
        <v>2421</v>
      </c>
      <c r="L222" s="1294" t="s">
        <v>2431</v>
      </c>
      <c r="M222" s="1294" t="s">
        <v>711</v>
      </c>
      <c r="N222" s="1296" t="s">
        <v>113</v>
      </c>
    </row>
    <row r="223" spans="1:14" hidden="1" x14ac:dyDescent="0.35">
      <c r="A223" s="1293">
        <v>2862</v>
      </c>
      <c r="B223" s="1294" t="s">
        <v>2686</v>
      </c>
      <c r="C223" s="1294" t="s">
        <v>1680</v>
      </c>
      <c r="D223" s="1295">
        <v>44652</v>
      </c>
      <c r="E223" s="1295">
        <v>44652</v>
      </c>
      <c r="F223" s="1294" t="s">
        <v>2417</v>
      </c>
      <c r="G223" s="1294" t="s">
        <v>2433</v>
      </c>
      <c r="H223" s="1294" t="s">
        <v>262</v>
      </c>
      <c r="I223" s="1294" t="s">
        <v>1211</v>
      </c>
      <c r="J223" s="1294" t="s">
        <v>2445</v>
      </c>
      <c r="K223" s="1294" t="s">
        <v>2421</v>
      </c>
      <c r="L223" s="1294" t="s">
        <v>2446</v>
      </c>
      <c r="M223" s="1294" t="s">
        <v>711</v>
      </c>
      <c r="N223" s="1296" t="s">
        <v>113</v>
      </c>
    </row>
    <row r="224" spans="1:14" hidden="1" x14ac:dyDescent="0.35">
      <c r="A224" s="1293">
        <v>3147</v>
      </c>
      <c r="B224" s="1294" t="s">
        <v>2687</v>
      </c>
      <c r="C224" s="1294" t="s">
        <v>2473</v>
      </c>
      <c r="D224" s="1295">
        <v>44985</v>
      </c>
      <c r="E224" s="1295">
        <v>44985</v>
      </c>
      <c r="F224" s="1294" t="s">
        <v>2417</v>
      </c>
      <c r="G224" s="1294" t="s">
        <v>2418</v>
      </c>
      <c r="H224" s="1294" t="s">
        <v>262</v>
      </c>
      <c r="I224" s="1294" t="s">
        <v>1208</v>
      </c>
      <c r="J224" s="1294" t="s">
        <v>2430</v>
      </c>
      <c r="K224" s="1294" t="s">
        <v>2421</v>
      </c>
      <c r="L224" s="1294" t="s">
        <v>2431</v>
      </c>
      <c r="M224" s="1294" t="s">
        <v>716</v>
      </c>
      <c r="N224" s="1296" t="s">
        <v>113</v>
      </c>
    </row>
    <row r="225" spans="1:14" hidden="1" x14ac:dyDescent="0.35">
      <c r="A225" s="1293">
        <v>2042</v>
      </c>
      <c r="B225" s="1294" t="s">
        <v>2688</v>
      </c>
      <c r="C225" s="1294" t="s">
        <v>1680</v>
      </c>
      <c r="D225" s="1295">
        <v>43654</v>
      </c>
      <c r="E225" s="1295">
        <v>43654</v>
      </c>
      <c r="F225" s="1294" t="s">
        <v>2417</v>
      </c>
      <c r="G225" s="1294" t="s">
        <v>2433</v>
      </c>
      <c r="H225" s="1294" t="s">
        <v>262</v>
      </c>
      <c r="I225" s="1294" t="s">
        <v>1209</v>
      </c>
      <c r="J225" s="1294" t="s">
        <v>2430</v>
      </c>
      <c r="K225" s="1294" t="s">
        <v>2421</v>
      </c>
      <c r="L225" s="1294" t="s">
        <v>2431</v>
      </c>
      <c r="M225" s="1294" t="s">
        <v>711</v>
      </c>
      <c r="N225" s="1296" t="s">
        <v>113</v>
      </c>
    </row>
    <row r="226" spans="1:14" hidden="1" x14ac:dyDescent="0.35">
      <c r="A226" s="1293">
        <v>2817</v>
      </c>
      <c r="B226" s="1294" t="s">
        <v>2689</v>
      </c>
      <c r="C226" s="1294" t="s">
        <v>1680</v>
      </c>
      <c r="D226" s="1295">
        <v>44616</v>
      </c>
      <c r="E226" s="1295">
        <v>44616</v>
      </c>
      <c r="F226" s="1294" t="s">
        <v>2417</v>
      </c>
      <c r="G226" s="1294" t="s">
        <v>2433</v>
      </c>
      <c r="H226" s="1294" t="s">
        <v>262</v>
      </c>
      <c r="I226" s="1294" t="s">
        <v>1211</v>
      </c>
      <c r="J226" s="1294" t="s">
        <v>2430</v>
      </c>
      <c r="K226" s="1294" t="s">
        <v>2421</v>
      </c>
      <c r="L226" s="1294" t="s">
        <v>2431</v>
      </c>
      <c r="M226" s="1294" t="s">
        <v>711</v>
      </c>
      <c r="N226" s="1296" t="s">
        <v>113</v>
      </c>
    </row>
    <row r="227" spans="1:14" hidden="1" x14ac:dyDescent="0.35">
      <c r="A227" s="1293">
        <v>2343</v>
      </c>
      <c r="B227" s="1294" t="s">
        <v>2690</v>
      </c>
      <c r="C227" s="1294" t="s">
        <v>1681</v>
      </c>
      <c r="D227" s="1295">
        <v>44256</v>
      </c>
      <c r="E227" s="1295">
        <v>44256</v>
      </c>
      <c r="F227" s="1294" t="s">
        <v>2417</v>
      </c>
      <c r="G227" s="1294" t="s">
        <v>2418</v>
      </c>
      <c r="H227" s="1294" t="s">
        <v>262</v>
      </c>
      <c r="I227" s="1294" t="s">
        <v>1211</v>
      </c>
      <c r="J227" s="1294" t="s">
        <v>2420</v>
      </c>
      <c r="K227" s="1294" t="s">
        <v>2421</v>
      </c>
      <c r="L227" s="1294" t="s">
        <v>1353</v>
      </c>
      <c r="M227" s="1294" t="s">
        <v>711</v>
      </c>
      <c r="N227" s="1296" t="s">
        <v>114</v>
      </c>
    </row>
    <row r="228" spans="1:14" hidden="1" x14ac:dyDescent="0.35">
      <c r="A228" s="1293">
        <v>3430</v>
      </c>
      <c r="B228" s="1294" t="s">
        <v>2691</v>
      </c>
      <c r="C228" s="1294" t="s">
        <v>1683</v>
      </c>
      <c r="D228" s="1295">
        <v>45699</v>
      </c>
      <c r="E228" s="1295">
        <v>45699</v>
      </c>
      <c r="F228" s="1294" t="s">
        <v>2417</v>
      </c>
      <c r="G228" s="1294" t="s">
        <v>2418</v>
      </c>
      <c r="H228" s="1294" t="s">
        <v>262</v>
      </c>
      <c r="I228" s="1294" t="s">
        <v>1205</v>
      </c>
      <c r="J228" s="1294" t="s">
        <v>1354</v>
      </c>
      <c r="K228" s="1294" t="s">
        <v>2421</v>
      </c>
      <c r="L228" s="1294" t="s">
        <v>1332</v>
      </c>
      <c r="M228" s="1294" t="s">
        <v>711</v>
      </c>
      <c r="N228" s="1296" t="s">
        <v>115</v>
      </c>
    </row>
    <row r="229" spans="1:14" hidden="1" x14ac:dyDescent="0.35">
      <c r="A229" s="1293">
        <v>1888</v>
      </c>
      <c r="B229" s="1294" t="s">
        <v>2692</v>
      </c>
      <c r="C229" s="1294" t="s">
        <v>1680</v>
      </c>
      <c r="D229" s="1295">
        <v>43430</v>
      </c>
      <c r="E229" s="1295">
        <v>43430</v>
      </c>
      <c r="F229" s="1294" t="s">
        <v>2417</v>
      </c>
      <c r="G229" s="1294" t="s">
        <v>2433</v>
      </c>
      <c r="H229" s="1294" t="s">
        <v>262</v>
      </c>
      <c r="I229" s="1294" t="s">
        <v>1209</v>
      </c>
      <c r="J229" s="1294" t="s">
        <v>2430</v>
      </c>
      <c r="K229" s="1294" t="s">
        <v>2421</v>
      </c>
      <c r="L229" s="1294" t="s">
        <v>2431</v>
      </c>
      <c r="M229" s="1294" t="s">
        <v>711</v>
      </c>
      <c r="N229" s="1296" t="s">
        <v>113</v>
      </c>
    </row>
    <row r="230" spans="1:14" hidden="1" x14ac:dyDescent="0.35">
      <c r="A230" s="1293">
        <v>1896</v>
      </c>
      <c r="B230" s="1294" t="s">
        <v>2693</v>
      </c>
      <c r="C230" s="1294" t="s">
        <v>1681</v>
      </c>
      <c r="D230" s="1295">
        <v>43430</v>
      </c>
      <c r="E230" s="1295">
        <v>43430</v>
      </c>
      <c r="F230" s="1294" t="s">
        <v>2417</v>
      </c>
      <c r="G230" s="1294" t="s">
        <v>2418</v>
      </c>
      <c r="H230" s="1294" t="s">
        <v>262</v>
      </c>
      <c r="I230" s="1294" t="s">
        <v>1207</v>
      </c>
      <c r="J230" s="1294" t="s">
        <v>2420</v>
      </c>
      <c r="K230" s="1294" t="s">
        <v>2421</v>
      </c>
      <c r="L230" s="1294" t="s">
        <v>1353</v>
      </c>
      <c r="M230" s="1294" t="s">
        <v>711</v>
      </c>
      <c r="N230" s="1296" t="s">
        <v>114</v>
      </c>
    </row>
    <row r="231" spans="1:14" hidden="1" x14ac:dyDescent="0.35">
      <c r="A231" s="1293">
        <v>1565</v>
      </c>
      <c r="B231" s="1294" t="s">
        <v>2694</v>
      </c>
      <c r="C231" s="1294" t="s">
        <v>1710</v>
      </c>
      <c r="D231" s="1295">
        <v>42716</v>
      </c>
      <c r="E231" s="1295">
        <v>42716</v>
      </c>
      <c r="F231" s="1294" t="s">
        <v>2417</v>
      </c>
      <c r="G231" s="1294" t="s">
        <v>2418</v>
      </c>
      <c r="H231" s="1294" t="s">
        <v>262</v>
      </c>
      <c r="I231" s="1294" t="s">
        <v>1208</v>
      </c>
      <c r="J231" s="1294" t="s">
        <v>2436</v>
      </c>
      <c r="K231" s="1294" t="s">
        <v>2421</v>
      </c>
      <c r="L231" s="1294" t="s">
        <v>1353</v>
      </c>
      <c r="M231" s="1294" t="s">
        <v>716</v>
      </c>
      <c r="N231" s="1296" t="s">
        <v>114</v>
      </c>
    </row>
    <row r="232" spans="1:14" hidden="1" x14ac:dyDescent="0.35">
      <c r="A232" s="1293">
        <v>2406</v>
      </c>
      <c r="B232" s="1294" t="s">
        <v>2695</v>
      </c>
      <c r="C232" s="1294" t="s">
        <v>2473</v>
      </c>
      <c r="D232" s="1295">
        <v>44305</v>
      </c>
      <c r="E232" s="1295">
        <v>44305</v>
      </c>
      <c r="F232" s="1294" t="s">
        <v>2417</v>
      </c>
      <c r="G232" s="1294" t="s">
        <v>2418</v>
      </c>
      <c r="H232" s="1294" t="s">
        <v>262</v>
      </c>
      <c r="I232" s="1294" t="s">
        <v>1208</v>
      </c>
      <c r="J232" s="1294" t="s">
        <v>2430</v>
      </c>
      <c r="K232" s="1294" t="s">
        <v>2421</v>
      </c>
      <c r="L232" s="1294" t="s">
        <v>2431</v>
      </c>
      <c r="M232" s="1294" t="s">
        <v>716</v>
      </c>
      <c r="N232" s="1296" t="s">
        <v>113</v>
      </c>
    </row>
    <row r="233" spans="1:14" hidden="1" x14ac:dyDescent="0.35">
      <c r="A233" s="1293">
        <v>1670</v>
      </c>
      <c r="B233" s="1294" t="s">
        <v>2696</v>
      </c>
      <c r="C233" s="1294" t="s">
        <v>536</v>
      </c>
      <c r="D233" s="1295">
        <v>45299</v>
      </c>
      <c r="E233" s="1295">
        <v>43045</v>
      </c>
      <c r="F233" s="1294" t="s">
        <v>2417</v>
      </c>
      <c r="G233" s="1294" t="s">
        <v>2530</v>
      </c>
      <c r="H233" s="1294" t="s">
        <v>262</v>
      </c>
      <c r="I233" s="1294" t="s">
        <v>1207</v>
      </c>
      <c r="J233" s="1294" t="s">
        <v>2420</v>
      </c>
      <c r="K233" s="1294" t="s">
        <v>2458</v>
      </c>
      <c r="L233" s="1294" t="s">
        <v>1353</v>
      </c>
      <c r="M233" s="1294" t="s">
        <v>765</v>
      </c>
      <c r="N233" s="1296" t="s">
        <v>114</v>
      </c>
    </row>
    <row r="234" spans="1:14" hidden="1" x14ac:dyDescent="0.35">
      <c r="A234" s="1293">
        <v>2249</v>
      </c>
      <c r="B234" s="1294" t="s">
        <v>2697</v>
      </c>
      <c r="C234" s="1294" t="s">
        <v>1681</v>
      </c>
      <c r="D234" s="1295">
        <v>44116</v>
      </c>
      <c r="E234" s="1295">
        <v>44116</v>
      </c>
      <c r="F234" s="1294" t="s">
        <v>2417</v>
      </c>
      <c r="G234" s="1294" t="s">
        <v>2418</v>
      </c>
      <c r="H234" s="1294" t="s">
        <v>262</v>
      </c>
      <c r="I234" s="1294" t="s">
        <v>1211</v>
      </c>
      <c r="J234" s="1294" t="s">
        <v>2420</v>
      </c>
      <c r="K234" s="1294" t="s">
        <v>2421</v>
      </c>
      <c r="L234" s="1294" t="s">
        <v>1353</v>
      </c>
      <c r="M234" s="1294" t="s">
        <v>711</v>
      </c>
      <c r="N234" s="1296" t="s">
        <v>114</v>
      </c>
    </row>
    <row r="235" spans="1:14" hidden="1" x14ac:dyDescent="0.35">
      <c r="A235" s="1293">
        <v>2790</v>
      </c>
      <c r="B235" s="1294" t="s">
        <v>2698</v>
      </c>
      <c r="C235" s="1294" t="s">
        <v>2473</v>
      </c>
      <c r="D235" s="1295">
        <v>44595</v>
      </c>
      <c r="E235" s="1295">
        <v>44595</v>
      </c>
      <c r="F235" s="1294" t="s">
        <v>2417</v>
      </c>
      <c r="G235" s="1294" t="s">
        <v>2418</v>
      </c>
      <c r="H235" s="1294" t="s">
        <v>262</v>
      </c>
      <c r="I235" s="1294" t="s">
        <v>1208</v>
      </c>
      <c r="J235" s="1294" t="s">
        <v>2430</v>
      </c>
      <c r="K235" s="1294" t="s">
        <v>2421</v>
      </c>
      <c r="L235" s="1294" t="s">
        <v>2431</v>
      </c>
      <c r="M235" s="1294" t="s">
        <v>716</v>
      </c>
      <c r="N235" s="1296" t="s">
        <v>113</v>
      </c>
    </row>
    <row r="236" spans="1:14" hidden="1" x14ac:dyDescent="0.35">
      <c r="A236" s="1293">
        <v>3091</v>
      </c>
      <c r="B236" s="1294" t="s">
        <v>2699</v>
      </c>
      <c r="C236" s="1294" t="s">
        <v>721</v>
      </c>
      <c r="D236" s="1295">
        <v>44979</v>
      </c>
      <c r="E236" s="1295">
        <v>44979</v>
      </c>
      <c r="F236" s="1294" t="s">
        <v>2417</v>
      </c>
      <c r="G236" s="1294" t="s">
        <v>2563</v>
      </c>
      <c r="H236" s="1294" t="s">
        <v>262</v>
      </c>
      <c r="I236" s="1294" t="s">
        <v>1211</v>
      </c>
      <c r="J236" s="1294" t="s">
        <v>1333</v>
      </c>
      <c r="K236" s="1294" t="s">
        <v>2458</v>
      </c>
      <c r="L236" s="1294" t="s">
        <v>1376</v>
      </c>
      <c r="M236" s="1294" t="s">
        <v>765</v>
      </c>
      <c r="N236" s="1296" t="s">
        <v>116</v>
      </c>
    </row>
    <row r="237" spans="1:14" hidden="1" x14ac:dyDescent="0.35">
      <c r="A237" s="1293">
        <v>2290</v>
      </c>
      <c r="B237" s="1294" t="s">
        <v>2700</v>
      </c>
      <c r="C237" s="1294" t="s">
        <v>534</v>
      </c>
      <c r="D237" s="1295">
        <v>44426</v>
      </c>
      <c r="E237" s="1295">
        <v>44189</v>
      </c>
      <c r="F237" s="1294" t="s">
        <v>2417</v>
      </c>
      <c r="G237" s="1294" t="s">
        <v>2537</v>
      </c>
      <c r="H237" s="1294" t="s">
        <v>262</v>
      </c>
      <c r="I237" s="1294" t="s">
        <v>1209</v>
      </c>
      <c r="J237" s="1294" t="s">
        <v>2430</v>
      </c>
      <c r="K237" s="1294" t="s">
        <v>330</v>
      </c>
      <c r="L237" s="1294" t="s">
        <v>2431</v>
      </c>
      <c r="M237" s="1294" t="s">
        <v>765</v>
      </c>
      <c r="N237" s="1296" t="s">
        <v>113</v>
      </c>
    </row>
    <row r="238" spans="1:14" hidden="1" x14ac:dyDescent="0.35">
      <c r="A238" s="1293">
        <v>2872</v>
      </c>
      <c r="B238" s="1294" t="s">
        <v>2701</v>
      </c>
      <c r="C238" s="1294" t="s">
        <v>1681</v>
      </c>
      <c r="D238" s="1295">
        <v>44669</v>
      </c>
      <c r="E238" s="1295">
        <v>44669</v>
      </c>
      <c r="F238" s="1294" t="s">
        <v>2417</v>
      </c>
      <c r="G238" s="1294" t="s">
        <v>2418</v>
      </c>
      <c r="H238" s="1294" t="s">
        <v>262</v>
      </c>
      <c r="I238" s="1294" t="s">
        <v>1209</v>
      </c>
      <c r="J238" s="1294" t="s">
        <v>2420</v>
      </c>
      <c r="K238" s="1294" t="s">
        <v>2421</v>
      </c>
      <c r="L238" s="1294" t="s">
        <v>1353</v>
      </c>
      <c r="M238" s="1294" t="s">
        <v>711</v>
      </c>
      <c r="N238" s="1296" t="s">
        <v>114</v>
      </c>
    </row>
    <row r="239" spans="1:14" hidden="1" x14ac:dyDescent="0.35">
      <c r="A239" s="1293">
        <v>3074</v>
      </c>
      <c r="B239" s="1294" t="s">
        <v>2702</v>
      </c>
      <c r="C239" s="1294" t="s">
        <v>1680</v>
      </c>
      <c r="D239" s="1295">
        <v>44964</v>
      </c>
      <c r="E239" s="1295">
        <v>44964</v>
      </c>
      <c r="F239" s="1294" t="s">
        <v>2417</v>
      </c>
      <c r="G239" s="1294" t="s">
        <v>2433</v>
      </c>
      <c r="H239" s="1294" t="s">
        <v>262</v>
      </c>
      <c r="I239" s="1294" t="s">
        <v>1209</v>
      </c>
      <c r="J239" s="1294" t="s">
        <v>2430</v>
      </c>
      <c r="K239" s="1294" t="s">
        <v>2421</v>
      </c>
      <c r="L239" s="1294" t="s">
        <v>2431</v>
      </c>
      <c r="M239" s="1294" t="s">
        <v>711</v>
      </c>
      <c r="N239" s="1296" t="s">
        <v>113</v>
      </c>
    </row>
    <row r="240" spans="1:14" hidden="1" x14ac:dyDescent="0.35">
      <c r="A240" s="1293">
        <v>3224</v>
      </c>
      <c r="B240" s="1294" t="s">
        <v>2703</v>
      </c>
      <c r="C240" s="1294" t="s">
        <v>1680</v>
      </c>
      <c r="D240" s="1295">
        <v>45173</v>
      </c>
      <c r="E240" s="1295">
        <v>45173</v>
      </c>
      <c r="F240" s="1294" t="s">
        <v>2417</v>
      </c>
      <c r="G240" s="1294" t="s">
        <v>2418</v>
      </c>
      <c r="H240" s="1294" t="s">
        <v>262</v>
      </c>
      <c r="I240" s="1294" t="s">
        <v>1205</v>
      </c>
      <c r="J240" s="1294" t="s">
        <v>2445</v>
      </c>
      <c r="K240" s="1294" t="s">
        <v>2421</v>
      </c>
      <c r="L240" s="1294" t="s">
        <v>2446</v>
      </c>
      <c r="M240" s="1294" t="s">
        <v>711</v>
      </c>
      <c r="N240" s="1296" t="s">
        <v>113</v>
      </c>
    </row>
    <row r="241" spans="1:14" hidden="1" x14ac:dyDescent="0.35">
      <c r="A241" s="1293">
        <v>2158</v>
      </c>
      <c r="B241" s="1294" t="s">
        <v>2704</v>
      </c>
      <c r="C241" s="1294" t="s">
        <v>1680</v>
      </c>
      <c r="D241" s="1295">
        <v>43922</v>
      </c>
      <c r="E241" s="1295">
        <v>43948</v>
      </c>
      <c r="F241" s="1294" t="s">
        <v>2417</v>
      </c>
      <c r="G241" s="1294" t="s">
        <v>2433</v>
      </c>
      <c r="H241" s="1294" t="s">
        <v>262</v>
      </c>
      <c r="I241" s="1294" t="s">
        <v>1209</v>
      </c>
      <c r="J241" s="1294" t="s">
        <v>2430</v>
      </c>
      <c r="K241" s="1294" t="s">
        <v>2421</v>
      </c>
      <c r="L241" s="1294" t="s">
        <v>2431</v>
      </c>
      <c r="M241" s="1294" t="s">
        <v>711</v>
      </c>
      <c r="N241" s="1296" t="s">
        <v>113</v>
      </c>
    </row>
    <row r="242" spans="1:14" hidden="1" x14ac:dyDescent="0.35">
      <c r="A242" s="1293">
        <v>2045</v>
      </c>
      <c r="B242" s="1294" t="s">
        <v>2705</v>
      </c>
      <c r="C242" s="1294" t="s">
        <v>1680</v>
      </c>
      <c r="D242" s="1295">
        <v>43654</v>
      </c>
      <c r="E242" s="1295">
        <v>43654</v>
      </c>
      <c r="F242" s="1294" t="s">
        <v>2417</v>
      </c>
      <c r="G242" s="1294" t="s">
        <v>2433</v>
      </c>
      <c r="H242" s="1294" t="s">
        <v>262</v>
      </c>
      <c r="I242" s="1294" t="s">
        <v>1209</v>
      </c>
      <c r="J242" s="1294" t="s">
        <v>2430</v>
      </c>
      <c r="K242" s="1294" t="s">
        <v>2421</v>
      </c>
      <c r="L242" s="1294" t="s">
        <v>2431</v>
      </c>
      <c r="M242" s="1294" t="s">
        <v>711</v>
      </c>
      <c r="N242" s="1296" t="s">
        <v>113</v>
      </c>
    </row>
    <row r="243" spans="1:14" hidden="1" x14ac:dyDescent="0.35">
      <c r="A243" s="1293">
        <v>3005</v>
      </c>
      <c r="B243" s="1294" t="s">
        <v>2706</v>
      </c>
      <c r="C243" s="1294" t="s">
        <v>1680</v>
      </c>
      <c r="D243" s="1295">
        <v>44805</v>
      </c>
      <c r="E243" s="1295">
        <v>44805</v>
      </c>
      <c r="F243" s="1294" t="s">
        <v>2417</v>
      </c>
      <c r="G243" s="1294" t="s">
        <v>2433</v>
      </c>
      <c r="H243" s="1294" t="s">
        <v>262</v>
      </c>
      <c r="I243" s="1294" t="s">
        <v>1209</v>
      </c>
      <c r="J243" s="1294" t="s">
        <v>2430</v>
      </c>
      <c r="K243" s="1294" t="s">
        <v>2421</v>
      </c>
      <c r="L243" s="1294" t="s">
        <v>2431</v>
      </c>
      <c r="M243" s="1294" t="s">
        <v>711</v>
      </c>
      <c r="N243" s="1296" t="s">
        <v>113</v>
      </c>
    </row>
    <row r="244" spans="1:14" hidden="1" x14ac:dyDescent="0.35">
      <c r="A244" s="1293">
        <v>2950</v>
      </c>
      <c r="B244" s="1294" t="s">
        <v>2707</v>
      </c>
      <c r="C244" s="1294" t="s">
        <v>1681</v>
      </c>
      <c r="D244" s="1295">
        <v>44760</v>
      </c>
      <c r="E244" s="1295">
        <v>44760</v>
      </c>
      <c r="F244" s="1294" t="s">
        <v>2417</v>
      </c>
      <c r="G244" s="1294" t="s">
        <v>2418</v>
      </c>
      <c r="H244" s="1294" t="s">
        <v>262</v>
      </c>
      <c r="I244" s="1294" t="s">
        <v>1211</v>
      </c>
      <c r="J244" s="1294" t="s">
        <v>2420</v>
      </c>
      <c r="K244" s="1294" t="s">
        <v>2421</v>
      </c>
      <c r="L244" s="1294" t="s">
        <v>1353</v>
      </c>
      <c r="M244" s="1294" t="s">
        <v>711</v>
      </c>
      <c r="N244" s="1296" t="s">
        <v>114</v>
      </c>
    </row>
    <row r="245" spans="1:14" hidden="1" x14ac:dyDescent="0.35">
      <c r="A245" s="1293">
        <v>2489</v>
      </c>
      <c r="B245" s="1294" t="s">
        <v>2708</v>
      </c>
      <c r="C245" s="1294" t="s">
        <v>540</v>
      </c>
      <c r="D245" s="1295">
        <v>45327</v>
      </c>
      <c r="E245" s="1295">
        <v>44370</v>
      </c>
      <c r="F245" s="1294" t="s">
        <v>2417</v>
      </c>
      <c r="G245" s="1294" t="s">
        <v>2530</v>
      </c>
      <c r="H245" s="1294" t="s">
        <v>262</v>
      </c>
      <c r="I245" s="1294" t="s">
        <v>2542</v>
      </c>
      <c r="J245" s="1294" t="s">
        <v>2552</v>
      </c>
      <c r="K245" s="1294" t="s">
        <v>2458</v>
      </c>
      <c r="L245" s="1294" t="s">
        <v>1329</v>
      </c>
      <c r="M245" s="1294" t="s">
        <v>765</v>
      </c>
      <c r="N245" s="1296" t="s">
        <v>115</v>
      </c>
    </row>
    <row r="246" spans="1:14" hidden="1" x14ac:dyDescent="0.35">
      <c r="A246" s="1293">
        <v>2920</v>
      </c>
      <c r="B246" s="1294" t="s">
        <v>2709</v>
      </c>
      <c r="C246" s="1294" t="s">
        <v>1684</v>
      </c>
      <c r="D246" s="1295">
        <v>44725</v>
      </c>
      <c r="E246" s="1295">
        <v>44725</v>
      </c>
      <c r="F246" s="1294" t="s">
        <v>2417</v>
      </c>
      <c r="G246" s="1294" t="s">
        <v>2507</v>
      </c>
      <c r="H246" s="1294" t="s">
        <v>262</v>
      </c>
      <c r="I246" s="1294" t="s">
        <v>1211</v>
      </c>
      <c r="J246" s="1294" t="s">
        <v>1351</v>
      </c>
      <c r="K246" s="1294" t="s">
        <v>2421</v>
      </c>
      <c r="L246" s="1294" t="s">
        <v>1329</v>
      </c>
      <c r="M246" s="1294" t="s">
        <v>711</v>
      </c>
      <c r="N246" s="1296" t="s">
        <v>115</v>
      </c>
    </row>
    <row r="247" spans="1:14" hidden="1" x14ac:dyDescent="0.35">
      <c r="A247" s="1293">
        <v>3414</v>
      </c>
      <c r="B247" s="1294" t="s">
        <v>2710</v>
      </c>
      <c r="C247" s="1294" t="s">
        <v>1680</v>
      </c>
      <c r="D247" s="1295">
        <v>45621</v>
      </c>
      <c r="E247" s="1295">
        <v>45621</v>
      </c>
      <c r="F247" s="1294" t="s">
        <v>2417</v>
      </c>
      <c r="G247" s="1294" t="s">
        <v>2433</v>
      </c>
      <c r="H247" s="1294" t="s">
        <v>262</v>
      </c>
      <c r="I247" s="1294" t="s">
        <v>1213</v>
      </c>
      <c r="J247" s="1294" t="s">
        <v>2430</v>
      </c>
      <c r="K247" s="1294" t="s">
        <v>2421</v>
      </c>
      <c r="L247" s="1294" t="s">
        <v>2431</v>
      </c>
      <c r="M247" s="1294" t="s">
        <v>711</v>
      </c>
      <c r="N247" s="1296" t="s">
        <v>113</v>
      </c>
    </row>
    <row r="248" spans="1:14" hidden="1" x14ac:dyDescent="0.35">
      <c r="A248" s="1293">
        <v>1988</v>
      </c>
      <c r="B248" s="1294" t="s">
        <v>2711</v>
      </c>
      <c r="C248" s="1294" t="s">
        <v>1681</v>
      </c>
      <c r="D248" s="1295">
        <v>43549</v>
      </c>
      <c r="E248" s="1295">
        <v>43549</v>
      </c>
      <c r="F248" s="1294" t="s">
        <v>2417</v>
      </c>
      <c r="G248" s="1294" t="s">
        <v>2433</v>
      </c>
      <c r="H248" s="1294" t="s">
        <v>262</v>
      </c>
      <c r="I248" s="1294" t="s">
        <v>1209</v>
      </c>
      <c r="J248" s="1294" t="s">
        <v>2420</v>
      </c>
      <c r="K248" s="1294" t="s">
        <v>2421</v>
      </c>
      <c r="L248" s="1294" t="s">
        <v>1353</v>
      </c>
      <c r="M248" s="1294" t="s">
        <v>711</v>
      </c>
      <c r="N248" s="1296" t="s">
        <v>114</v>
      </c>
    </row>
    <row r="249" spans="1:14" hidden="1" x14ac:dyDescent="0.35">
      <c r="A249" s="1293">
        <v>1662</v>
      </c>
      <c r="B249" s="1294" t="s">
        <v>2712</v>
      </c>
      <c r="C249" s="1294" t="s">
        <v>721</v>
      </c>
      <c r="D249" s="1295">
        <v>42982</v>
      </c>
      <c r="E249" s="1295">
        <v>42982</v>
      </c>
      <c r="F249" s="1294" t="s">
        <v>2417</v>
      </c>
      <c r="G249" s="1294" t="s">
        <v>2418</v>
      </c>
      <c r="H249" s="1294" t="s">
        <v>262</v>
      </c>
      <c r="I249" s="1294" t="s">
        <v>1209</v>
      </c>
      <c r="J249" s="1294" t="s">
        <v>1333</v>
      </c>
      <c r="K249" s="1294" t="s">
        <v>2421</v>
      </c>
      <c r="L249" s="1294" t="s">
        <v>1376</v>
      </c>
      <c r="M249" s="1294" t="s">
        <v>711</v>
      </c>
      <c r="N249" s="1296" t="s">
        <v>116</v>
      </c>
    </row>
    <row r="250" spans="1:14" hidden="1" x14ac:dyDescent="0.35">
      <c r="A250" s="1293">
        <v>2375</v>
      </c>
      <c r="B250" s="1294" t="s">
        <v>2713</v>
      </c>
      <c r="C250" s="1294" t="s">
        <v>1681</v>
      </c>
      <c r="D250" s="1295">
        <v>44287</v>
      </c>
      <c r="E250" s="1295">
        <v>44287</v>
      </c>
      <c r="F250" s="1294" t="s">
        <v>2417</v>
      </c>
      <c r="G250" s="1294" t="s">
        <v>2433</v>
      </c>
      <c r="H250" s="1294" t="s">
        <v>262</v>
      </c>
      <c r="I250" s="1294" t="s">
        <v>1211</v>
      </c>
      <c r="J250" s="1294" t="s">
        <v>2426</v>
      </c>
      <c r="K250" s="1294" t="s">
        <v>2421</v>
      </c>
      <c r="L250" s="1294" t="s">
        <v>1350</v>
      </c>
      <c r="M250" s="1294" t="s">
        <v>711</v>
      </c>
      <c r="N250" s="1296" t="s">
        <v>114</v>
      </c>
    </row>
    <row r="251" spans="1:14" hidden="1" x14ac:dyDescent="0.35">
      <c r="A251" s="1293">
        <v>3388</v>
      </c>
      <c r="B251" s="1294" t="s">
        <v>2714</v>
      </c>
      <c r="C251" s="1294" t="s">
        <v>1680</v>
      </c>
      <c r="D251" s="1295">
        <v>45579</v>
      </c>
      <c r="E251" s="1295">
        <v>45579</v>
      </c>
      <c r="F251" s="1294" t="s">
        <v>2417</v>
      </c>
      <c r="G251" s="1294" t="s">
        <v>2433</v>
      </c>
      <c r="H251" s="1294" t="s">
        <v>262</v>
      </c>
      <c r="I251" s="1294" t="s">
        <v>1212</v>
      </c>
      <c r="J251" s="1294" t="s">
        <v>2430</v>
      </c>
      <c r="K251" s="1294" t="s">
        <v>2421</v>
      </c>
      <c r="L251" s="1294" t="s">
        <v>2431</v>
      </c>
      <c r="M251" s="1294" t="s">
        <v>711</v>
      </c>
      <c r="N251" s="1296" t="s">
        <v>113</v>
      </c>
    </row>
    <row r="252" spans="1:14" hidden="1" x14ac:dyDescent="0.35">
      <c r="A252" s="1293">
        <v>2361</v>
      </c>
      <c r="B252" s="1294" t="s">
        <v>2715</v>
      </c>
      <c r="C252" s="1294" t="s">
        <v>1680</v>
      </c>
      <c r="D252" s="1295">
        <v>44272</v>
      </c>
      <c r="E252" s="1295">
        <v>44272</v>
      </c>
      <c r="F252" s="1294" t="s">
        <v>2417</v>
      </c>
      <c r="G252" s="1294" t="s">
        <v>2418</v>
      </c>
      <c r="H252" s="1294" t="s">
        <v>262</v>
      </c>
      <c r="I252" s="1294" t="s">
        <v>1209</v>
      </c>
      <c r="J252" s="1294" t="s">
        <v>2430</v>
      </c>
      <c r="K252" s="1294" t="s">
        <v>2421</v>
      </c>
      <c r="L252" s="1294" t="s">
        <v>2431</v>
      </c>
      <c r="M252" s="1294" t="s">
        <v>711</v>
      </c>
      <c r="N252" s="1296" t="s">
        <v>113</v>
      </c>
    </row>
    <row r="253" spans="1:14" hidden="1" x14ac:dyDescent="0.35">
      <c r="A253" s="1293">
        <v>2293</v>
      </c>
      <c r="B253" s="1294" t="s">
        <v>2716</v>
      </c>
      <c r="C253" s="1294" t="s">
        <v>1681</v>
      </c>
      <c r="D253" s="1295">
        <v>44200</v>
      </c>
      <c r="E253" s="1295">
        <v>44200</v>
      </c>
      <c r="F253" s="1294" t="s">
        <v>2417</v>
      </c>
      <c r="G253" s="1294" t="s">
        <v>2433</v>
      </c>
      <c r="H253" s="1294" t="s">
        <v>262</v>
      </c>
      <c r="I253" s="1294" t="s">
        <v>1211</v>
      </c>
      <c r="J253" s="1294" t="s">
        <v>2420</v>
      </c>
      <c r="K253" s="1294" t="s">
        <v>2421</v>
      </c>
      <c r="L253" s="1294" t="s">
        <v>1353</v>
      </c>
      <c r="M253" s="1294" t="s">
        <v>711</v>
      </c>
      <c r="N253" s="1296" t="s">
        <v>114</v>
      </c>
    </row>
    <row r="254" spans="1:14" hidden="1" x14ac:dyDescent="0.35">
      <c r="A254" s="1293">
        <v>1611</v>
      </c>
      <c r="B254" s="1294" t="s">
        <v>2717</v>
      </c>
      <c r="C254" s="1294" t="s">
        <v>1711</v>
      </c>
      <c r="D254" s="1295">
        <v>42919</v>
      </c>
      <c r="E254" s="1295">
        <v>42919</v>
      </c>
      <c r="F254" s="1294" t="s">
        <v>2417</v>
      </c>
      <c r="G254" s="1294" t="s">
        <v>2418</v>
      </c>
      <c r="H254" s="1294" t="s">
        <v>262</v>
      </c>
      <c r="I254" s="1294" t="s">
        <v>1208</v>
      </c>
      <c r="J254" s="1294" t="s">
        <v>1396</v>
      </c>
      <c r="K254" s="1294" t="s">
        <v>2421</v>
      </c>
      <c r="L254" s="1294" t="s">
        <v>1332</v>
      </c>
      <c r="M254" s="1294" t="s">
        <v>716</v>
      </c>
      <c r="N254" s="1296" t="s">
        <v>115</v>
      </c>
    </row>
    <row r="255" spans="1:14" hidden="1" x14ac:dyDescent="0.35">
      <c r="A255" s="1293">
        <v>1723</v>
      </c>
      <c r="B255" s="1294" t="s">
        <v>2718</v>
      </c>
      <c r="C255" s="1294" t="s">
        <v>1680</v>
      </c>
      <c r="D255" s="1295">
        <v>43132</v>
      </c>
      <c r="E255" s="1295">
        <v>43132</v>
      </c>
      <c r="F255" s="1294" t="s">
        <v>2417</v>
      </c>
      <c r="G255" s="1294" t="s">
        <v>2418</v>
      </c>
      <c r="H255" s="1294" t="s">
        <v>262</v>
      </c>
      <c r="I255" s="1294" t="s">
        <v>1211</v>
      </c>
      <c r="J255" s="1294" t="s">
        <v>2430</v>
      </c>
      <c r="K255" s="1294" t="s">
        <v>2421</v>
      </c>
      <c r="L255" s="1294" t="s">
        <v>2431</v>
      </c>
      <c r="M255" s="1294" t="s">
        <v>711</v>
      </c>
      <c r="N255" s="1296" t="s">
        <v>113</v>
      </c>
    </row>
    <row r="256" spans="1:14" hidden="1" x14ac:dyDescent="0.35">
      <c r="A256" s="1293">
        <v>2810</v>
      </c>
      <c r="B256" s="1294" t="s">
        <v>2719</v>
      </c>
      <c r="C256" s="1294" t="s">
        <v>1681</v>
      </c>
      <c r="D256" s="1295">
        <v>44608</v>
      </c>
      <c r="E256" s="1295">
        <v>44608</v>
      </c>
      <c r="F256" s="1294" t="s">
        <v>2417</v>
      </c>
      <c r="G256" s="1294" t="s">
        <v>2507</v>
      </c>
      <c r="H256" s="1294" t="s">
        <v>262</v>
      </c>
      <c r="I256" s="1294" t="s">
        <v>1211</v>
      </c>
      <c r="J256" s="1294" t="s">
        <v>2426</v>
      </c>
      <c r="K256" s="1294" t="s">
        <v>2421</v>
      </c>
      <c r="L256" s="1294" t="s">
        <v>1350</v>
      </c>
      <c r="M256" s="1294" t="s">
        <v>711</v>
      </c>
      <c r="N256" s="1296" t="s">
        <v>114</v>
      </c>
    </row>
    <row r="257" spans="1:14" hidden="1" x14ac:dyDescent="0.35">
      <c r="A257" s="1293">
        <v>2991</v>
      </c>
      <c r="B257" s="1294" t="s">
        <v>2720</v>
      </c>
      <c r="C257" s="1294" t="s">
        <v>2450</v>
      </c>
      <c r="D257" s="1295">
        <v>44791</v>
      </c>
      <c r="E257" s="1295">
        <v>44791</v>
      </c>
      <c r="F257" s="1294" t="s">
        <v>2417</v>
      </c>
      <c r="G257" s="1294" t="s">
        <v>2418</v>
      </c>
      <c r="H257" s="1294" t="s">
        <v>262</v>
      </c>
      <c r="I257" s="1294" t="s">
        <v>1207</v>
      </c>
      <c r="J257" s="1294" t="s">
        <v>2448</v>
      </c>
      <c r="K257" s="1294" t="s">
        <v>2421</v>
      </c>
      <c r="L257" s="1294" t="s">
        <v>2449</v>
      </c>
      <c r="M257" s="1294" t="s">
        <v>711</v>
      </c>
      <c r="N257" s="1296" t="s">
        <v>2451</v>
      </c>
    </row>
    <row r="258" spans="1:14" hidden="1" x14ac:dyDescent="0.35">
      <c r="A258" s="1293">
        <v>1977</v>
      </c>
      <c r="B258" s="1294" t="s">
        <v>2721</v>
      </c>
      <c r="C258" s="1294" t="s">
        <v>1680</v>
      </c>
      <c r="D258" s="1295">
        <v>43542</v>
      </c>
      <c r="E258" s="1295">
        <v>43542</v>
      </c>
      <c r="F258" s="1294" t="s">
        <v>2417</v>
      </c>
      <c r="G258" s="1294" t="s">
        <v>2418</v>
      </c>
      <c r="H258" s="1294" t="s">
        <v>262</v>
      </c>
      <c r="I258" s="1294" t="s">
        <v>1209</v>
      </c>
      <c r="J258" s="1294" t="s">
        <v>2430</v>
      </c>
      <c r="K258" s="1294" t="s">
        <v>2421</v>
      </c>
      <c r="L258" s="1294" t="s">
        <v>2431</v>
      </c>
      <c r="M258" s="1294" t="s">
        <v>711</v>
      </c>
      <c r="N258" s="1296" t="s">
        <v>113</v>
      </c>
    </row>
    <row r="259" spans="1:14" hidden="1" x14ac:dyDescent="0.35">
      <c r="A259" s="1293">
        <v>2863</v>
      </c>
      <c r="B259" s="1294" t="s">
        <v>2722</v>
      </c>
      <c r="C259" s="1294" t="s">
        <v>1680</v>
      </c>
      <c r="D259" s="1295">
        <v>44655</v>
      </c>
      <c r="E259" s="1295">
        <v>44655</v>
      </c>
      <c r="F259" s="1294" t="s">
        <v>2417</v>
      </c>
      <c r="G259" s="1294" t="s">
        <v>2418</v>
      </c>
      <c r="H259" s="1294" t="s">
        <v>262</v>
      </c>
      <c r="I259" s="1294" t="s">
        <v>1209</v>
      </c>
      <c r="J259" s="1294" t="s">
        <v>2430</v>
      </c>
      <c r="K259" s="1294" t="s">
        <v>2421</v>
      </c>
      <c r="L259" s="1294" t="s">
        <v>2431</v>
      </c>
      <c r="M259" s="1294" t="s">
        <v>711</v>
      </c>
      <c r="N259" s="1296" t="s">
        <v>113</v>
      </c>
    </row>
    <row r="260" spans="1:14" hidden="1" x14ac:dyDescent="0.35">
      <c r="A260" s="1293">
        <v>2997</v>
      </c>
      <c r="B260" s="1294" t="s">
        <v>2723</v>
      </c>
      <c r="C260" s="1294" t="s">
        <v>2450</v>
      </c>
      <c r="D260" s="1295">
        <v>44791</v>
      </c>
      <c r="E260" s="1295">
        <v>44791</v>
      </c>
      <c r="F260" s="1294" t="s">
        <v>2417</v>
      </c>
      <c r="G260" s="1294" t="s">
        <v>2418</v>
      </c>
      <c r="H260" s="1294" t="s">
        <v>262</v>
      </c>
      <c r="I260" s="1294" t="s">
        <v>2535</v>
      </c>
      <c r="J260" s="1294" t="s">
        <v>2448</v>
      </c>
      <c r="K260" s="1294" t="s">
        <v>2421</v>
      </c>
      <c r="L260" s="1294" t="s">
        <v>2449</v>
      </c>
      <c r="M260" s="1294" t="s">
        <v>711</v>
      </c>
      <c r="N260" s="1296" t="s">
        <v>2451</v>
      </c>
    </row>
    <row r="261" spans="1:14" hidden="1" x14ac:dyDescent="0.35">
      <c r="A261" s="1293">
        <v>3069</v>
      </c>
      <c r="B261" s="1294" t="s">
        <v>2724</v>
      </c>
      <c r="C261" s="1294" t="s">
        <v>1680</v>
      </c>
      <c r="D261" s="1295">
        <v>44950</v>
      </c>
      <c r="E261" s="1295">
        <v>44950</v>
      </c>
      <c r="F261" s="1294" t="s">
        <v>2417</v>
      </c>
      <c r="G261" s="1294" t="s">
        <v>2433</v>
      </c>
      <c r="H261" s="1294" t="s">
        <v>262</v>
      </c>
      <c r="I261" s="1294" t="s">
        <v>1209</v>
      </c>
      <c r="J261" s="1294" t="s">
        <v>2430</v>
      </c>
      <c r="K261" s="1294" t="s">
        <v>2421</v>
      </c>
      <c r="L261" s="1294" t="s">
        <v>2431</v>
      </c>
      <c r="M261" s="1294" t="s">
        <v>711</v>
      </c>
      <c r="N261" s="1296" t="s">
        <v>113</v>
      </c>
    </row>
    <row r="262" spans="1:14" hidden="1" x14ac:dyDescent="0.35">
      <c r="A262" s="1293">
        <v>8354</v>
      </c>
      <c r="B262" s="1294" t="s">
        <v>2725</v>
      </c>
      <c r="C262" s="1294" t="s">
        <v>721</v>
      </c>
      <c r="D262" s="1295">
        <v>44207</v>
      </c>
      <c r="E262" s="1295">
        <v>44207</v>
      </c>
      <c r="F262" s="1294" t="s">
        <v>2417</v>
      </c>
      <c r="G262" s="1294" t="s">
        <v>2726</v>
      </c>
      <c r="H262" s="1294" t="s">
        <v>262</v>
      </c>
      <c r="I262" s="1294" t="s">
        <v>2727</v>
      </c>
      <c r="J262" s="1294" t="s">
        <v>2495</v>
      </c>
      <c r="K262" s="1294" t="s">
        <v>2458</v>
      </c>
      <c r="L262" s="1294" t="s">
        <v>1372</v>
      </c>
      <c r="M262" s="1294" t="s">
        <v>765</v>
      </c>
      <c r="N262" s="1296" t="s">
        <v>116</v>
      </c>
    </row>
    <row r="263" spans="1:14" hidden="1" x14ac:dyDescent="0.35">
      <c r="A263" s="1293">
        <v>2099</v>
      </c>
      <c r="B263" s="1294" t="s">
        <v>2728</v>
      </c>
      <c r="C263" s="1294" t="s">
        <v>1711</v>
      </c>
      <c r="D263" s="1295">
        <v>43747</v>
      </c>
      <c r="E263" s="1295">
        <v>43747</v>
      </c>
      <c r="F263" s="1294" t="s">
        <v>2417</v>
      </c>
      <c r="G263" s="1294" t="s">
        <v>2418</v>
      </c>
      <c r="H263" s="1294" t="s">
        <v>262</v>
      </c>
      <c r="I263" s="1294" t="s">
        <v>1208</v>
      </c>
      <c r="J263" s="1294" t="s">
        <v>1396</v>
      </c>
      <c r="K263" s="1294" t="s">
        <v>2421</v>
      </c>
      <c r="L263" s="1294" t="s">
        <v>1332</v>
      </c>
      <c r="M263" s="1294" t="s">
        <v>716</v>
      </c>
      <c r="N263" s="1296" t="s">
        <v>115</v>
      </c>
    </row>
    <row r="264" spans="1:14" hidden="1" x14ac:dyDescent="0.35">
      <c r="A264" s="1293">
        <v>3330</v>
      </c>
      <c r="B264" s="1294" t="s">
        <v>2729</v>
      </c>
      <c r="C264" s="1294" t="s">
        <v>1680</v>
      </c>
      <c r="D264" s="1295">
        <v>45343</v>
      </c>
      <c r="E264" s="1295">
        <v>45343</v>
      </c>
      <c r="F264" s="1294" t="s">
        <v>2417</v>
      </c>
      <c r="G264" s="1294" t="s">
        <v>2521</v>
      </c>
      <c r="H264" s="1294" t="s">
        <v>262</v>
      </c>
      <c r="I264" s="1294" t="s">
        <v>1211</v>
      </c>
      <c r="J264" s="1294" t="s">
        <v>2430</v>
      </c>
      <c r="K264" s="1294" t="s">
        <v>2421</v>
      </c>
      <c r="L264" s="1294" t="s">
        <v>2431</v>
      </c>
      <c r="M264" s="1294" t="s">
        <v>711</v>
      </c>
      <c r="N264" s="1296" t="s">
        <v>113</v>
      </c>
    </row>
    <row r="265" spans="1:14" hidden="1" x14ac:dyDescent="0.35">
      <c r="A265" s="1293">
        <v>2625</v>
      </c>
      <c r="B265" s="1294" t="s">
        <v>2730</v>
      </c>
      <c r="C265" s="1294" t="s">
        <v>1681</v>
      </c>
      <c r="D265" s="1295">
        <v>44447</v>
      </c>
      <c r="E265" s="1295">
        <v>44447</v>
      </c>
      <c r="F265" s="1294" t="s">
        <v>2417</v>
      </c>
      <c r="G265" s="1294" t="s">
        <v>2507</v>
      </c>
      <c r="H265" s="1294" t="s">
        <v>262</v>
      </c>
      <c r="I265" s="1294" t="s">
        <v>2535</v>
      </c>
      <c r="J265" s="1294" t="s">
        <v>2426</v>
      </c>
      <c r="K265" s="1294" t="s">
        <v>2421</v>
      </c>
      <c r="L265" s="1294" t="s">
        <v>1350</v>
      </c>
      <c r="M265" s="1294" t="s">
        <v>711</v>
      </c>
      <c r="N265" s="1296" t="s">
        <v>114</v>
      </c>
    </row>
    <row r="266" spans="1:14" hidden="1" x14ac:dyDescent="0.35">
      <c r="A266" s="1293">
        <v>1478</v>
      </c>
      <c r="B266" s="1294" t="s">
        <v>2731</v>
      </c>
      <c r="C266" s="1294" t="s">
        <v>1683</v>
      </c>
      <c r="D266" s="1295">
        <v>42457</v>
      </c>
      <c r="E266" s="1295">
        <v>42457</v>
      </c>
      <c r="F266" s="1294" t="s">
        <v>2417</v>
      </c>
      <c r="G266" s="1294" t="s">
        <v>2418</v>
      </c>
      <c r="H266" s="1294" t="s">
        <v>262</v>
      </c>
      <c r="I266" s="1294" t="s">
        <v>1212</v>
      </c>
      <c r="J266" s="1294" t="s">
        <v>1354</v>
      </c>
      <c r="K266" s="1294" t="s">
        <v>2421</v>
      </c>
      <c r="L266" s="1294" t="s">
        <v>1332</v>
      </c>
      <c r="M266" s="1294" t="s">
        <v>711</v>
      </c>
      <c r="N266" s="1296" t="s">
        <v>115</v>
      </c>
    </row>
    <row r="267" spans="1:14" hidden="1" x14ac:dyDescent="0.35">
      <c r="A267" s="1293">
        <v>3367</v>
      </c>
      <c r="B267" s="1294" t="s">
        <v>2732</v>
      </c>
      <c r="C267" s="1294" t="s">
        <v>1680</v>
      </c>
      <c r="D267" s="1295">
        <v>45481</v>
      </c>
      <c r="E267" s="1295">
        <v>45481</v>
      </c>
      <c r="F267" s="1294" t="s">
        <v>2417</v>
      </c>
      <c r="G267" s="1294" t="s">
        <v>2433</v>
      </c>
      <c r="H267" s="1294" t="s">
        <v>262</v>
      </c>
      <c r="I267" s="1294" t="s">
        <v>1211</v>
      </c>
      <c r="J267" s="1294" t="s">
        <v>2445</v>
      </c>
      <c r="K267" s="1294" t="s">
        <v>2421</v>
      </c>
      <c r="L267" s="1294" t="s">
        <v>2446</v>
      </c>
      <c r="M267" s="1294" t="s">
        <v>711</v>
      </c>
      <c r="N267" s="1296" t="s">
        <v>113</v>
      </c>
    </row>
    <row r="268" spans="1:14" hidden="1" x14ac:dyDescent="0.35">
      <c r="A268" s="1293">
        <v>8441</v>
      </c>
      <c r="B268" s="1294" t="s">
        <v>2733</v>
      </c>
      <c r="C268" s="1294" t="s">
        <v>538</v>
      </c>
      <c r="D268" s="1295">
        <v>44705</v>
      </c>
      <c r="E268" s="1295">
        <v>44705</v>
      </c>
      <c r="F268" s="1294" t="s">
        <v>2417</v>
      </c>
      <c r="G268" s="1294" t="s">
        <v>2537</v>
      </c>
      <c r="H268" s="1294" t="s">
        <v>262</v>
      </c>
      <c r="I268" s="1294" t="s">
        <v>1211</v>
      </c>
      <c r="J268" s="1294" t="s">
        <v>1354</v>
      </c>
      <c r="K268" s="1294" t="s">
        <v>330</v>
      </c>
      <c r="L268" s="1294" t="s">
        <v>1332</v>
      </c>
      <c r="M268" s="1294" t="s">
        <v>765</v>
      </c>
      <c r="N268" s="1296" t="s">
        <v>115</v>
      </c>
    </row>
    <row r="269" spans="1:14" hidden="1" x14ac:dyDescent="0.35">
      <c r="A269" s="1293">
        <v>1224</v>
      </c>
      <c r="B269" s="1294" t="s">
        <v>2734</v>
      </c>
      <c r="C269" s="1294" t="s">
        <v>1681</v>
      </c>
      <c r="D269" s="1295">
        <v>41078</v>
      </c>
      <c r="E269" s="1295">
        <v>41078</v>
      </c>
      <c r="F269" s="1294" t="s">
        <v>2417</v>
      </c>
      <c r="G269" s="1294" t="s">
        <v>2418</v>
      </c>
      <c r="H269" s="1294" t="s">
        <v>262</v>
      </c>
      <c r="I269" s="1294" t="s">
        <v>1209</v>
      </c>
      <c r="J269" s="1294" t="s">
        <v>2420</v>
      </c>
      <c r="K269" s="1294" t="s">
        <v>2421</v>
      </c>
      <c r="L269" s="1294" t="s">
        <v>1353</v>
      </c>
      <c r="M269" s="1294" t="s">
        <v>711</v>
      </c>
      <c r="N269" s="1296" t="s">
        <v>114</v>
      </c>
    </row>
    <row r="270" spans="1:14" hidden="1" x14ac:dyDescent="0.35">
      <c r="A270" s="1293">
        <v>1730</v>
      </c>
      <c r="B270" s="1294" t="s">
        <v>2735</v>
      </c>
      <c r="C270" s="1294" t="s">
        <v>1681</v>
      </c>
      <c r="D270" s="1295">
        <v>43132</v>
      </c>
      <c r="E270" s="1295">
        <v>43132</v>
      </c>
      <c r="F270" s="1294" t="s">
        <v>2417</v>
      </c>
      <c r="G270" s="1294" t="s">
        <v>2433</v>
      </c>
      <c r="H270" s="1294" t="s">
        <v>262</v>
      </c>
      <c r="I270" s="1294" t="s">
        <v>1209</v>
      </c>
      <c r="J270" s="1294" t="s">
        <v>2420</v>
      </c>
      <c r="K270" s="1294" t="s">
        <v>2421</v>
      </c>
      <c r="L270" s="1294" t="s">
        <v>1353</v>
      </c>
      <c r="M270" s="1294" t="s">
        <v>711</v>
      </c>
      <c r="N270" s="1296" t="s">
        <v>114</v>
      </c>
    </row>
    <row r="271" spans="1:14" hidden="1" x14ac:dyDescent="0.35">
      <c r="A271" s="1293">
        <v>2442</v>
      </c>
      <c r="B271" s="1294" t="s">
        <v>2736</v>
      </c>
      <c r="C271" s="1294" t="s">
        <v>1681</v>
      </c>
      <c r="D271" s="1295">
        <v>44333</v>
      </c>
      <c r="E271" s="1295">
        <v>44333</v>
      </c>
      <c r="F271" s="1294" t="s">
        <v>2417</v>
      </c>
      <c r="G271" s="1294" t="s">
        <v>2507</v>
      </c>
      <c r="H271" s="1294" t="s">
        <v>262</v>
      </c>
      <c r="I271" s="1294" t="s">
        <v>2542</v>
      </c>
      <c r="J271" s="1294" t="s">
        <v>2426</v>
      </c>
      <c r="K271" s="1294" t="s">
        <v>2421</v>
      </c>
      <c r="L271" s="1294" t="s">
        <v>1350</v>
      </c>
      <c r="M271" s="1294" t="s">
        <v>711</v>
      </c>
      <c r="N271" s="1296" t="s">
        <v>114</v>
      </c>
    </row>
    <row r="272" spans="1:14" hidden="1" x14ac:dyDescent="0.35">
      <c r="A272" s="1293">
        <v>3216</v>
      </c>
      <c r="B272" s="1294" t="s">
        <v>2737</v>
      </c>
      <c r="C272" s="1294" t="s">
        <v>1680</v>
      </c>
      <c r="D272" s="1295">
        <v>45145</v>
      </c>
      <c r="E272" s="1295">
        <v>45145</v>
      </c>
      <c r="F272" s="1294" t="s">
        <v>2417</v>
      </c>
      <c r="G272" s="1294" t="s">
        <v>2418</v>
      </c>
      <c r="H272" s="1294" t="s">
        <v>262</v>
      </c>
      <c r="I272" s="1294" t="s">
        <v>2535</v>
      </c>
      <c r="J272" s="1294" t="s">
        <v>2445</v>
      </c>
      <c r="K272" s="1294" t="s">
        <v>2421</v>
      </c>
      <c r="L272" s="1294" t="s">
        <v>2446</v>
      </c>
      <c r="M272" s="1294" t="s">
        <v>711</v>
      </c>
      <c r="N272" s="1296" t="s">
        <v>113</v>
      </c>
    </row>
    <row r="273" spans="1:14" hidden="1" x14ac:dyDescent="0.35">
      <c r="A273" s="1293">
        <v>3421</v>
      </c>
      <c r="B273" s="1294" t="s">
        <v>2738</v>
      </c>
      <c r="C273" s="1294" t="s">
        <v>1684</v>
      </c>
      <c r="D273" s="1295">
        <v>45656</v>
      </c>
      <c r="E273" s="1295">
        <v>45656</v>
      </c>
      <c r="F273" s="1294" t="s">
        <v>2417</v>
      </c>
      <c r="G273" s="1294" t="s">
        <v>2418</v>
      </c>
      <c r="H273" s="1294" t="s">
        <v>262</v>
      </c>
      <c r="I273" s="1294" t="s">
        <v>1212</v>
      </c>
      <c r="J273" s="1294" t="s">
        <v>2552</v>
      </c>
      <c r="K273" s="1294" t="s">
        <v>2421</v>
      </c>
      <c r="L273" s="1294" t="s">
        <v>1329</v>
      </c>
      <c r="M273" s="1294" t="s">
        <v>711</v>
      </c>
      <c r="N273" s="1296" t="s">
        <v>115</v>
      </c>
    </row>
    <row r="274" spans="1:14" hidden="1" x14ac:dyDescent="0.35">
      <c r="A274" s="1293">
        <v>3048</v>
      </c>
      <c r="B274" s="1294" t="s">
        <v>2739</v>
      </c>
      <c r="C274" s="1294" t="s">
        <v>1680</v>
      </c>
      <c r="D274" s="1295">
        <v>44900</v>
      </c>
      <c r="E274" s="1295">
        <v>44900</v>
      </c>
      <c r="F274" s="1294" t="s">
        <v>2417</v>
      </c>
      <c r="G274" s="1294" t="s">
        <v>2418</v>
      </c>
      <c r="H274" s="1294" t="s">
        <v>262</v>
      </c>
      <c r="I274" s="1294" t="s">
        <v>1209</v>
      </c>
      <c r="J274" s="1294" t="s">
        <v>2430</v>
      </c>
      <c r="K274" s="1294" t="s">
        <v>2421</v>
      </c>
      <c r="L274" s="1294" t="s">
        <v>2431</v>
      </c>
      <c r="M274" s="1294" t="s">
        <v>711</v>
      </c>
      <c r="N274" s="1296" t="s">
        <v>113</v>
      </c>
    </row>
    <row r="275" spans="1:14" hidden="1" x14ac:dyDescent="0.35">
      <c r="A275" s="1293">
        <v>2843</v>
      </c>
      <c r="B275" s="1294" t="s">
        <v>2740</v>
      </c>
      <c r="C275" s="1294" t="s">
        <v>2473</v>
      </c>
      <c r="D275" s="1295">
        <v>44637</v>
      </c>
      <c r="E275" s="1295">
        <v>44637</v>
      </c>
      <c r="F275" s="1294" t="s">
        <v>2417</v>
      </c>
      <c r="G275" s="1294" t="s">
        <v>2418</v>
      </c>
      <c r="H275" s="1294" t="s">
        <v>262</v>
      </c>
      <c r="I275" s="1294" t="s">
        <v>1208</v>
      </c>
      <c r="J275" s="1294" t="s">
        <v>2445</v>
      </c>
      <c r="K275" s="1294" t="s">
        <v>2421</v>
      </c>
      <c r="L275" s="1294" t="s">
        <v>2446</v>
      </c>
      <c r="M275" s="1294" t="s">
        <v>716</v>
      </c>
      <c r="N275" s="1296" t="s">
        <v>113</v>
      </c>
    </row>
    <row r="276" spans="1:14" hidden="1" x14ac:dyDescent="0.35">
      <c r="A276" s="1293">
        <v>2074</v>
      </c>
      <c r="B276" s="1294" t="s">
        <v>2741</v>
      </c>
      <c r="C276" s="1294" t="s">
        <v>1684</v>
      </c>
      <c r="D276" s="1295">
        <v>43664</v>
      </c>
      <c r="E276" s="1295">
        <v>43664</v>
      </c>
      <c r="F276" s="1294" t="s">
        <v>2417</v>
      </c>
      <c r="G276" s="1294" t="s">
        <v>2418</v>
      </c>
      <c r="H276" s="1294" t="s">
        <v>262</v>
      </c>
      <c r="I276" s="1294" t="s">
        <v>1211</v>
      </c>
      <c r="J276" s="1294" t="s">
        <v>2600</v>
      </c>
      <c r="K276" s="1294" t="s">
        <v>2421</v>
      </c>
      <c r="L276" s="1294" t="s">
        <v>1376</v>
      </c>
      <c r="M276" s="1294" t="s">
        <v>711</v>
      </c>
      <c r="N276" s="1296" t="s">
        <v>116</v>
      </c>
    </row>
    <row r="277" spans="1:14" hidden="1" x14ac:dyDescent="0.35">
      <c r="A277" s="1293">
        <v>2535</v>
      </c>
      <c r="B277" s="1294" t="s">
        <v>2742</v>
      </c>
      <c r="C277" s="1294" t="s">
        <v>1681</v>
      </c>
      <c r="D277" s="1295">
        <v>44417</v>
      </c>
      <c r="E277" s="1295">
        <v>44417</v>
      </c>
      <c r="F277" s="1294" t="s">
        <v>2417</v>
      </c>
      <c r="G277" s="1294" t="s">
        <v>2433</v>
      </c>
      <c r="H277" s="1294" t="s">
        <v>262</v>
      </c>
      <c r="I277" s="1294" t="s">
        <v>1211</v>
      </c>
      <c r="J277" s="1294" t="s">
        <v>2420</v>
      </c>
      <c r="K277" s="1294" t="s">
        <v>2421</v>
      </c>
      <c r="L277" s="1294" t="s">
        <v>1353</v>
      </c>
      <c r="M277" s="1294" t="s">
        <v>711</v>
      </c>
      <c r="N277" s="1296" t="s">
        <v>114</v>
      </c>
    </row>
    <row r="278" spans="1:14" hidden="1" x14ac:dyDescent="0.35">
      <c r="A278" s="1293">
        <v>3049</v>
      </c>
      <c r="B278" s="1294" t="s">
        <v>2743</v>
      </c>
      <c r="C278" s="1294" t="s">
        <v>2473</v>
      </c>
      <c r="D278" s="1295">
        <v>44900</v>
      </c>
      <c r="E278" s="1295">
        <v>44900</v>
      </c>
      <c r="F278" s="1294" t="s">
        <v>2417</v>
      </c>
      <c r="G278" s="1294" t="s">
        <v>2418</v>
      </c>
      <c r="H278" s="1294" t="s">
        <v>262</v>
      </c>
      <c r="I278" s="1294" t="s">
        <v>1208</v>
      </c>
      <c r="J278" s="1294" t="s">
        <v>2430</v>
      </c>
      <c r="K278" s="1294" t="s">
        <v>2421</v>
      </c>
      <c r="L278" s="1294" t="s">
        <v>2431</v>
      </c>
      <c r="M278" s="1294" t="s">
        <v>716</v>
      </c>
      <c r="N278" s="1296" t="s">
        <v>113</v>
      </c>
    </row>
    <row r="279" spans="1:14" hidden="1" x14ac:dyDescent="0.35">
      <c r="A279" s="1293">
        <v>3028</v>
      </c>
      <c r="B279" s="1294" t="s">
        <v>2744</v>
      </c>
      <c r="C279" s="1294" t="s">
        <v>1680</v>
      </c>
      <c r="D279" s="1295">
        <v>44862</v>
      </c>
      <c r="E279" s="1295">
        <v>44862</v>
      </c>
      <c r="F279" s="1294" t="s">
        <v>2417</v>
      </c>
      <c r="G279" s="1294" t="s">
        <v>2418</v>
      </c>
      <c r="H279" s="1294" t="s">
        <v>262</v>
      </c>
      <c r="I279" s="1294" t="s">
        <v>1209</v>
      </c>
      <c r="J279" s="1294" t="s">
        <v>2430</v>
      </c>
      <c r="K279" s="1294" t="s">
        <v>2421</v>
      </c>
      <c r="L279" s="1294" t="s">
        <v>2431</v>
      </c>
      <c r="M279" s="1294" t="s">
        <v>711</v>
      </c>
      <c r="N279" s="1296" t="s">
        <v>113</v>
      </c>
    </row>
    <row r="280" spans="1:14" hidden="1" x14ac:dyDescent="0.35">
      <c r="A280" s="1293">
        <v>1856</v>
      </c>
      <c r="B280" s="1294" t="s">
        <v>2745</v>
      </c>
      <c r="C280" s="1294" t="s">
        <v>2473</v>
      </c>
      <c r="D280" s="1295">
        <v>43367</v>
      </c>
      <c r="E280" s="1295">
        <v>43367</v>
      </c>
      <c r="F280" s="1294" t="s">
        <v>2417</v>
      </c>
      <c r="G280" s="1294" t="s">
        <v>2418</v>
      </c>
      <c r="H280" s="1294" t="s">
        <v>262</v>
      </c>
      <c r="I280" s="1294" t="s">
        <v>1208</v>
      </c>
      <c r="J280" s="1294" t="s">
        <v>2430</v>
      </c>
      <c r="K280" s="1294" t="s">
        <v>2421</v>
      </c>
      <c r="L280" s="1294" t="s">
        <v>2431</v>
      </c>
      <c r="M280" s="1294" t="s">
        <v>716</v>
      </c>
      <c r="N280" s="1296" t="s">
        <v>113</v>
      </c>
    </row>
    <row r="281" spans="1:14" hidden="1" x14ac:dyDescent="0.35">
      <c r="A281" s="1293">
        <v>2973</v>
      </c>
      <c r="B281" s="1294" t="s">
        <v>2746</v>
      </c>
      <c r="C281" s="1294" t="s">
        <v>2450</v>
      </c>
      <c r="D281" s="1295">
        <v>44791</v>
      </c>
      <c r="E281" s="1295">
        <v>44791</v>
      </c>
      <c r="F281" s="1294" t="s">
        <v>2417</v>
      </c>
      <c r="G281" s="1294" t="s">
        <v>2418</v>
      </c>
      <c r="H281" s="1294" t="s">
        <v>262</v>
      </c>
      <c r="I281" s="1294" t="s">
        <v>2535</v>
      </c>
      <c r="J281" s="1294" t="s">
        <v>2448</v>
      </c>
      <c r="K281" s="1294" t="s">
        <v>2421</v>
      </c>
      <c r="L281" s="1294" t="s">
        <v>2449</v>
      </c>
      <c r="M281" s="1294" t="s">
        <v>711</v>
      </c>
      <c r="N281" s="1296" t="s">
        <v>2451</v>
      </c>
    </row>
    <row r="282" spans="1:14" hidden="1" x14ac:dyDescent="0.35">
      <c r="A282" s="1293">
        <v>1017</v>
      </c>
      <c r="B282" s="1294" t="s">
        <v>2747</v>
      </c>
      <c r="C282" s="1294" t="s">
        <v>1710</v>
      </c>
      <c r="D282" s="1295">
        <v>39531</v>
      </c>
      <c r="E282" s="1295">
        <v>39531</v>
      </c>
      <c r="F282" s="1294" t="s">
        <v>2417</v>
      </c>
      <c r="G282" s="1294" t="s">
        <v>2418</v>
      </c>
      <c r="H282" s="1294" t="s">
        <v>262</v>
      </c>
      <c r="I282" s="1294" t="s">
        <v>1208</v>
      </c>
      <c r="J282" s="1294" t="s">
        <v>2424</v>
      </c>
      <c r="K282" s="1294" t="s">
        <v>2421</v>
      </c>
      <c r="L282" s="1294" t="s">
        <v>1350</v>
      </c>
      <c r="M282" s="1294" t="s">
        <v>716</v>
      </c>
      <c r="N282" s="1296" t="s">
        <v>114</v>
      </c>
    </row>
    <row r="283" spans="1:14" hidden="1" x14ac:dyDescent="0.35">
      <c r="A283" s="1293">
        <v>2364</v>
      </c>
      <c r="B283" s="1294" t="s">
        <v>2748</v>
      </c>
      <c r="C283" s="1294" t="s">
        <v>2473</v>
      </c>
      <c r="D283" s="1295">
        <v>44277</v>
      </c>
      <c r="E283" s="1295">
        <v>44277</v>
      </c>
      <c r="F283" s="1294" t="s">
        <v>2417</v>
      </c>
      <c r="G283" s="1294" t="s">
        <v>2418</v>
      </c>
      <c r="H283" s="1294" t="s">
        <v>262</v>
      </c>
      <c r="I283" s="1294" t="s">
        <v>1208</v>
      </c>
      <c r="J283" s="1294" t="s">
        <v>2430</v>
      </c>
      <c r="K283" s="1294" t="s">
        <v>2421</v>
      </c>
      <c r="L283" s="1294" t="s">
        <v>2431</v>
      </c>
      <c r="M283" s="1294" t="s">
        <v>716</v>
      </c>
      <c r="N283" s="1296" t="s">
        <v>113</v>
      </c>
    </row>
    <row r="284" spans="1:14" hidden="1" x14ac:dyDescent="0.35">
      <c r="A284" s="1293">
        <v>3373</v>
      </c>
      <c r="B284" s="1294" t="s">
        <v>2749</v>
      </c>
      <c r="C284" s="1294" t="s">
        <v>1680</v>
      </c>
      <c r="D284" s="1295">
        <v>45512</v>
      </c>
      <c r="E284" s="1295">
        <v>45512</v>
      </c>
      <c r="F284" s="1294" t="s">
        <v>2417</v>
      </c>
      <c r="G284" s="1294" t="s">
        <v>2507</v>
      </c>
      <c r="H284" s="1294" t="s">
        <v>262</v>
      </c>
      <c r="I284" s="1294" t="s">
        <v>1211</v>
      </c>
      <c r="J284" s="1294" t="s">
        <v>2430</v>
      </c>
      <c r="K284" s="1294" t="s">
        <v>2421</v>
      </c>
      <c r="L284" s="1294" t="s">
        <v>2431</v>
      </c>
      <c r="M284" s="1294" t="s">
        <v>711</v>
      </c>
      <c r="N284" s="1296" t="s">
        <v>113</v>
      </c>
    </row>
    <row r="285" spans="1:14" hidden="1" x14ac:dyDescent="0.35">
      <c r="A285" s="1293">
        <v>3195</v>
      </c>
      <c r="B285" s="1294" t="s">
        <v>2750</v>
      </c>
      <c r="C285" s="1294" t="s">
        <v>2473</v>
      </c>
      <c r="D285" s="1295">
        <v>45075</v>
      </c>
      <c r="E285" s="1295">
        <v>45075</v>
      </c>
      <c r="F285" s="1294" t="s">
        <v>2417</v>
      </c>
      <c r="G285" s="1294" t="s">
        <v>2418</v>
      </c>
      <c r="H285" s="1294" t="s">
        <v>262</v>
      </c>
      <c r="I285" s="1294" t="s">
        <v>1208</v>
      </c>
      <c r="J285" s="1294" t="s">
        <v>2430</v>
      </c>
      <c r="K285" s="1294" t="s">
        <v>2421</v>
      </c>
      <c r="L285" s="1294" t="s">
        <v>2431</v>
      </c>
      <c r="M285" s="1294" t="s">
        <v>716</v>
      </c>
      <c r="N285" s="1296" t="s">
        <v>113</v>
      </c>
    </row>
    <row r="286" spans="1:14" hidden="1" x14ac:dyDescent="0.35">
      <c r="A286" s="1293">
        <v>2634</v>
      </c>
      <c r="B286" s="1294" t="s">
        <v>2751</v>
      </c>
      <c r="C286" s="1294" t="s">
        <v>1683</v>
      </c>
      <c r="D286" s="1295">
        <v>44456</v>
      </c>
      <c r="E286" s="1295">
        <v>44456</v>
      </c>
      <c r="F286" s="1294" t="s">
        <v>2417</v>
      </c>
      <c r="G286" s="1294" t="s">
        <v>2433</v>
      </c>
      <c r="H286" s="1294" t="s">
        <v>262</v>
      </c>
      <c r="I286" s="1294" t="s">
        <v>1211</v>
      </c>
      <c r="J286" s="1294" t="s">
        <v>1354</v>
      </c>
      <c r="K286" s="1294" t="s">
        <v>2421</v>
      </c>
      <c r="L286" s="1294" t="s">
        <v>1332</v>
      </c>
      <c r="M286" s="1294" t="s">
        <v>711</v>
      </c>
      <c r="N286" s="1296" t="s">
        <v>115</v>
      </c>
    </row>
    <row r="287" spans="1:14" hidden="1" x14ac:dyDescent="0.35">
      <c r="A287" s="1293">
        <v>2963</v>
      </c>
      <c r="B287" s="1294" t="s">
        <v>2752</v>
      </c>
      <c r="C287" s="1294" t="s">
        <v>2450</v>
      </c>
      <c r="D287" s="1295">
        <v>44791</v>
      </c>
      <c r="E287" s="1295">
        <v>44791</v>
      </c>
      <c r="F287" s="1294" t="s">
        <v>2417</v>
      </c>
      <c r="G287" s="1294" t="s">
        <v>2418</v>
      </c>
      <c r="H287" s="1294" t="s">
        <v>262</v>
      </c>
      <c r="I287" s="1294" t="s">
        <v>1207</v>
      </c>
      <c r="J287" s="1294" t="s">
        <v>2448</v>
      </c>
      <c r="K287" s="1294" t="s">
        <v>2421</v>
      </c>
      <c r="L287" s="1294" t="s">
        <v>2449</v>
      </c>
      <c r="M287" s="1294" t="s">
        <v>711</v>
      </c>
      <c r="N287" s="1296" t="s">
        <v>2451</v>
      </c>
    </row>
    <row r="288" spans="1:14" hidden="1" x14ac:dyDescent="0.35">
      <c r="A288" s="1293">
        <v>3346</v>
      </c>
      <c r="B288" s="1294" t="s">
        <v>2753</v>
      </c>
      <c r="C288" s="1294" t="s">
        <v>1683</v>
      </c>
      <c r="D288" s="1295">
        <v>45401</v>
      </c>
      <c r="E288" s="1295">
        <v>45401</v>
      </c>
      <c r="F288" s="1294" t="s">
        <v>2417</v>
      </c>
      <c r="G288" s="1294" t="s">
        <v>2513</v>
      </c>
      <c r="H288" s="1294" t="s">
        <v>262</v>
      </c>
      <c r="I288" s="1294" t="s">
        <v>2535</v>
      </c>
      <c r="J288" s="1294" t="s">
        <v>1354</v>
      </c>
      <c r="K288" s="1294" t="s">
        <v>2421</v>
      </c>
      <c r="L288" s="1294" t="s">
        <v>1332</v>
      </c>
      <c r="M288" s="1294" t="s">
        <v>711</v>
      </c>
      <c r="N288" s="1296" t="s">
        <v>115</v>
      </c>
    </row>
    <row r="289" spans="1:14" hidden="1" x14ac:dyDescent="0.35">
      <c r="A289" s="1293">
        <v>2118</v>
      </c>
      <c r="B289" s="1294" t="s">
        <v>2754</v>
      </c>
      <c r="C289" s="1294" t="s">
        <v>2473</v>
      </c>
      <c r="D289" s="1295">
        <v>43787</v>
      </c>
      <c r="E289" s="1295">
        <v>43787</v>
      </c>
      <c r="F289" s="1294" t="s">
        <v>2417</v>
      </c>
      <c r="G289" s="1294" t="s">
        <v>2418</v>
      </c>
      <c r="H289" s="1294" t="s">
        <v>262</v>
      </c>
      <c r="I289" s="1294" t="s">
        <v>1208</v>
      </c>
      <c r="J289" s="1294" t="s">
        <v>2430</v>
      </c>
      <c r="K289" s="1294" t="s">
        <v>2421</v>
      </c>
      <c r="L289" s="1294" t="s">
        <v>2431</v>
      </c>
      <c r="M289" s="1294" t="s">
        <v>716</v>
      </c>
      <c r="N289" s="1296" t="s">
        <v>113</v>
      </c>
    </row>
    <row r="290" spans="1:14" hidden="1" x14ac:dyDescent="0.35">
      <c r="A290" s="1293">
        <v>2812</v>
      </c>
      <c r="B290" s="1294" t="s">
        <v>2755</v>
      </c>
      <c r="C290" s="1294" t="s">
        <v>1680</v>
      </c>
      <c r="D290" s="1295">
        <v>44608</v>
      </c>
      <c r="E290" s="1295">
        <v>44608</v>
      </c>
      <c r="F290" s="1294" t="s">
        <v>2417</v>
      </c>
      <c r="G290" s="1294" t="s">
        <v>2418</v>
      </c>
      <c r="H290" s="1294" t="s">
        <v>262</v>
      </c>
      <c r="I290" s="1294" t="s">
        <v>2542</v>
      </c>
      <c r="J290" s="1294" t="s">
        <v>2445</v>
      </c>
      <c r="K290" s="1294" t="s">
        <v>2421</v>
      </c>
      <c r="L290" s="1294" t="s">
        <v>2446</v>
      </c>
      <c r="M290" s="1294" t="s">
        <v>711</v>
      </c>
      <c r="N290" s="1296" t="s">
        <v>113</v>
      </c>
    </row>
    <row r="291" spans="1:14" hidden="1" x14ac:dyDescent="0.35">
      <c r="A291" s="1293">
        <v>1528</v>
      </c>
      <c r="B291" s="1294" t="s">
        <v>2756</v>
      </c>
      <c r="C291" s="1294" t="s">
        <v>1681</v>
      </c>
      <c r="D291" s="1295">
        <v>42598</v>
      </c>
      <c r="E291" s="1295">
        <v>42598</v>
      </c>
      <c r="F291" s="1294" t="s">
        <v>2417</v>
      </c>
      <c r="G291" s="1294" t="s">
        <v>2418</v>
      </c>
      <c r="H291" s="1294" t="s">
        <v>262</v>
      </c>
      <c r="I291" s="1294" t="s">
        <v>1211</v>
      </c>
      <c r="J291" s="1294" t="s">
        <v>2420</v>
      </c>
      <c r="K291" s="1294" t="s">
        <v>2421</v>
      </c>
      <c r="L291" s="1294" t="s">
        <v>1353</v>
      </c>
      <c r="M291" s="1294" t="s">
        <v>711</v>
      </c>
      <c r="N291" s="1296" t="s">
        <v>114</v>
      </c>
    </row>
    <row r="292" spans="1:14" hidden="1" x14ac:dyDescent="0.35">
      <c r="A292" s="1293">
        <v>2595</v>
      </c>
      <c r="B292" s="1294" t="s">
        <v>2757</v>
      </c>
      <c r="C292" s="1294" t="s">
        <v>1680</v>
      </c>
      <c r="D292" s="1295">
        <v>44431</v>
      </c>
      <c r="E292" s="1295">
        <v>44431</v>
      </c>
      <c r="F292" s="1294" t="s">
        <v>2417</v>
      </c>
      <c r="G292" s="1294" t="s">
        <v>2475</v>
      </c>
      <c r="H292" s="1294" t="s">
        <v>262</v>
      </c>
      <c r="I292" s="1294" t="s">
        <v>1209</v>
      </c>
      <c r="J292" s="1294" t="s">
        <v>2445</v>
      </c>
      <c r="K292" s="1294" t="s">
        <v>2421</v>
      </c>
      <c r="L292" s="1294" t="s">
        <v>2446</v>
      </c>
      <c r="M292" s="1294" t="s">
        <v>711</v>
      </c>
      <c r="N292" s="1296" t="s">
        <v>113</v>
      </c>
    </row>
    <row r="293" spans="1:14" hidden="1" x14ac:dyDescent="0.35">
      <c r="A293" s="1293">
        <v>3175</v>
      </c>
      <c r="B293" s="1294" t="s">
        <v>2758</v>
      </c>
      <c r="C293" s="1294" t="s">
        <v>1681</v>
      </c>
      <c r="D293" s="1295">
        <v>45040</v>
      </c>
      <c r="E293" s="1295">
        <v>45040</v>
      </c>
      <c r="F293" s="1294" t="s">
        <v>2417</v>
      </c>
      <c r="G293" s="1294" t="s">
        <v>2475</v>
      </c>
      <c r="H293" s="1294" t="s">
        <v>262</v>
      </c>
      <c r="I293" s="1294" t="s">
        <v>1211</v>
      </c>
      <c r="J293" s="1294" t="s">
        <v>2420</v>
      </c>
      <c r="K293" s="1294" t="s">
        <v>2421</v>
      </c>
      <c r="L293" s="1294" t="s">
        <v>1353</v>
      </c>
      <c r="M293" s="1294" t="s">
        <v>711</v>
      </c>
      <c r="N293" s="1296" t="s">
        <v>114</v>
      </c>
    </row>
    <row r="294" spans="1:14" hidden="1" x14ac:dyDescent="0.35">
      <c r="A294" s="1293">
        <v>3204</v>
      </c>
      <c r="B294" s="1294" t="s">
        <v>2759</v>
      </c>
      <c r="C294" s="1294" t="s">
        <v>1680</v>
      </c>
      <c r="D294" s="1295">
        <v>45106</v>
      </c>
      <c r="E294" s="1295">
        <v>45106</v>
      </c>
      <c r="F294" s="1294" t="s">
        <v>2417</v>
      </c>
      <c r="G294" s="1294" t="s">
        <v>2418</v>
      </c>
      <c r="H294" s="1294" t="s">
        <v>262</v>
      </c>
      <c r="I294" s="1294" t="s">
        <v>2535</v>
      </c>
      <c r="J294" s="1294" t="s">
        <v>2445</v>
      </c>
      <c r="K294" s="1294" t="s">
        <v>2421</v>
      </c>
      <c r="L294" s="1294" t="s">
        <v>2446</v>
      </c>
      <c r="M294" s="1294" t="s">
        <v>711</v>
      </c>
      <c r="N294" s="1296" t="s">
        <v>113</v>
      </c>
    </row>
    <row r="295" spans="1:14" hidden="1" x14ac:dyDescent="0.35">
      <c r="A295" s="1293">
        <v>3040</v>
      </c>
      <c r="B295" s="1294" t="s">
        <v>2760</v>
      </c>
      <c r="C295" s="1294" t="s">
        <v>1680</v>
      </c>
      <c r="D295" s="1295">
        <v>44879</v>
      </c>
      <c r="E295" s="1295">
        <v>44879</v>
      </c>
      <c r="F295" s="1294" t="s">
        <v>2417</v>
      </c>
      <c r="G295" s="1294" t="s">
        <v>2418</v>
      </c>
      <c r="H295" s="1294" t="s">
        <v>262</v>
      </c>
      <c r="I295" s="1294" t="s">
        <v>1209</v>
      </c>
      <c r="J295" s="1294" t="s">
        <v>2430</v>
      </c>
      <c r="K295" s="1294" t="s">
        <v>2421</v>
      </c>
      <c r="L295" s="1294" t="s">
        <v>2431</v>
      </c>
      <c r="M295" s="1294" t="s">
        <v>711</v>
      </c>
      <c r="N295" s="1296" t="s">
        <v>113</v>
      </c>
    </row>
    <row r="296" spans="1:14" hidden="1" x14ac:dyDescent="0.35">
      <c r="A296" s="1293">
        <v>2677</v>
      </c>
      <c r="B296" s="1294" t="s">
        <v>2761</v>
      </c>
      <c r="C296" s="1294" t="s">
        <v>1681</v>
      </c>
      <c r="D296" s="1295">
        <v>44508</v>
      </c>
      <c r="E296" s="1295">
        <v>44508</v>
      </c>
      <c r="F296" s="1294" t="s">
        <v>2417</v>
      </c>
      <c r="G296" s="1294" t="s">
        <v>2418</v>
      </c>
      <c r="H296" s="1294" t="s">
        <v>262</v>
      </c>
      <c r="I296" s="1294" t="s">
        <v>1211</v>
      </c>
      <c r="J296" s="1294" t="s">
        <v>2420</v>
      </c>
      <c r="K296" s="1294" t="s">
        <v>2421</v>
      </c>
      <c r="L296" s="1294" t="s">
        <v>1353</v>
      </c>
      <c r="M296" s="1294" t="s">
        <v>711</v>
      </c>
      <c r="N296" s="1296" t="s">
        <v>114</v>
      </c>
    </row>
    <row r="297" spans="1:14" hidden="1" x14ac:dyDescent="0.35">
      <c r="A297" s="1293">
        <v>1774</v>
      </c>
      <c r="B297" s="1294" t="s">
        <v>2762</v>
      </c>
      <c r="C297" s="1294" t="s">
        <v>1684</v>
      </c>
      <c r="D297" s="1295">
        <v>43213</v>
      </c>
      <c r="E297" s="1295">
        <v>43213</v>
      </c>
      <c r="F297" s="1294" t="s">
        <v>2417</v>
      </c>
      <c r="G297" s="1294" t="s">
        <v>2507</v>
      </c>
      <c r="H297" s="1294" t="s">
        <v>262</v>
      </c>
      <c r="I297" s="1294" t="s">
        <v>2542</v>
      </c>
      <c r="J297" s="1294" t="s">
        <v>2552</v>
      </c>
      <c r="K297" s="1294" t="s">
        <v>2421</v>
      </c>
      <c r="L297" s="1294" t="s">
        <v>1329</v>
      </c>
      <c r="M297" s="1294" t="s">
        <v>711</v>
      </c>
      <c r="N297" s="1296" t="s">
        <v>115</v>
      </c>
    </row>
    <row r="298" spans="1:14" hidden="1" x14ac:dyDescent="0.35">
      <c r="A298" s="1293">
        <v>2624</v>
      </c>
      <c r="B298" s="1294" t="s">
        <v>2763</v>
      </c>
      <c r="C298" s="1294" t="s">
        <v>2473</v>
      </c>
      <c r="D298" s="1295">
        <v>44447</v>
      </c>
      <c r="E298" s="1295">
        <v>44447</v>
      </c>
      <c r="F298" s="1294" t="s">
        <v>2417</v>
      </c>
      <c r="G298" s="1294" t="s">
        <v>2418</v>
      </c>
      <c r="H298" s="1294" t="s">
        <v>262</v>
      </c>
      <c r="I298" s="1294" t="s">
        <v>1208</v>
      </c>
      <c r="J298" s="1294" t="s">
        <v>2430</v>
      </c>
      <c r="K298" s="1294" t="s">
        <v>2421</v>
      </c>
      <c r="L298" s="1294" t="s">
        <v>2431</v>
      </c>
      <c r="M298" s="1294" t="s">
        <v>716</v>
      </c>
      <c r="N298" s="1296" t="s">
        <v>113</v>
      </c>
    </row>
    <row r="299" spans="1:14" hidden="1" x14ac:dyDescent="0.35">
      <c r="A299" s="1293">
        <v>1591</v>
      </c>
      <c r="B299" s="1294" t="s">
        <v>2764</v>
      </c>
      <c r="C299" s="1294" t="s">
        <v>538</v>
      </c>
      <c r="D299" s="1295">
        <v>45026</v>
      </c>
      <c r="E299" s="1295">
        <v>42842</v>
      </c>
      <c r="F299" s="1294" t="s">
        <v>2417</v>
      </c>
      <c r="G299" s="1294" t="s">
        <v>2765</v>
      </c>
      <c r="H299" s="1294" t="s">
        <v>262</v>
      </c>
      <c r="I299" s="1294" t="s">
        <v>1211</v>
      </c>
      <c r="J299" s="1294" t="s">
        <v>1354</v>
      </c>
      <c r="K299" s="1294" t="s">
        <v>2458</v>
      </c>
      <c r="L299" s="1294" t="s">
        <v>1332</v>
      </c>
      <c r="M299" s="1294" t="s">
        <v>765</v>
      </c>
      <c r="N299" s="1296" t="s">
        <v>115</v>
      </c>
    </row>
    <row r="300" spans="1:14" hidden="1" x14ac:dyDescent="0.35">
      <c r="A300" s="1293">
        <v>2795</v>
      </c>
      <c r="B300" s="1294" t="s">
        <v>2766</v>
      </c>
      <c r="C300" s="1294" t="s">
        <v>2548</v>
      </c>
      <c r="D300" s="1295">
        <v>44599</v>
      </c>
      <c r="E300" s="1295">
        <v>44599</v>
      </c>
      <c r="F300" s="1294" t="s">
        <v>2417</v>
      </c>
      <c r="G300" s="1294" t="s">
        <v>2418</v>
      </c>
      <c r="H300" s="1294" t="s">
        <v>262</v>
      </c>
      <c r="I300" s="1294" t="s">
        <v>1208</v>
      </c>
      <c r="J300" s="1294" t="s">
        <v>2448</v>
      </c>
      <c r="K300" s="1294" t="s">
        <v>2421</v>
      </c>
      <c r="L300" s="1294" t="s">
        <v>2449</v>
      </c>
      <c r="M300" s="1294" t="s">
        <v>716</v>
      </c>
      <c r="N300" s="1296" t="s">
        <v>2451</v>
      </c>
    </row>
    <row r="301" spans="1:14" hidden="1" x14ac:dyDescent="0.35">
      <c r="A301" s="1293">
        <v>2194</v>
      </c>
      <c r="B301" s="1294" t="s">
        <v>2767</v>
      </c>
      <c r="C301" s="1294" t="s">
        <v>1680</v>
      </c>
      <c r="D301" s="1295">
        <v>44060</v>
      </c>
      <c r="E301" s="1295">
        <v>44060</v>
      </c>
      <c r="F301" s="1294" t="s">
        <v>2417</v>
      </c>
      <c r="G301" s="1294" t="s">
        <v>2418</v>
      </c>
      <c r="H301" s="1294" t="s">
        <v>262</v>
      </c>
      <c r="I301" s="1294" t="s">
        <v>1207</v>
      </c>
      <c r="J301" s="1294" t="s">
        <v>2430</v>
      </c>
      <c r="K301" s="1294" t="s">
        <v>2421</v>
      </c>
      <c r="L301" s="1294" t="s">
        <v>2431</v>
      </c>
      <c r="M301" s="1294" t="s">
        <v>711</v>
      </c>
      <c r="N301" s="1296" t="s">
        <v>113</v>
      </c>
    </row>
    <row r="302" spans="1:14" hidden="1" x14ac:dyDescent="0.35">
      <c r="A302" s="1293">
        <v>3255</v>
      </c>
      <c r="B302" s="1294" t="s">
        <v>2768</v>
      </c>
      <c r="C302" s="1294" t="s">
        <v>1680</v>
      </c>
      <c r="D302" s="1295">
        <v>45287</v>
      </c>
      <c r="E302" s="1295">
        <v>45287</v>
      </c>
      <c r="F302" s="1294" t="s">
        <v>2417</v>
      </c>
      <c r="G302" s="1294" t="s">
        <v>2507</v>
      </c>
      <c r="H302" s="1294" t="s">
        <v>262</v>
      </c>
      <c r="I302" s="1294" t="s">
        <v>1213</v>
      </c>
      <c r="J302" s="1294" t="s">
        <v>2445</v>
      </c>
      <c r="K302" s="1294" t="s">
        <v>2421</v>
      </c>
      <c r="L302" s="1294" t="s">
        <v>2446</v>
      </c>
      <c r="M302" s="1294" t="s">
        <v>711</v>
      </c>
      <c r="N302" s="1296" t="s">
        <v>113</v>
      </c>
    </row>
    <row r="303" spans="1:14" hidden="1" x14ac:dyDescent="0.35">
      <c r="A303" s="1293">
        <v>2773</v>
      </c>
      <c r="B303" s="1294" t="s">
        <v>2769</v>
      </c>
      <c r="C303" s="1294" t="s">
        <v>2548</v>
      </c>
      <c r="D303" s="1295">
        <v>44578</v>
      </c>
      <c r="E303" s="1295">
        <v>44578</v>
      </c>
      <c r="F303" s="1294" t="s">
        <v>2417</v>
      </c>
      <c r="G303" s="1294" t="s">
        <v>2513</v>
      </c>
      <c r="H303" s="1294" t="s">
        <v>262</v>
      </c>
      <c r="I303" s="1294" t="s">
        <v>1208</v>
      </c>
      <c r="J303" s="1294" t="s">
        <v>2448</v>
      </c>
      <c r="K303" s="1294" t="s">
        <v>2421</v>
      </c>
      <c r="L303" s="1294" t="s">
        <v>2449</v>
      </c>
      <c r="M303" s="1294" t="s">
        <v>716</v>
      </c>
      <c r="N303" s="1296" t="s">
        <v>2451</v>
      </c>
    </row>
    <row r="304" spans="1:14" hidden="1" x14ac:dyDescent="0.35">
      <c r="A304" s="1293">
        <v>2288</v>
      </c>
      <c r="B304" s="1294" t="s">
        <v>2770</v>
      </c>
      <c r="C304" s="1294" t="s">
        <v>1681</v>
      </c>
      <c r="D304" s="1295">
        <v>44179</v>
      </c>
      <c r="E304" s="1295">
        <v>44179</v>
      </c>
      <c r="F304" s="1294" t="s">
        <v>2417</v>
      </c>
      <c r="G304" s="1294" t="s">
        <v>2418</v>
      </c>
      <c r="H304" s="1294" t="s">
        <v>262</v>
      </c>
      <c r="I304" s="1294" t="s">
        <v>2542</v>
      </c>
      <c r="J304" s="1294" t="s">
        <v>2420</v>
      </c>
      <c r="K304" s="1294" t="s">
        <v>2421</v>
      </c>
      <c r="L304" s="1294" t="s">
        <v>1353</v>
      </c>
      <c r="M304" s="1294" t="s">
        <v>711</v>
      </c>
      <c r="N304" s="1296" t="s">
        <v>114</v>
      </c>
    </row>
    <row r="305" spans="1:14" hidden="1" x14ac:dyDescent="0.35">
      <c r="A305" s="1293">
        <v>1239</v>
      </c>
      <c r="B305" s="1294" t="s">
        <v>2771</v>
      </c>
      <c r="C305" s="1294" t="s">
        <v>1681</v>
      </c>
      <c r="D305" s="1295">
        <v>41227</v>
      </c>
      <c r="E305" s="1295">
        <v>41227</v>
      </c>
      <c r="F305" s="1294" t="s">
        <v>2417</v>
      </c>
      <c r="G305" s="1294" t="s">
        <v>2433</v>
      </c>
      <c r="H305" s="1294" t="s">
        <v>262</v>
      </c>
      <c r="I305" s="1294" t="s">
        <v>1209</v>
      </c>
      <c r="J305" s="1294" t="s">
        <v>2420</v>
      </c>
      <c r="K305" s="1294" t="s">
        <v>2421</v>
      </c>
      <c r="L305" s="1294" t="s">
        <v>1353</v>
      </c>
      <c r="M305" s="1294" t="s">
        <v>711</v>
      </c>
      <c r="N305" s="1296" t="s">
        <v>114</v>
      </c>
    </row>
    <row r="306" spans="1:14" hidden="1" x14ac:dyDescent="0.35">
      <c r="A306" s="1293">
        <v>3166</v>
      </c>
      <c r="B306" s="1294" t="s">
        <v>2772</v>
      </c>
      <c r="C306" s="1294" t="s">
        <v>1680</v>
      </c>
      <c r="D306" s="1295">
        <v>45023</v>
      </c>
      <c r="E306" s="1295">
        <v>45023</v>
      </c>
      <c r="F306" s="1294" t="s">
        <v>2417</v>
      </c>
      <c r="G306" s="1294" t="s">
        <v>2418</v>
      </c>
      <c r="H306" s="1294" t="s">
        <v>262</v>
      </c>
      <c r="I306" s="1294" t="s">
        <v>1209</v>
      </c>
      <c r="J306" s="1294" t="s">
        <v>2430</v>
      </c>
      <c r="K306" s="1294" t="s">
        <v>2421</v>
      </c>
      <c r="L306" s="1294" t="s">
        <v>2431</v>
      </c>
      <c r="M306" s="1294" t="s">
        <v>711</v>
      </c>
      <c r="N306" s="1296" t="s">
        <v>113</v>
      </c>
    </row>
    <row r="307" spans="1:14" hidden="1" x14ac:dyDescent="0.35">
      <c r="A307" s="1293">
        <v>1952</v>
      </c>
      <c r="B307" s="1294" t="s">
        <v>2773</v>
      </c>
      <c r="C307" s="1294" t="s">
        <v>1680</v>
      </c>
      <c r="D307" s="1295">
        <v>43528</v>
      </c>
      <c r="E307" s="1295">
        <v>43528</v>
      </c>
      <c r="F307" s="1294" t="s">
        <v>2417</v>
      </c>
      <c r="G307" s="1294" t="s">
        <v>2418</v>
      </c>
      <c r="H307" s="1294" t="s">
        <v>262</v>
      </c>
      <c r="I307" s="1294" t="s">
        <v>1209</v>
      </c>
      <c r="J307" s="1294" t="s">
        <v>2430</v>
      </c>
      <c r="K307" s="1294" t="s">
        <v>2421</v>
      </c>
      <c r="L307" s="1294" t="s">
        <v>2431</v>
      </c>
      <c r="M307" s="1294" t="s">
        <v>711</v>
      </c>
      <c r="N307" s="1296" t="s">
        <v>113</v>
      </c>
    </row>
    <row r="308" spans="1:14" hidden="1" x14ac:dyDescent="0.35">
      <c r="A308" s="1293">
        <v>3379</v>
      </c>
      <c r="B308" s="1294" t="s">
        <v>2774</v>
      </c>
      <c r="C308" s="1294" t="s">
        <v>2473</v>
      </c>
      <c r="D308" s="1295">
        <v>45544</v>
      </c>
      <c r="E308" s="1295">
        <v>45544</v>
      </c>
      <c r="F308" s="1294" t="s">
        <v>2417</v>
      </c>
      <c r="G308" s="1294" t="s">
        <v>2521</v>
      </c>
      <c r="H308" s="1294" t="s">
        <v>262</v>
      </c>
      <c r="I308" s="1294" t="s">
        <v>1208</v>
      </c>
      <c r="J308" s="1294" t="s">
        <v>2430</v>
      </c>
      <c r="K308" s="1294" t="s">
        <v>2421</v>
      </c>
      <c r="L308" s="1294" t="s">
        <v>2431</v>
      </c>
      <c r="M308" s="1294" t="s">
        <v>716</v>
      </c>
      <c r="N308" s="1296" t="s">
        <v>113</v>
      </c>
    </row>
    <row r="309" spans="1:14" hidden="1" x14ac:dyDescent="0.35">
      <c r="A309" s="1293">
        <v>2836</v>
      </c>
      <c r="B309" s="1294" t="s">
        <v>2775</v>
      </c>
      <c r="C309" s="1294" t="s">
        <v>1681</v>
      </c>
      <c r="D309" s="1295">
        <v>44631</v>
      </c>
      <c r="E309" s="1295">
        <v>44631</v>
      </c>
      <c r="F309" s="1294" t="s">
        <v>2417</v>
      </c>
      <c r="G309" s="1294" t="s">
        <v>2521</v>
      </c>
      <c r="H309" s="1294" t="s">
        <v>262</v>
      </c>
      <c r="I309" s="1294" t="s">
        <v>1211</v>
      </c>
      <c r="J309" s="1294" t="s">
        <v>2426</v>
      </c>
      <c r="K309" s="1294" t="s">
        <v>2421</v>
      </c>
      <c r="L309" s="1294" t="s">
        <v>1350</v>
      </c>
      <c r="M309" s="1294" t="s">
        <v>711</v>
      </c>
      <c r="N309" s="1296" t="s">
        <v>114</v>
      </c>
    </row>
    <row r="310" spans="1:14" hidden="1" x14ac:dyDescent="0.35">
      <c r="A310" s="1293">
        <v>3045</v>
      </c>
      <c r="B310" s="1294" t="s">
        <v>2776</v>
      </c>
      <c r="C310" s="1294" t="s">
        <v>1680</v>
      </c>
      <c r="D310" s="1295">
        <v>44886</v>
      </c>
      <c r="E310" s="1295">
        <v>44886</v>
      </c>
      <c r="F310" s="1294" t="s">
        <v>2417</v>
      </c>
      <c r="G310" s="1294" t="s">
        <v>2475</v>
      </c>
      <c r="H310" s="1294" t="s">
        <v>262</v>
      </c>
      <c r="I310" s="1294" t="s">
        <v>1211</v>
      </c>
      <c r="J310" s="1294" t="s">
        <v>2430</v>
      </c>
      <c r="K310" s="1294" t="s">
        <v>2421</v>
      </c>
      <c r="L310" s="1294" t="s">
        <v>2431</v>
      </c>
      <c r="M310" s="1294" t="s">
        <v>711</v>
      </c>
      <c r="N310" s="1296" t="s">
        <v>113</v>
      </c>
    </row>
    <row r="311" spans="1:14" hidden="1" x14ac:dyDescent="0.35">
      <c r="A311" s="1293">
        <v>3352</v>
      </c>
      <c r="B311" s="1294" t="s">
        <v>2777</v>
      </c>
      <c r="C311" s="1294" t="s">
        <v>1680</v>
      </c>
      <c r="D311" s="1295">
        <v>45418</v>
      </c>
      <c r="E311" s="1295">
        <v>45418</v>
      </c>
      <c r="F311" s="1294" t="s">
        <v>2417</v>
      </c>
      <c r="G311" s="1294" t="s">
        <v>2433</v>
      </c>
      <c r="H311" s="1294" t="s">
        <v>262</v>
      </c>
      <c r="I311" s="1294" t="s">
        <v>2535</v>
      </c>
      <c r="J311" s="1294" t="s">
        <v>2430</v>
      </c>
      <c r="K311" s="1294" t="s">
        <v>2421</v>
      </c>
      <c r="L311" s="1294" t="s">
        <v>2431</v>
      </c>
      <c r="M311" s="1294" t="s">
        <v>711</v>
      </c>
      <c r="N311" s="1296" t="s">
        <v>113</v>
      </c>
    </row>
    <row r="312" spans="1:14" hidden="1" x14ac:dyDescent="0.35">
      <c r="A312" s="1293">
        <v>2848</v>
      </c>
      <c r="B312" s="1294" t="s">
        <v>2778</v>
      </c>
      <c r="C312" s="1294" t="s">
        <v>721</v>
      </c>
      <c r="D312" s="1295">
        <v>45467</v>
      </c>
      <c r="E312" s="1295">
        <v>44642</v>
      </c>
      <c r="F312" s="1294" t="s">
        <v>2417</v>
      </c>
      <c r="G312" s="1294" t="s">
        <v>2555</v>
      </c>
      <c r="H312" s="1294" t="s">
        <v>262</v>
      </c>
      <c r="I312" s="1294" t="s">
        <v>2535</v>
      </c>
      <c r="J312" s="1294" t="s">
        <v>2600</v>
      </c>
      <c r="K312" s="1294" t="s">
        <v>2458</v>
      </c>
      <c r="L312" s="1294" t="s">
        <v>1376</v>
      </c>
      <c r="M312" s="1294" t="s">
        <v>765</v>
      </c>
      <c r="N312" s="1296" t="s">
        <v>116</v>
      </c>
    </row>
    <row r="313" spans="1:14" hidden="1" x14ac:dyDescent="0.35">
      <c r="A313" s="1293">
        <v>2738</v>
      </c>
      <c r="B313" s="1294" t="s">
        <v>2779</v>
      </c>
      <c r="C313" s="1294" t="s">
        <v>1680</v>
      </c>
      <c r="D313" s="1295">
        <v>44550</v>
      </c>
      <c r="E313" s="1295">
        <v>44550</v>
      </c>
      <c r="F313" s="1294" t="s">
        <v>2417</v>
      </c>
      <c r="G313" s="1294" t="s">
        <v>2507</v>
      </c>
      <c r="H313" s="1294" t="s">
        <v>262</v>
      </c>
      <c r="I313" s="1294" t="s">
        <v>1211</v>
      </c>
      <c r="J313" s="1294" t="s">
        <v>2430</v>
      </c>
      <c r="K313" s="1294" t="s">
        <v>2421</v>
      </c>
      <c r="L313" s="1294" t="s">
        <v>2431</v>
      </c>
      <c r="M313" s="1294" t="s">
        <v>711</v>
      </c>
      <c r="N313" s="1296" t="s">
        <v>113</v>
      </c>
    </row>
    <row r="314" spans="1:14" hidden="1" x14ac:dyDescent="0.35">
      <c r="A314" s="1293">
        <v>2794</v>
      </c>
      <c r="B314" s="1294" t="s">
        <v>2780</v>
      </c>
      <c r="C314" s="1294" t="s">
        <v>1684</v>
      </c>
      <c r="D314" s="1295">
        <v>44599</v>
      </c>
      <c r="E314" s="1295">
        <v>44599</v>
      </c>
      <c r="F314" s="1294" t="s">
        <v>2417</v>
      </c>
      <c r="G314" s="1294" t="s">
        <v>2433</v>
      </c>
      <c r="H314" s="1294" t="s">
        <v>262</v>
      </c>
      <c r="I314" s="1294" t="s">
        <v>1211</v>
      </c>
      <c r="J314" s="1294" t="s">
        <v>2552</v>
      </c>
      <c r="K314" s="1294" t="s">
        <v>2421</v>
      </c>
      <c r="L314" s="1294" t="s">
        <v>1329</v>
      </c>
      <c r="M314" s="1294" t="s">
        <v>711</v>
      </c>
      <c r="N314" s="1296" t="s">
        <v>115</v>
      </c>
    </row>
    <row r="315" spans="1:14" hidden="1" x14ac:dyDescent="0.35">
      <c r="A315" s="1293">
        <v>1262</v>
      </c>
      <c r="B315" s="1294" t="s">
        <v>2781</v>
      </c>
      <c r="C315" s="1294" t="s">
        <v>1710</v>
      </c>
      <c r="D315" s="1295">
        <v>41290</v>
      </c>
      <c r="E315" s="1295">
        <v>41290</v>
      </c>
      <c r="F315" s="1294" t="s">
        <v>2417</v>
      </c>
      <c r="G315" s="1294" t="s">
        <v>2418</v>
      </c>
      <c r="H315" s="1294" t="s">
        <v>262</v>
      </c>
      <c r="I315" s="1294" t="s">
        <v>1208</v>
      </c>
      <c r="J315" s="1294" t="s">
        <v>2436</v>
      </c>
      <c r="K315" s="1294" t="s">
        <v>2421</v>
      </c>
      <c r="L315" s="1294" t="s">
        <v>1353</v>
      </c>
      <c r="M315" s="1294" t="s">
        <v>716</v>
      </c>
      <c r="N315" s="1296" t="s">
        <v>114</v>
      </c>
    </row>
    <row r="316" spans="1:14" hidden="1" x14ac:dyDescent="0.35">
      <c r="A316" s="1293">
        <v>8160</v>
      </c>
      <c r="B316" s="1294" t="s">
        <v>2782</v>
      </c>
      <c r="C316" s="1294" t="s">
        <v>721</v>
      </c>
      <c r="D316" s="1295">
        <v>43171</v>
      </c>
      <c r="E316" s="1295">
        <v>43171</v>
      </c>
      <c r="F316" s="1294" t="s">
        <v>2417</v>
      </c>
      <c r="G316" s="1294" t="s">
        <v>2623</v>
      </c>
      <c r="H316" s="1294" t="s">
        <v>262</v>
      </c>
      <c r="I316" s="1294" t="s">
        <v>1211</v>
      </c>
      <c r="J316" s="1294" t="s">
        <v>2600</v>
      </c>
      <c r="K316" s="1294" t="s">
        <v>2458</v>
      </c>
      <c r="L316" s="1294" t="s">
        <v>1376</v>
      </c>
      <c r="M316" s="1294" t="s">
        <v>765</v>
      </c>
      <c r="N316" s="1296" t="s">
        <v>116</v>
      </c>
    </row>
    <row r="317" spans="1:14" hidden="1" x14ac:dyDescent="0.35">
      <c r="A317" s="1293">
        <v>2033</v>
      </c>
      <c r="B317" s="1294" t="s">
        <v>2783</v>
      </c>
      <c r="C317" s="1294" t="s">
        <v>1681</v>
      </c>
      <c r="D317" s="1295">
        <v>43647</v>
      </c>
      <c r="E317" s="1295">
        <v>43647</v>
      </c>
      <c r="F317" s="1294" t="s">
        <v>2417</v>
      </c>
      <c r="G317" s="1294" t="s">
        <v>2418</v>
      </c>
      <c r="H317" s="1294" t="s">
        <v>262</v>
      </c>
      <c r="I317" s="1294" t="s">
        <v>1211</v>
      </c>
      <c r="J317" s="1294" t="s">
        <v>2426</v>
      </c>
      <c r="K317" s="1294" t="s">
        <v>2421</v>
      </c>
      <c r="L317" s="1294" t="s">
        <v>1350</v>
      </c>
      <c r="M317" s="1294" t="s">
        <v>711</v>
      </c>
      <c r="N317" s="1296" t="s">
        <v>114</v>
      </c>
    </row>
    <row r="318" spans="1:14" hidden="1" x14ac:dyDescent="0.35">
      <c r="A318" s="1293">
        <v>2623</v>
      </c>
      <c r="B318" s="1294" t="s">
        <v>2784</v>
      </c>
      <c r="C318" s="1294" t="s">
        <v>1681</v>
      </c>
      <c r="D318" s="1295">
        <v>44445</v>
      </c>
      <c r="E318" s="1295">
        <v>44445</v>
      </c>
      <c r="F318" s="1294" t="s">
        <v>2417</v>
      </c>
      <c r="G318" s="1294" t="s">
        <v>2418</v>
      </c>
      <c r="H318" s="1294" t="s">
        <v>262</v>
      </c>
      <c r="I318" s="1294" t="s">
        <v>1211</v>
      </c>
      <c r="J318" s="1294" t="s">
        <v>2420</v>
      </c>
      <c r="K318" s="1294" t="s">
        <v>2421</v>
      </c>
      <c r="L318" s="1294" t="s">
        <v>1353</v>
      </c>
      <c r="M318" s="1294" t="s">
        <v>711</v>
      </c>
      <c r="N318" s="1296" t="s">
        <v>114</v>
      </c>
    </row>
    <row r="319" spans="1:14" hidden="1" x14ac:dyDescent="0.35">
      <c r="A319" s="1293">
        <v>2066</v>
      </c>
      <c r="B319" s="1294" t="s">
        <v>2785</v>
      </c>
      <c r="C319" s="1294" t="s">
        <v>1683</v>
      </c>
      <c r="D319" s="1295">
        <v>43654</v>
      </c>
      <c r="E319" s="1295">
        <v>43654</v>
      </c>
      <c r="F319" s="1294" t="s">
        <v>2417</v>
      </c>
      <c r="G319" s="1294" t="s">
        <v>2433</v>
      </c>
      <c r="H319" s="1294" t="s">
        <v>262</v>
      </c>
      <c r="I319" s="1294" t="s">
        <v>1209</v>
      </c>
      <c r="J319" s="1294" t="s">
        <v>1354</v>
      </c>
      <c r="K319" s="1294" t="s">
        <v>2421</v>
      </c>
      <c r="L319" s="1294" t="s">
        <v>1332</v>
      </c>
      <c r="M319" s="1294" t="s">
        <v>711</v>
      </c>
      <c r="N319" s="1296" t="s">
        <v>115</v>
      </c>
    </row>
    <row r="320" spans="1:14" hidden="1" x14ac:dyDescent="0.35">
      <c r="A320" s="1293">
        <v>2244</v>
      </c>
      <c r="B320" s="1294" t="s">
        <v>2786</v>
      </c>
      <c r="C320" s="1294" t="s">
        <v>1684</v>
      </c>
      <c r="D320" s="1295">
        <v>44095</v>
      </c>
      <c r="E320" s="1295">
        <v>44095</v>
      </c>
      <c r="F320" s="1294" t="s">
        <v>2417</v>
      </c>
      <c r="G320" s="1294" t="s">
        <v>2433</v>
      </c>
      <c r="H320" s="1294" t="s">
        <v>262</v>
      </c>
      <c r="I320" s="1294" t="s">
        <v>1209</v>
      </c>
      <c r="J320" s="1294" t="s">
        <v>1351</v>
      </c>
      <c r="K320" s="1294" t="s">
        <v>2421</v>
      </c>
      <c r="L320" s="1294" t="s">
        <v>1329</v>
      </c>
      <c r="M320" s="1294" t="s">
        <v>711</v>
      </c>
      <c r="N320" s="1296" t="s">
        <v>115</v>
      </c>
    </row>
    <row r="321" spans="1:14" hidden="1" x14ac:dyDescent="0.35">
      <c r="A321" s="1293">
        <v>2729</v>
      </c>
      <c r="B321" s="1294" t="s">
        <v>2787</v>
      </c>
      <c r="C321" s="1294" t="s">
        <v>1681</v>
      </c>
      <c r="D321" s="1295">
        <v>44540</v>
      </c>
      <c r="E321" s="1295">
        <v>44540</v>
      </c>
      <c r="F321" s="1294" t="s">
        <v>2417</v>
      </c>
      <c r="G321" s="1294" t="s">
        <v>2418</v>
      </c>
      <c r="H321" s="1294" t="s">
        <v>262</v>
      </c>
      <c r="I321" s="1294" t="s">
        <v>1209</v>
      </c>
      <c r="J321" s="1294" t="s">
        <v>2420</v>
      </c>
      <c r="K321" s="1294" t="s">
        <v>2421</v>
      </c>
      <c r="L321" s="1294" t="s">
        <v>1353</v>
      </c>
      <c r="M321" s="1294" t="s">
        <v>711</v>
      </c>
      <c r="N321" s="1296" t="s">
        <v>114</v>
      </c>
    </row>
    <row r="322" spans="1:14" hidden="1" x14ac:dyDescent="0.35">
      <c r="A322" s="1293">
        <v>2437</v>
      </c>
      <c r="B322" s="1294" t="s">
        <v>2788</v>
      </c>
      <c r="C322" s="1294" t="s">
        <v>1709</v>
      </c>
      <c r="D322" s="1295">
        <v>44333</v>
      </c>
      <c r="E322" s="1295">
        <v>44333</v>
      </c>
      <c r="F322" s="1294" t="s">
        <v>2417</v>
      </c>
      <c r="G322" s="1294" t="s">
        <v>2418</v>
      </c>
      <c r="H322" s="1294" t="s">
        <v>262</v>
      </c>
      <c r="I322" s="1294" t="s">
        <v>1208</v>
      </c>
      <c r="J322" s="1294" t="s">
        <v>2420</v>
      </c>
      <c r="K322" s="1294" t="s">
        <v>2421</v>
      </c>
      <c r="L322" s="1294" t="s">
        <v>1353</v>
      </c>
      <c r="M322" s="1294" t="s">
        <v>716</v>
      </c>
      <c r="N322" s="1296" t="s">
        <v>114</v>
      </c>
    </row>
    <row r="323" spans="1:14" hidden="1" x14ac:dyDescent="0.35">
      <c r="A323" s="1293">
        <v>2901</v>
      </c>
      <c r="B323" s="1294" t="s">
        <v>2789</v>
      </c>
      <c r="C323" s="1294" t="s">
        <v>1681</v>
      </c>
      <c r="D323" s="1295">
        <v>44697</v>
      </c>
      <c r="E323" s="1295">
        <v>44697</v>
      </c>
      <c r="F323" s="1294" t="s">
        <v>2417</v>
      </c>
      <c r="G323" s="1294" t="s">
        <v>2507</v>
      </c>
      <c r="H323" s="1294" t="s">
        <v>262</v>
      </c>
      <c r="I323" s="1294" t="s">
        <v>2542</v>
      </c>
      <c r="J323" s="1294" t="s">
        <v>2426</v>
      </c>
      <c r="K323" s="1294" t="s">
        <v>2421</v>
      </c>
      <c r="L323" s="1294" t="s">
        <v>1350</v>
      </c>
      <c r="M323" s="1294" t="s">
        <v>711</v>
      </c>
      <c r="N323" s="1296" t="s">
        <v>114</v>
      </c>
    </row>
    <row r="324" spans="1:14" hidden="1" x14ac:dyDescent="0.35">
      <c r="A324" s="1293">
        <v>3174</v>
      </c>
      <c r="B324" s="1294" t="s">
        <v>2790</v>
      </c>
      <c r="C324" s="1294" t="s">
        <v>1680</v>
      </c>
      <c r="D324" s="1295">
        <v>45037</v>
      </c>
      <c r="E324" s="1295">
        <v>45037</v>
      </c>
      <c r="F324" s="1294" t="s">
        <v>2417</v>
      </c>
      <c r="G324" s="1294" t="s">
        <v>2418</v>
      </c>
      <c r="H324" s="1294" t="s">
        <v>262</v>
      </c>
      <c r="I324" s="1294" t="s">
        <v>1211</v>
      </c>
      <c r="J324" s="1294" t="s">
        <v>2430</v>
      </c>
      <c r="K324" s="1294" t="s">
        <v>2421</v>
      </c>
      <c r="L324" s="1294" t="s">
        <v>2431</v>
      </c>
      <c r="M324" s="1294" t="s">
        <v>711</v>
      </c>
      <c r="N324" s="1296" t="s">
        <v>113</v>
      </c>
    </row>
    <row r="325" spans="1:14" hidden="1" x14ac:dyDescent="0.35">
      <c r="A325" s="1293">
        <v>3370</v>
      </c>
      <c r="B325" s="1294" t="s">
        <v>2791</v>
      </c>
      <c r="C325" s="1294" t="s">
        <v>2473</v>
      </c>
      <c r="D325" s="1295">
        <v>45495</v>
      </c>
      <c r="E325" s="1295">
        <v>45495</v>
      </c>
      <c r="F325" s="1294" t="s">
        <v>2417</v>
      </c>
      <c r="G325" s="1294" t="s">
        <v>2433</v>
      </c>
      <c r="H325" s="1294" t="s">
        <v>262</v>
      </c>
      <c r="I325" s="1294" t="s">
        <v>1208</v>
      </c>
      <c r="J325" s="1294" t="s">
        <v>2430</v>
      </c>
      <c r="K325" s="1294" t="s">
        <v>2421</v>
      </c>
      <c r="L325" s="1294" t="s">
        <v>2431</v>
      </c>
      <c r="M325" s="1294" t="s">
        <v>716</v>
      </c>
      <c r="N325" s="1296" t="s">
        <v>113</v>
      </c>
    </row>
    <row r="326" spans="1:14" hidden="1" x14ac:dyDescent="0.35">
      <c r="A326" s="1293">
        <v>2924</v>
      </c>
      <c r="B326" s="1294" t="s">
        <v>2792</v>
      </c>
      <c r="C326" s="1294" t="s">
        <v>1681</v>
      </c>
      <c r="D326" s="1295">
        <v>44732</v>
      </c>
      <c r="E326" s="1295">
        <v>44732</v>
      </c>
      <c r="F326" s="1294" t="s">
        <v>2417</v>
      </c>
      <c r="G326" s="1294" t="s">
        <v>2418</v>
      </c>
      <c r="H326" s="1294" t="s">
        <v>262</v>
      </c>
      <c r="I326" s="1294" t="s">
        <v>1211</v>
      </c>
      <c r="J326" s="1294" t="s">
        <v>2420</v>
      </c>
      <c r="K326" s="1294" t="s">
        <v>2421</v>
      </c>
      <c r="L326" s="1294" t="s">
        <v>1353</v>
      </c>
      <c r="M326" s="1294" t="s">
        <v>711</v>
      </c>
      <c r="N326" s="1296" t="s">
        <v>114</v>
      </c>
    </row>
    <row r="327" spans="1:14" hidden="1" x14ac:dyDescent="0.35">
      <c r="A327" s="1293">
        <v>3410</v>
      </c>
      <c r="B327" s="1294" t="s">
        <v>2793</v>
      </c>
      <c r="C327" s="1294" t="s">
        <v>1680</v>
      </c>
      <c r="D327" s="1295">
        <v>45614</v>
      </c>
      <c r="E327" s="1295">
        <v>45614</v>
      </c>
      <c r="F327" s="1294" t="s">
        <v>2417</v>
      </c>
      <c r="G327" s="1294" t="s">
        <v>2507</v>
      </c>
      <c r="H327" s="1294" t="s">
        <v>262</v>
      </c>
      <c r="I327" s="1294" t="s">
        <v>1205</v>
      </c>
      <c r="J327" s="1294" t="s">
        <v>2430</v>
      </c>
      <c r="K327" s="1294" t="s">
        <v>2421</v>
      </c>
      <c r="L327" s="1294" t="s">
        <v>2431</v>
      </c>
      <c r="M327" s="1294" t="s">
        <v>711</v>
      </c>
      <c r="N327" s="1296" t="s">
        <v>113</v>
      </c>
    </row>
    <row r="328" spans="1:14" hidden="1" x14ac:dyDescent="0.35">
      <c r="A328" s="1293">
        <v>3372</v>
      </c>
      <c r="B328" s="1294" t="s">
        <v>2794</v>
      </c>
      <c r="C328" s="1294" t="s">
        <v>2450</v>
      </c>
      <c r="D328" s="1295">
        <v>45511</v>
      </c>
      <c r="E328" s="1295">
        <v>45511</v>
      </c>
      <c r="F328" s="1294" t="s">
        <v>2417</v>
      </c>
      <c r="G328" s="1294" t="s">
        <v>2418</v>
      </c>
      <c r="H328" s="1294" t="s">
        <v>262</v>
      </c>
      <c r="I328" s="1294" t="s">
        <v>1211</v>
      </c>
      <c r="J328" s="1294" t="s">
        <v>2448</v>
      </c>
      <c r="K328" s="1294" t="s">
        <v>2421</v>
      </c>
      <c r="L328" s="1294" t="s">
        <v>2449</v>
      </c>
      <c r="M328" s="1294" t="s">
        <v>711</v>
      </c>
      <c r="N328" s="1296" t="s">
        <v>2451</v>
      </c>
    </row>
    <row r="329" spans="1:14" hidden="1" x14ac:dyDescent="0.35">
      <c r="A329" s="1293">
        <v>3066</v>
      </c>
      <c r="B329" s="1294" t="s">
        <v>2795</v>
      </c>
      <c r="C329" s="1294" t="s">
        <v>1680</v>
      </c>
      <c r="D329" s="1295">
        <v>44949</v>
      </c>
      <c r="E329" s="1295">
        <v>44949</v>
      </c>
      <c r="F329" s="1294" t="s">
        <v>2417</v>
      </c>
      <c r="G329" s="1294" t="s">
        <v>2418</v>
      </c>
      <c r="H329" s="1294" t="s">
        <v>262</v>
      </c>
      <c r="I329" s="1294" t="s">
        <v>1209</v>
      </c>
      <c r="J329" s="1294" t="s">
        <v>2430</v>
      </c>
      <c r="K329" s="1294" t="s">
        <v>2421</v>
      </c>
      <c r="L329" s="1294" t="s">
        <v>2431</v>
      </c>
      <c r="M329" s="1294" t="s">
        <v>711</v>
      </c>
      <c r="N329" s="1296" t="s">
        <v>113</v>
      </c>
    </row>
    <row r="330" spans="1:14" hidden="1" x14ac:dyDescent="0.35">
      <c r="A330" s="1293">
        <v>3029</v>
      </c>
      <c r="B330" s="1294" t="s">
        <v>2796</v>
      </c>
      <c r="C330" s="1294" t="s">
        <v>2473</v>
      </c>
      <c r="D330" s="1295">
        <v>44854</v>
      </c>
      <c r="E330" s="1295">
        <v>44854</v>
      </c>
      <c r="F330" s="1294" t="s">
        <v>2417</v>
      </c>
      <c r="G330" s="1294" t="s">
        <v>2418</v>
      </c>
      <c r="H330" s="1294" t="s">
        <v>262</v>
      </c>
      <c r="I330" s="1294" t="s">
        <v>1208</v>
      </c>
      <c r="J330" s="1294" t="s">
        <v>2430</v>
      </c>
      <c r="K330" s="1294" t="s">
        <v>2421</v>
      </c>
      <c r="L330" s="1294" t="s">
        <v>2431</v>
      </c>
      <c r="M330" s="1294" t="s">
        <v>716</v>
      </c>
      <c r="N330" s="1296" t="s">
        <v>113</v>
      </c>
    </row>
    <row r="331" spans="1:14" hidden="1" x14ac:dyDescent="0.35">
      <c r="A331" s="1293">
        <v>1835</v>
      </c>
      <c r="B331" s="1294" t="s">
        <v>2797</v>
      </c>
      <c r="C331" s="1294" t="s">
        <v>1680</v>
      </c>
      <c r="D331" s="1295">
        <v>43339</v>
      </c>
      <c r="E331" s="1295">
        <v>43339</v>
      </c>
      <c r="F331" s="1294" t="s">
        <v>2417</v>
      </c>
      <c r="G331" s="1294" t="s">
        <v>2418</v>
      </c>
      <c r="H331" s="1294" t="s">
        <v>262</v>
      </c>
      <c r="I331" s="1294" t="s">
        <v>1209</v>
      </c>
      <c r="J331" s="1294" t="s">
        <v>2430</v>
      </c>
      <c r="K331" s="1294" t="s">
        <v>2421</v>
      </c>
      <c r="L331" s="1294" t="s">
        <v>2431</v>
      </c>
      <c r="M331" s="1294" t="s">
        <v>711</v>
      </c>
      <c r="N331" s="1296" t="s">
        <v>113</v>
      </c>
    </row>
    <row r="332" spans="1:14" hidden="1" x14ac:dyDescent="0.35">
      <c r="A332" s="1293">
        <v>3041</v>
      </c>
      <c r="B332" s="1294" t="s">
        <v>2798</v>
      </c>
      <c r="C332" s="1294" t="s">
        <v>1680</v>
      </c>
      <c r="D332" s="1295">
        <v>44879</v>
      </c>
      <c r="E332" s="1295">
        <v>44879</v>
      </c>
      <c r="F332" s="1294" t="s">
        <v>2417</v>
      </c>
      <c r="G332" s="1294" t="s">
        <v>2418</v>
      </c>
      <c r="H332" s="1294" t="s">
        <v>262</v>
      </c>
      <c r="I332" s="1294" t="s">
        <v>2542</v>
      </c>
      <c r="J332" s="1294" t="s">
        <v>2445</v>
      </c>
      <c r="K332" s="1294" t="s">
        <v>2421</v>
      </c>
      <c r="L332" s="1294" t="s">
        <v>2446</v>
      </c>
      <c r="M332" s="1294" t="s">
        <v>711</v>
      </c>
      <c r="N332" s="1296" t="s">
        <v>113</v>
      </c>
    </row>
    <row r="333" spans="1:14" hidden="1" x14ac:dyDescent="0.35">
      <c r="A333" s="1293">
        <v>2761</v>
      </c>
      <c r="B333" s="1294" t="s">
        <v>2799</v>
      </c>
      <c r="C333" s="1294" t="s">
        <v>1681</v>
      </c>
      <c r="D333" s="1295">
        <v>44578</v>
      </c>
      <c r="E333" s="1295">
        <v>44578</v>
      </c>
      <c r="F333" s="1294" t="s">
        <v>2417</v>
      </c>
      <c r="G333" s="1294" t="s">
        <v>2418</v>
      </c>
      <c r="H333" s="1294" t="s">
        <v>262</v>
      </c>
      <c r="I333" s="1294" t="s">
        <v>1211</v>
      </c>
      <c r="J333" s="1294" t="s">
        <v>2426</v>
      </c>
      <c r="K333" s="1294" t="s">
        <v>2421</v>
      </c>
      <c r="L333" s="1294" t="s">
        <v>1350</v>
      </c>
      <c r="M333" s="1294" t="s">
        <v>711</v>
      </c>
      <c r="N333" s="1296" t="s">
        <v>114</v>
      </c>
    </row>
    <row r="334" spans="1:14" hidden="1" x14ac:dyDescent="0.35">
      <c r="A334" s="1293">
        <v>2136</v>
      </c>
      <c r="B334" s="1294" t="s">
        <v>2800</v>
      </c>
      <c r="C334" s="1294" t="s">
        <v>1681</v>
      </c>
      <c r="D334" s="1295">
        <v>43815</v>
      </c>
      <c r="E334" s="1295">
        <v>43815</v>
      </c>
      <c r="F334" s="1294" t="s">
        <v>2417</v>
      </c>
      <c r="G334" s="1294" t="s">
        <v>2418</v>
      </c>
      <c r="H334" s="1294" t="s">
        <v>262</v>
      </c>
      <c r="I334" s="1294" t="s">
        <v>1211</v>
      </c>
      <c r="J334" s="1294" t="s">
        <v>2426</v>
      </c>
      <c r="K334" s="1294" t="s">
        <v>2421</v>
      </c>
      <c r="L334" s="1294" t="s">
        <v>1350</v>
      </c>
      <c r="M334" s="1294" t="s">
        <v>711</v>
      </c>
      <c r="N334" s="1296" t="s">
        <v>114</v>
      </c>
    </row>
    <row r="335" spans="1:14" hidden="1" x14ac:dyDescent="0.35">
      <c r="A335" s="1293">
        <v>8368</v>
      </c>
      <c r="B335" s="1294" t="s">
        <v>2801</v>
      </c>
      <c r="C335" s="1294" t="s">
        <v>540</v>
      </c>
      <c r="D335" s="1295">
        <v>44249</v>
      </c>
      <c r="E335" s="1295">
        <v>44249</v>
      </c>
      <c r="F335" s="1294" t="s">
        <v>2417</v>
      </c>
      <c r="G335" s="1294" t="s">
        <v>2537</v>
      </c>
      <c r="H335" s="1294" t="s">
        <v>262</v>
      </c>
      <c r="I335" s="1294" t="s">
        <v>1211</v>
      </c>
      <c r="J335" s="1294" t="s">
        <v>1351</v>
      </c>
      <c r="K335" s="1294" t="s">
        <v>330</v>
      </c>
      <c r="L335" s="1294" t="s">
        <v>1329</v>
      </c>
      <c r="M335" s="1294" t="s">
        <v>765</v>
      </c>
      <c r="N335" s="1296" t="s">
        <v>115</v>
      </c>
    </row>
    <row r="336" spans="1:14" hidden="1" x14ac:dyDescent="0.35">
      <c r="A336" s="1293">
        <v>2427</v>
      </c>
      <c r="B336" s="1294" t="s">
        <v>2802</v>
      </c>
      <c r="C336" s="1294" t="s">
        <v>2473</v>
      </c>
      <c r="D336" s="1295">
        <v>44319</v>
      </c>
      <c r="E336" s="1295">
        <v>44319</v>
      </c>
      <c r="F336" s="1294" t="s">
        <v>2417</v>
      </c>
      <c r="G336" s="1294" t="s">
        <v>2418</v>
      </c>
      <c r="H336" s="1294" t="s">
        <v>262</v>
      </c>
      <c r="I336" s="1294" t="s">
        <v>1208</v>
      </c>
      <c r="J336" s="1294" t="s">
        <v>2445</v>
      </c>
      <c r="K336" s="1294" t="s">
        <v>2421</v>
      </c>
      <c r="L336" s="1294" t="s">
        <v>2446</v>
      </c>
      <c r="M336" s="1294" t="s">
        <v>716</v>
      </c>
      <c r="N336" s="1296" t="s">
        <v>113</v>
      </c>
    </row>
    <row r="337" spans="1:14" hidden="1" x14ac:dyDescent="0.35">
      <c r="A337" s="1293">
        <v>8007</v>
      </c>
      <c r="B337" s="1294" t="s">
        <v>2803</v>
      </c>
      <c r="C337" s="1294" t="s">
        <v>540</v>
      </c>
      <c r="D337" s="1295">
        <v>38842</v>
      </c>
      <c r="E337" s="1295">
        <v>38842</v>
      </c>
      <c r="F337" s="1294" t="s">
        <v>2417</v>
      </c>
      <c r="G337" s="1294" t="s">
        <v>2804</v>
      </c>
      <c r="H337" s="1294" t="s">
        <v>262</v>
      </c>
      <c r="I337" s="1294" t="s">
        <v>1209</v>
      </c>
      <c r="J337" s="1294" t="s">
        <v>2552</v>
      </c>
      <c r="K337" s="1294" t="s">
        <v>2458</v>
      </c>
      <c r="L337" s="1294" t="s">
        <v>1329</v>
      </c>
      <c r="M337" s="1294" t="s">
        <v>765</v>
      </c>
      <c r="N337" s="1296" t="s">
        <v>115</v>
      </c>
    </row>
    <row r="338" spans="1:14" hidden="1" x14ac:dyDescent="0.35">
      <c r="A338" s="1293">
        <v>1963</v>
      </c>
      <c r="B338" s="1294" t="s">
        <v>2805</v>
      </c>
      <c r="C338" s="1294" t="s">
        <v>1681</v>
      </c>
      <c r="D338" s="1295">
        <v>43542</v>
      </c>
      <c r="E338" s="1295">
        <v>43542</v>
      </c>
      <c r="F338" s="1294" t="s">
        <v>2417</v>
      </c>
      <c r="G338" s="1294" t="s">
        <v>2418</v>
      </c>
      <c r="H338" s="1294" t="s">
        <v>262</v>
      </c>
      <c r="I338" s="1294" t="s">
        <v>1207</v>
      </c>
      <c r="J338" s="1294" t="s">
        <v>2420</v>
      </c>
      <c r="K338" s="1294" t="s">
        <v>2421</v>
      </c>
      <c r="L338" s="1294" t="s">
        <v>1353</v>
      </c>
      <c r="M338" s="1294" t="s">
        <v>711</v>
      </c>
      <c r="N338" s="1296" t="s">
        <v>114</v>
      </c>
    </row>
    <row r="339" spans="1:14" hidden="1" x14ac:dyDescent="0.35">
      <c r="A339" s="1293">
        <v>2082</v>
      </c>
      <c r="B339" s="1294" t="s">
        <v>2806</v>
      </c>
      <c r="C339" s="1294" t="s">
        <v>2473</v>
      </c>
      <c r="D339" s="1295">
        <v>43696</v>
      </c>
      <c r="E339" s="1295">
        <v>43696</v>
      </c>
      <c r="F339" s="1294" t="s">
        <v>2417</v>
      </c>
      <c r="G339" s="1294" t="s">
        <v>2418</v>
      </c>
      <c r="H339" s="1294" t="s">
        <v>262</v>
      </c>
      <c r="I339" s="1294" t="s">
        <v>1208</v>
      </c>
      <c r="J339" s="1294" t="s">
        <v>2430</v>
      </c>
      <c r="K339" s="1294" t="s">
        <v>2421</v>
      </c>
      <c r="L339" s="1294" t="s">
        <v>2431</v>
      </c>
      <c r="M339" s="1294" t="s">
        <v>716</v>
      </c>
      <c r="N339" s="1296" t="s">
        <v>113</v>
      </c>
    </row>
    <row r="340" spans="1:14" hidden="1" x14ac:dyDescent="0.35">
      <c r="A340" s="1293">
        <v>2119</v>
      </c>
      <c r="B340" s="1294" t="s">
        <v>2807</v>
      </c>
      <c r="C340" s="1294" t="s">
        <v>2473</v>
      </c>
      <c r="D340" s="1295">
        <v>43787</v>
      </c>
      <c r="E340" s="1295">
        <v>43787</v>
      </c>
      <c r="F340" s="1294" t="s">
        <v>2417</v>
      </c>
      <c r="G340" s="1294" t="s">
        <v>2418</v>
      </c>
      <c r="H340" s="1294" t="s">
        <v>262</v>
      </c>
      <c r="I340" s="1294" t="s">
        <v>1208</v>
      </c>
      <c r="J340" s="1294" t="s">
        <v>2445</v>
      </c>
      <c r="K340" s="1294" t="s">
        <v>2421</v>
      </c>
      <c r="L340" s="1294" t="s">
        <v>2446</v>
      </c>
      <c r="M340" s="1294" t="s">
        <v>716</v>
      </c>
      <c r="N340" s="1296" t="s">
        <v>113</v>
      </c>
    </row>
    <row r="341" spans="1:14" hidden="1" x14ac:dyDescent="0.35">
      <c r="A341" s="1293">
        <v>2448</v>
      </c>
      <c r="B341" s="1294" t="s">
        <v>2808</v>
      </c>
      <c r="C341" s="1294" t="s">
        <v>1681</v>
      </c>
      <c r="D341" s="1295">
        <v>44340</v>
      </c>
      <c r="E341" s="1295">
        <v>44340</v>
      </c>
      <c r="F341" s="1294" t="s">
        <v>2417</v>
      </c>
      <c r="G341" s="1294" t="s">
        <v>2433</v>
      </c>
      <c r="H341" s="1294" t="s">
        <v>262</v>
      </c>
      <c r="I341" s="1294" t="s">
        <v>1211</v>
      </c>
      <c r="J341" s="1294" t="s">
        <v>2420</v>
      </c>
      <c r="K341" s="1294" t="s">
        <v>2421</v>
      </c>
      <c r="L341" s="1294" t="s">
        <v>1353</v>
      </c>
      <c r="M341" s="1294" t="s">
        <v>711</v>
      </c>
      <c r="N341" s="1296" t="s">
        <v>114</v>
      </c>
    </row>
    <row r="342" spans="1:14" hidden="1" x14ac:dyDescent="0.35">
      <c r="A342" s="1293">
        <v>3090</v>
      </c>
      <c r="B342" s="1294" t="s">
        <v>2809</v>
      </c>
      <c r="C342" s="1294" t="s">
        <v>1680</v>
      </c>
      <c r="D342" s="1295">
        <v>44979</v>
      </c>
      <c r="E342" s="1295">
        <v>44979</v>
      </c>
      <c r="F342" s="1294" t="s">
        <v>2417</v>
      </c>
      <c r="G342" s="1294" t="s">
        <v>2418</v>
      </c>
      <c r="H342" s="1294" t="s">
        <v>262</v>
      </c>
      <c r="I342" s="1294" t="s">
        <v>1211</v>
      </c>
      <c r="J342" s="1294" t="s">
        <v>2430</v>
      </c>
      <c r="K342" s="1294" t="s">
        <v>2421</v>
      </c>
      <c r="L342" s="1294" t="s">
        <v>2431</v>
      </c>
      <c r="M342" s="1294" t="s">
        <v>711</v>
      </c>
      <c r="N342" s="1296" t="s">
        <v>113</v>
      </c>
    </row>
    <row r="343" spans="1:14" hidden="1" x14ac:dyDescent="0.35">
      <c r="A343" s="1293">
        <v>2098</v>
      </c>
      <c r="B343" s="1294" t="s">
        <v>2810</v>
      </c>
      <c r="C343" s="1294" t="s">
        <v>2473</v>
      </c>
      <c r="D343" s="1295">
        <v>43745</v>
      </c>
      <c r="E343" s="1295">
        <v>43745</v>
      </c>
      <c r="F343" s="1294" t="s">
        <v>2417</v>
      </c>
      <c r="G343" s="1294" t="s">
        <v>2418</v>
      </c>
      <c r="H343" s="1294" t="s">
        <v>262</v>
      </c>
      <c r="I343" s="1294" t="s">
        <v>1208</v>
      </c>
      <c r="J343" s="1294" t="s">
        <v>2430</v>
      </c>
      <c r="K343" s="1294" t="s">
        <v>2421</v>
      </c>
      <c r="L343" s="1294" t="s">
        <v>2431</v>
      </c>
      <c r="M343" s="1294" t="s">
        <v>716</v>
      </c>
      <c r="N343" s="1296" t="s">
        <v>113</v>
      </c>
    </row>
    <row r="344" spans="1:14" hidden="1" x14ac:dyDescent="0.35">
      <c r="A344" s="1293">
        <v>2774</v>
      </c>
      <c r="B344" s="1294" t="s">
        <v>2811</v>
      </c>
      <c r="C344" s="1294" t="s">
        <v>2548</v>
      </c>
      <c r="D344" s="1295">
        <v>44578</v>
      </c>
      <c r="E344" s="1295">
        <v>44578</v>
      </c>
      <c r="F344" s="1294" t="s">
        <v>2417</v>
      </c>
      <c r="G344" s="1294" t="s">
        <v>2418</v>
      </c>
      <c r="H344" s="1294" t="s">
        <v>262</v>
      </c>
      <c r="I344" s="1294" t="s">
        <v>1208</v>
      </c>
      <c r="J344" s="1294" t="s">
        <v>2448</v>
      </c>
      <c r="K344" s="1294" t="s">
        <v>2421</v>
      </c>
      <c r="L344" s="1294" t="s">
        <v>2449</v>
      </c>
      <c r="M344" s="1294" t="s">
        <v>716</v>
      </c>
      <c r="N344" s="1296" t="s">
        <v>2451</v>
      </c>
    </row>
    <row r="345" spans="1:14" hidden="1" x14ac:dyDescent="0.35">
      <c r="A345" s="1293">
        <v>2726</v>
      </c>
      <c r="B345" s="1294" t="s">
        <v>2812</v>
      </c>
      <c r="C345" s="1294" t="s">
        <v>1680</v>
      </c>
      <c r="D345" s="1295">
        <v>44539</v>
      </c>
      <c r="E345" s="1295">
        <v>44539</v>
      </c>
      <c r="F345" s="1294" t="s">
        <v>2417</v>
      </c>
      <c r="G345" s="1294" t="s">
        <v>2433</v>
      </c>
      <c r="H345" s="1294" t="s">
        <v>262</v>
      </c>
      <c r="I345" s="1294" t="s">
        <v>1211</v>
      </c>
      <c r="J345" s="1294" t="s">
        <v>2445</v>
      </c>
      <c r="K345" s="1294" t="s">
        <v>2421</v>
      </c>
      <c r="L345" s="1294" t="s">
        <v>2446</v>
      </c>
      <c r="M345" s="1294" t="s">
        <v>711</v>
      </c>
      <c r="N345" s="1296" t="s">
        <v>113</v>
      </c>
    </row>
    <row r="346" spans="1:14" hidden="1" x14ac:dyDescent="0.35">
      <c r="A346" s="1293">
        <v>8409</v>
      </c>
      <c r="B346" s="1294" t="s">
        <v>2813</v>
      </c>
      <c r="C346" s="1294" t="s">
        <v>721</v>
      </c>
      <c r="D346" s="1295">
        <v>44508</v>
      </c>
      <c r="E346" s="1295">
        <v>44508</v>
      </c>
      <c r="F346" s="1294" t="s">
        <v>2417</v>
      </c>
      <c r="G346" s="1294" t="s">
        <v>2814</v>
      </c>
      <c r="H346" s="1294" t="s">
        <v>262</v>
      </c>
      <c r="I346" s="1294" t="s">
        <v>1211</v>
      </c>
      <c r="J346" s="1294" t="s">
        <v>2815</v>
      </c>
      <c r="K346" s="1294" t="s">
        <v>330</v>
      </c>
      <c r="L346" s="1294" t="s">
        <v>1387</v>
      </c>
      <c r="M346" s="1294" t="s">
        <v>765</v>
      </c>
      <c r="N346" s="1296" t="s">
        <v>117</v>
      </c>
    </row>
    <row r="347" spans="1:14" hidden="1" x14ac:dyDescent="0.35">
      <c r="A347" s="1293">
        <v>2933</v>
      </c>
      <c r="B347" s="1294" t="s">
        <v>2816</v>
      </c>
      <c r="C347" s="1294" t="s">
        <v>1681</v>
      </c>
      <c r="D347" s="1295">
        <v>44732</v>
      </c>
      <c r="E347" s="1295">
        <v>44732</v>
      </c>
      <c r="F347" s="1294" t="s">
        <v>2417</v>
      </c>
      <c r="G347" s="1294" t="s">
        <v>2433</v>
      </c>
      <c r="H347" s="1294" t="s">
        <v>262</v>
      </c>
      <c r="I347" s="1294" t="s">
        <v>2542</v>
      </c>
      <c r="J347" s="1294" t="s">
        <v>2426</v>
      </c>
      <c r="K347" s="1294" t="s">
        <v>2421</v>
      </c>
      <c r="L347" s="1294" t="s">
        <v>1350</v>
      </c>
      <c r="M347" s="1294" t="s">
        <v>711</v>
      </c>
      <c r="N347" s="1296" t="s">
        <v>114</v>
      </c>
    </row>
    <row r="348" spans="1:14" hidden="1" x14ac:dyDescent="0.35">
      <c r="A348" s="1293">
        <v>1845</v>
      </c>
      <c r="B348" s="1294" t="s">
        <v>2817</v>
      </c>
      <c r="C348" s="1294" t="s">
        <v>1709</v>
      </c>
      <c r="D348" s="1295">
        <v>43353</v>
      </c>
      <c r="E348" s="1295">
        <v>43353</v>
      </c>
      <c r="F348" s="1294" t="s">
        <v>2417</v>
      </c>
      <c r="G348" s="1294" t="s">
        <v>2418</v>
      </c>
      <c r="H348" s="1294" t="s">
        <v>262</v>
      </c>
      <c r="I348" s="1294" t="s">
        <v>1208</v>
      </c>
      <c r="J348" s="1294" t="s">
        <v>2420</v>
      </c>
      <c r="K348" s="1294" t="s">
        <v>2421</v>
      </c>
      <c r="L348" s="1294" t="s">
        <v>1353</v>
      </c>
      <c r="M348" s="1294" t="s">
        <v>716</v>
      </c>
      <c r="N348" s="1296" t="s">
        <v>114</v>
      </c>
    </row>
    <row r="349" spans="1:14" hidden="1" x14ac:dyDescent="0.35">
      <c r="A349" s="1293">
        <v>2081</v>
      </c>
      <c r="B349" s="1294" t="s">
        <v>2818</v>
      </c>
      <c r="C349" s="1294" t="s">
        <v>2473</v>
      </c>
      <c r="D349" s="1295">
        <v>43682</v>
      </c>
      <c r="E349" s="1295">
        <v>43682</v>
      </c>
      <c r="F349" s="1294" t="s">
        <v>2417</v>
      </c>
      <c r="G349" s="1294" t="s">
        <v>2418</v>
      </c>
      <c r="H349" s="1294" t="s">
        <v>262</v>
      </c>
      <c r="I349" s="1294" t="s">
        <v>1208</v>
      </c>
      <c r="J349" s="1294" t="s">
        <v>2430</v>
      </c>
      <c r="K349" s="1294" t="s">
        <v>2421</v>
      </c>
      <c r="L349" s="1294" t="s">
        <v>2431</v>
      </c>
      <c r="M349" s="1294" t="s">
        <v>716</v>
      </c>
      <c r="N349" s="1296" t="s">
        <v>113</v>
      </c>
    </row>
    <row r="350" spans="1:14" hidden="1" x14ac:dyDescent="0.35">
      <c r="A350" s="1293">
        <v>3124</v>
      </c>
      <c r="B350" s="1294" t="s">
        <v>2819</v>
      </c>
      <c r="C350" s="1294" t="s">
        <v>2450</v>
      </c>
      <c r="D350" s="1295">
        <v>44984</v>
      </c>
      <c r="E350" s="1295">
        <v>44984</v>
      </c>
      <c r="F350" s="1294" t="s">
        <v>2417</v>
      </c>
      <c r="G350" s="1294" t="s">
        <v>2418</v>
      </c>
      <c r="H350" s="1294" t="s">
        <v>262</v>
      </c>
      <c r="I350" s="1294" t="s">
        <v>1209</v>
      </c>
      <c r="J350" s="1294" t="s">
        <v>2448</v>
      </c>
      <c r="K350" s="1294" t="s">
        <v>2421</v>
      </c>
      <c r="L350" s="1294" t="s">
        <v>2449</v>
      </c>
      <c r="M350" s="1294" t="s">
        <v>711</v>
      </c>
      <c r="N350" s="1296" t="s">
        <v>2451</v>
      </c>
    </row>
    <row r="351" spans="1:14" hidden="1" x14ac:dyDescent="0.35">
      <c r="A351" s="1293">
        <v>2974</v>
      </c>
      <c r="B351" s="1294" t="s">
        <v>2820</v>
      </c>
      <c r="C351" s="1294" t="s">
        <v>2450</v>
      </c>
      <c r="D351" s="1295">
        <v>44791</v>
      </c>
      <c r="E351" s="1295">
        <v>44791</v>
      </c>
      <c r="F351" s="1294" t="s">
        <v>2417</v>
      </c>
      <c r="G351" s="1294" t="s">
        <v>2418</v>
      </c>
      <c r="H351" s="1294" t="s">
        <v>262</v>
      </c>
      <c r="I351" s="1294" t="s">
        <v>2535</v>
      </c>
      <c r="J351" s="1294" t="s">
        <v>2448</v>
      </c>
      <c r="K351" s="1294" t="s">
        <v>2421</v>
      </c>
      <c r="L351" s="1294" t="s">
        <v>2449</v>
      </c>
      <c r="M351" s="1294" t="s">
        <v>711</v>
      </c>
      <c r="N351" s="1296" t="s">
        <v>2451</v>
      </c>
    </row>
    <row r="352" spans="1:14" hidden="1" x14ac:dyDescent="0.35">
      <c r="A352" s="1293">
        <v>1318</v>
      </c>
      <c r="B352" s="1294" t="s">
        <v>2821</v>
      </c>
      <c r="C352" s="1294" t="s">
        <v>1711</v>
      </c>
      <c r="D352" s="1295">
        <v>41611</v>
      </c>
      <c r="E352" s="1295">
        <v>41611</v>
      </c>
      <c r="F352" s="1294" t="s">
        <v>2417</v>
      </c>
      <c r="G352" s="1294" t="s">
        <v>2418</v>
      </c>
      <c r="H352" s="1294" t="s">
        <v>262</v>
      </c>
      <c r="I352" s="1294" t="s">
        <v>1208</v>
      </c>
      <c r="J352" s="1294" t="s">
        <v>2552</v>
      </c>
      <c r="K352" s="1294" t="s">
        <v>2421</v>
      </c>
      <c r="L352" s="1294" t="s">
        <v>1329</v>
      </c>
      <c r="M352" s="1294" t="s">
        <v>716</v>
      </c>
      <c r="N352" s="1296" t="s">
        <v>115</v>
      </c>
    </row>
    <row r="353" spans="1:14" hidden="1" x14ac:dyDescent="0.35">
      <c r="A353" s="1293">
        <v>3412</v>
      </c>
      <c r="B353" s="1294" t="s">
        <v>2822</v>
      </c>
      <c r="C353" s="1294" t="s">
        <v>1681</v>
      </c>
      <c r="D353" s="1295">
        <v>45617</v>
      </c>
      <c r="E353" s="1295">
        <v>45617</v>
      </c>
      <c r="F353" s="1294" t="s">
        <v>2417</v>
      </c>
      <c r="G353" s="1294" t="s">
        <v>2507</v>
      </c>
      <c r="H353" s="1294" t="s">
        <v>262</v>
      </c>
      <c r="I353" s="1294" t="s">
        <v>1212</v>
      </c>
      <c r="J353" s="1294" t="s">
        <v>2420</v>
      </c>
      <c r="K353" s="1294" t="s">
        <v>2421</v>
      </c>
      <c r="L353" s="1294" t="s">
        <v>1353</v>
      </c>
      <c r="M353" s="1294" t="s">
        <v>711</v>
      </c>
      <c r="N353" s="1296" t="s">
        <v>114</v>
      </c>
    </row>
    <row r="354" spans="1:14" hidden="1" x14ac:dyDescent="0.35">
      <c r="A354" s="1293">
        <v>2651</v>
      </c>
      <c r="B354" s="1294" t="s">
        <v>2823</v>
      </c>
      <c r="C354" s="1294" t="s">
        <v>1681</v>
      </c>
      <c r="D354" s="1295">
        <v>44480</v>
      </c>
      <c r="E354" s="1295">
        <v>44480</v>
      </c>
      <c r="F354" s="1294" t="s">
        <v>2417</v>
      </c>
      <c r="G354" s="1294" t="s">
        <v>2418</v>
      </c>
      <c r="H354" s="1294" t="s">
        <v>262</v>
      </c>
      <c r="I354" s="1294" t="s">
        <v>1211</v>
      </c>
      <c r="J354" s="1294" t="s">
        <v>2420</v>
      </c>
      <c r="K354" s="1294" t="s">
        <v>2421</v>
      </c>
      <c r="L354" s="1294" t="s">
        <v>1353</v>
      </c>
      <c r="M354" s="1294" t="s">
        <v>711</v>
      </c>
      <c r="N354" s="1296" t="s">
        <v>114</v>
      </c>
    </row>
    <row r="355" spans="1:14" hidden="1" x14ac:dyDescent="0.35">
      <c r="A355" s="1293">
        <v>2972</v>
      </c>
      <c r="B355" s="1294" t="s">
        <v>2824</v>
      </c>
      <c r="C355" s="1294" t="s">
        <v>2450</v>
      </c>
      <c r="D355" s="1295">
        <v>44791</v>
      </c>
      <c r="E355" s="1295">
        <v>44791</v>
      </c>
      <c r="F355" s="1294" t="s">
        <v>2417</v>
      </c>
      <c r="G355" s="1294" t="s">
        <v>2418</v>
      </c>
      <c r="H355" s="1294" t="s">
        <v>262</v>
      </c>
      <c r="I355" s="1294" t="s">
        <v>1207</v>
      </c>
      <c r="J355" s="1294" t="s">
        <v>2448</v>
      </c>
      <c r="K355" s="1294" t="s">
        <v>2421</v>
      </c>
      <c r="L355" s="1294" t="s">
        <v>2449</v>
      </c>
      <c r="M355" s="1294" t="s">
        <v>711</v>
      </c>
      <c r="N355" s="1296" t="s">
        <v>2451</v>
      </c>
    </row>
    <row r="356" spans="1:14" hidden="1" x14ac:dyDescent="0.35">
      <c r="A356" s="1293">
        <v>2784</v>
      </c>
      <c r="B356" s="1294" t="s">
        <v>2825</v>
      </c>
      <c r="C356" s="1294" t="s">
        <v>1710</v>
      </c>
      <c r="D356" s="1295">
        <v>44588</v>
      </c>
      <c r="E356" s="1295">
        <v>44588</v>
      </c>
      <c r="F356" s="1294" t="s">
        <v>2417</v>
      </c>
      <c r="G356" s="1294" t="s">
        <v>2418</v>
      </c>
      <c r="H356" s="1294" t="s">
        <v>262</v>
      </c>
      <c r="I356" s="1294" t="s">
        <v>1208</v>
      </c>
      <c r="J356" s="1294" t="s">
        <v>2436</v>
      </c>
      <c r="K356" s="1294" t="s">
        <v>2421</v>
      </c>
      <c r="L356" s="1294" t="s">
        <v>1353</v>
      </c>
      <c r="M356" s="1294" t="s">
        <v>716</v>
      </c>
      <c r="N356" s="1296" t="s">
        <v>114</v>
      </c>
    </row>
    <row r="357" spans="1:14" hidden="1" x14ac:dyDescent="0.35">
      <c r="A357" s="1293">
        <v>3162</v>
      </c>
      <c r="B357" s="1294" t="s">
        <v>2826</v>
      </c>
      <c r="C357" s="1294" t="s">
        <v>2473</v>
      </c>
      <c r="D357" s="1295">
        <v>45019</v>
      </c>
      <c r="E357" s="1295">
        <v>45019</v>
      </c>
      <c r="F357" s="1294" t="s">
        <v>2417</v>
      </c>
      <c r="G357" s="1294" t="s">
        <v>2418</v>
      </c>
      <c r="H357" s="1294" t="s">
        <v>262</v>
      </c>
      <c r="I357" s="1294" t="s">
        <v>1208</v>
      </c>
      <c r="J357" s="1294" t="s">
        <v>2430</v>
      </c>
      <c r="K357" s="1294" t="s">
        <v>2421</v>
      </c>
      <c r="L357" s="1294" t="s">
        <v>2431</v>
      </c>
      <c r="M357" s="1294" t="s">
        <v>716</v>
      </c>
      <c r="N357" s="1296" t="s">
        <v>113</v>
      </c>
    </row>
    <row r="358" spans="1:14" hidden="1" x14ac:dyDescent="0.35">
      <c r="A358" s="1293">
        <v>2934</v>
      </c>
      <c r="B358" s="1294" t="s">
        <v>2827</v>
      </c>
      <c r="C358" s="1294" t="s">
        <v>2473</v>
      </c>
      <c r="D358" s="1295">
        <v>44739</v>
      </c>
      <c r="E358" s="1295">
        <v>44739</v>
      </c>
      <c r="F358" s="1294" t="s">
        <v>2417</v>
      </c>
      <c r="G358" s="1294" t="s">
        <v>2418</v>
      </c>
      <c r="H358" s="1294" t="s">
        <v>262</v>
      </c>
      <c r="I358" s="1294" t="s">
        <v>1208</v>
      </c>
      <c r="J358" s="1294" t="s">
        <v>2445</v>
      </c>
      <c r="K358" s="1294" t="s">
        <v>2421</v>
      </c>
      <c r="L358" s="1294" t="s">
        <v>2446</v>
      </c>
      <c r="M358" s="1294" t="s">
        <v>716</v>
      </c>
      <c r="N358" s="1296" t="s">
        <v>113</v>
      </c>
    </row>
    <row r="359" spans="1:14" hidden="1" x14ac:dyDescent="0.35">
      <c r="A359" s="1293">
        <v>2608</v>
      </c>
      <c r="B359" s="1294" t="s">
        <v>2828</v>
      </c>
      <c r="C359" s="1294" t="s">
        <v>1680</v>
      </c>
      <c r="D359" s="1295">
        <v>44433</v>
      </c>
      <c r="E359" s="1295">
        <v>44433</v>
      </c>
      <c r="F359" s="1294" t="s">
        <v>2417</v>
      </c>
      <c r="G359" s="1294" t="s">
        <v>2433</v>
      </c>
      <c r="H359" s="1294" t="s">
        <v>262</v>
      </c>
      <c r="I359" s="1294" t="s">
        <v>1211</v>
      </c>
      <c r="J359" s="1294" t="s">
        <v>2430</v>
      </c>
      <c r="K359" s="1294" t="s">
        <v>2421</v>
      </c>
      <c r="L359" s="1294" t="s">
        <v>2431</v>
      </c>
      <c r="M359" s="1294" t="s">
        <v>711</v>
      </c>
      <c r="N359" s="1296" t="s">
        <v>113</v>
      </c>
    </row>
    <row r="360" spans="1:14" hidden="1" x14ac:dyDescent="0.35">
      <c r="A360" s="1293">
        <v>2866</v>
      </c>
      <c r="B360" s="1294" t="s">
        <v>2829</v>
      </c>
      <c r="C360" s="1294" t="s">
        <v>1680</v>
      </c>
      <c r="D360" s="1295">
        <v>44658</v>
      </c>
      <c r="E360" s="1295">
        <v>44658</v>
      </c>
      <c r="F360" s="1294" t="s">
        <v>2417</v>
      </c>
      <c r="G360" s="1294" t="s">
        <v>2418</v>
      </c>
      <c r="H360" s="1294" t="s">
        <v>262</v>
      </c>
      <c r="I360" s="1294" t="s">
        <v>1209</v>
      </c>
      <c r="J360" s="1294" t="s">
        <v>2430</v>
      </c>
      <c r="K360" s="1294" t="s">
        <v>2421</v>
      </c>
      <c r="L360" s="1294" t="s">
        <v>2431</v>
      </c>
      <c r="M360" s="1294" t="s">
        <v>711</v>
      </c>
      <c r="N360" s="1296" t="s">
        <v>113</v>
      </c>
    </row>
    <row r="361" spans="1:14" hidden="1" x14ac:dyDescent="0.35">
      <c r="A361" s="1293">
        <v>2163</v>
      </c>
      <c r="B361" s="1294" t="s">
        <v>2830</v>
      </c>
      <c r="C361" s="1294" t="s">
        <v>1680</v>
      </c>
      <c r="D361" s="1295">
        <v>43962</v>
      </c>
      <c r="E361" s="1295">
        <v>43962</v>
      </c>
      <c r="F361" s="1294" t="s">
        <v>2417</v>
      </c>
      <c r="G361" s="1294" t="s">
        <v>2433</v>
      </c>
      <c r="H361" s="1294" t="s">
        <v>262</v>
      </c>
      <c r="I361" s="1294" t="s">
        <v>1211</v>
      </c>
      <c r="J361" s="1294" t="s">
        <v>2430</v>
      </c>
      <c r="K361" s="1294" t="s">
        <v>2421</v>
      </c>
      <c r="L361" s="1294" t="s">
        <v>2431</v>
      </c>
      <c r="M361" s="1294" t="s">
        <v>711</v>
      </c>
      <c r="N361" s="1296" t="s">
        <v>113</v>
      </c>
    </row>
    <row r="362" spans="1:14" hidden="1" x14ac:dyDescent="0.35">
      <c r="A362" s="1293">
        <v>2802</v>
      </c>
      <c r="B362" s="1294" t="s">
        <v>2831</v>
      </c>
      <c r="C362" s="1294" t="s">
        <v>1681</v>
      </c>
      <c r="D362" s="1295">
        <v>44603</v>
      </c>
      <c r="E362" s="1295">
        <v>44603</v>
      </c>
      <c r="F362" s="1294" t="s">
        <v>2417</v>
      </c>
      <c r="G362" s="1294" t="s">
        <v>2433</v>
      </c>
      <c r="H362" s="1294" t="s">
        <v>262</v>
      </c>
      <c r="I362" s="1294" t="s">
        <v>1211</v>
      </c>
      <c r="J362" s="1294" t="s">
        <v>2426</v>
      </c>
      <c r="K362" s="1294" t="s">
        <v>2421</v>
      </c>
      <c r="L362" s="1294" t="s">
        <v>1350</v>
      </c>
      <c r="M362" s="1294" t="s">
        <v>711</v>
      </c>
      <c r="N362" s="1296" t="s">
        <v>114</v>
      </c>
    </row>
    <row r="363" spans="1:14" hidden="1" x14ac:dyDescent="0.35">
      <c r="A363" s="1293">
        <v>2696</v>
      </c>
      <c r="B363" s="1294" t="s">
        <v>2832</v>
      </c>
      <c r="C363" s="1294" t="s">
        <v>1680</v>
      </c>
      <c r="D363" s="1295">
        <v>44517</v>
      </c>
      <c r="E363" s="1295">
        <v>44517</v>
      </c>
      <c r="F363" s="1294" t="s">
        <v>2417</v>
      </c>
      <c r="G363" s="1294" t="s">
        <v>2418</v>
      </c>
      <c r="H363" s="1294" t="s">
        <v>262</v>
      </c>
      <c r="I363" s="1294" t="s">
        <v>1207</v>
      </c>
      <c r="J363" s="1294" t="s">
        <v>2430</v>
      </c>
      <c r="K363" s="1294" t="s">
        <v>2421</v>
      </c>
      <c r="L363" s="1294" t="s">
        <v>2431</v>
      </c>
      <c r="M363" s="1294" t="s">
        <v>711</v>
      </c>
      <c r="N363" s="1296" t="s">
        <v>113</v>
      </c>
    </row>
    <row r="364" spans="1:14" hidden="1" x14ac:dyDescent="0.35">
      <c r="A364" s="1293">
        <v>2433</v>
      </c>
      <c r="B364" s="1294" t="s">
        <v>2833</v>
      </c>
      <c r="C364" s="1294" t="s">
        <v>1710</v>
      </c>
      <c r="D364" s="1295">
        <v>44326</v>
      </c>
      <c r="E364" s="1295">
        <v>44326</v>
      </c>
      <c r="F364" s="1294" t="s">
        <v>2417</v>
      </c>
      <c r="G364" s="1294" t="s">
        <v>2418</v>
      </c>
      <c r="H364" s="1294" t="s">
        <v>262</v>
      </c>
      <c r="I364" s="1294" t="s">
        <v>1208</v>
      </c>
      <c r="J364" s="1294" t="s">
        <v>2436</v>
      </c>
      <c r="K364" s="1294" t="s">
        <v>2421</v>
      </c>
      <c r="L364" s="1294" t="s">
        <v>1353</v>
      </c>
      <c r="M364" s="1294" t="s">
        <v>716</v>
      </c>
      <c r="N364" s="1296" t="s">
        <v>114</v>
      </c>
    </row>
    <row r="365" spans="1:14" hidden="1" x14ac:dyDescent="0.35">
      <c r="A365" s="1293">
        <v>3053</v>
      </c>
      <c r="B365" s="1294" t="s">
        <v>2834</v>
      </c>
      <c r="C365" s="1294" t="s">
        <v>1681</v>
      </c>
      <c r="D365" s="1295">
        <v>44900</v>
      </c>
      <c r="E365" s="1295">
        <v>44900</v>
      </c>
      <c r="F365" s="1294" t="s">
        <v>2417</v>
      </c>
      <c r="G365" s="1294" t="s">
        <v>2418</v>
      </c>
      <c r="H365" s="1294" t="s">
        <v>262</v>
      </c>
      <c r="I365" s="1294" t="s">
        <v>1207</v>
      </c>
      <c r="J365" s="1294" t="s">
        <v>2426</v>
      </c>
      <c r="K365" s="1294" t="s">
        <v>2421</v>
      </c>
      <c r="L365" s="1294" t="s">
        <v>1350</v>
      </c>
      <c r="M365" s="1294" t="s">
        <v>711</v>
      </c>
      <c r="N365" s="1296" t="s">
        <v>114</v>
      </c>
    </row>
    <row r="366" spans="1:14" hidden="1" x14ac:dyDescent="0.35">
      <c r="A366" s="1293">
        <v>2646</v>
      </c>
      <c r="B366" s="1294" t="s">
        <v>2835</v>
      </c>
      <c r="C366" s="1294" t="s">
        <v>1683</v>
      </c>
      <c r="D366" s="1295">
        <v>44473</v>
      </c>
      <c r="E366" s="1295">
        <v>44473</v>
      </c>
      <c r="F366" s="1294" t="s">
        <v>2417</v>
      </c>
      <c r="G366" s="1294" t="s">
        <v>2418</v>
      </c>
      <c r="H366" s="1294" t="s">
        <v>262</v>
      </c>
      <c r="I366" s="1294" t="s">
        <v>1209</v>
      </c>
      <c r="J366" s="1294" t="s">
        <v>1354</v>
      </c>
      <c r="K366" s="1294" t="s">
        <v>2421</v>
      </c>
      <c r="L366" s="1294" t="s">
        <v>1332</v>
      </c>
      <c r="M366" s="1294" t="s">
        <v>711</v>
      </c>
      <c r="N366" s="1296" t="s">
        <v>115</v>
      </c>
    </row>
    <row r="367" spans="1:14" hidden="1" x14ac:dyDescent="0.35">
      <c r="A367" s="1293">
        <v>3172</v>
      </c>
      <c r="B367" s="1294" t="s">
        <v>2836</v>
      </c>
      <c r="C367" s="1294" t="s">
        <v>538</v>
      </c>
      <c r="D367" s="1295">
        <v>45033</v>
      </c>
      <c r="E367" s="1295">
        <v>45033</v>
      </c>
      <c r="F367" s="1294" t="s">
        <v>2417</v>
      </c>
      <c r="G367" s="1294" t="s">
        <v>2837</v>
      </c>
      <c r="H367" s="1294" t="s">
        <v>262</v>
      </c>
      <c r="I367" s="1294" t="s">
        <v>1213</v>
      </c>
      <c r="J367" s="1294" t="s">
        <v>1396</v>
      </c>
      <c r="K367" s="1294" t="s">
        <v>2458</v>
      </c>
      <c r="L367" s="1294" t="s">
        <v>1332</v>
      </c>
      <c r="M367" s="1294" t="s">
        <v>765</v>
      </c>
      <c r="N367" s="1296" t="s">
        <v>115</v>
      </c>
    </row>
    <row r="368" spans="1:14" hidden="1" x14ac:dyDescent="0.35">
      <c r="A368" s="1293">
        <v>2952</v>
      </c>
      <c r="B368" s="1294" t="s">
        <v>2838</v>
      </c>
      <c r="C368" s="1294" t="s">
        <v>1681</v>
      </c>
      <c r="D368" s="1295">
        <v>44762</v>
      </c>
      <c r="E368" s="1295">
        <v>44762</v>
      </c>
      <c r="F368" s="1294" t="s">
        <v>2417</v>
      </c>
      <c r="G368" s="1294" t="s">
        <v>2433</v>
      </c>
      <c r="H368" s="1294" t="s">
        <v>262</v>
      </c>
      <c r="I368" s="1294" t="s">
        <v>2535</v>
      </c>
      <c r="J368" s="1294" t="s">
        <v>2426</v>
      </c>
      <c r="K368" s="1294" t="s">
        <v>2421</v>
      </c>
      <c r="L368" s="1294" t="s">
        <v>1350</v>
      </c>
      <c r="M368" s="1294" t="s">
        <v>711</v>
      </c>
      <c r="N368" s="1296" t="s">
        <v>114</v>
      </c>
    </row>
    <row r="369" spans="1:14" hidden="1" x14ac:dyDescent="0.35">
      <c r="A369" s="1293">
        <v>2043</v>
      </c>
      <c r="B369" s="1294" t="s">
        <v>2839</v>
      </c>
      <c r="C369" s="1294" t="s">
        <v>1681</v>
      </c>
      <c r="D369" s="1295">
        <v>43654</v>
      </c>
      <c r="E369" s="1295">
        <v>43654</v>
      </c>
      <c r="F369" s="1294" t="s">
        <v>2417</v>
      </c>
      <c r="G369" s="1294" t="s">
        <v>2433</v>
      </c>
      <c r="H369" s="1294" t="s">
        <v>262</v>
      </c>
      <c r="I369" s="1294" t="s">
        <v>2535</v>
      </c>
      <c r="J369" s="1294" t="s">
        <v>2420</v>
      </c>
      <c r="K369" s="1294" t="s">
        <v>2421</v>
      </c>
      <c r="L369" s="1294" t="s">
        <v>1353</v>
      </c>
      <c r="M369" s="1294" t="s">
        <v>711</v>
      </c>
      <c r="N369" s="1296" t="s">
        <v>114</v>
      </c>
    </row>
    <row r="370" spans="1:14" hidden="1" x14ac:dyDescent="0.35">
      <c r="A370" s="1293">
        <v>3251</v>
      </c>
      <c r="B370" s="1294" t="s">
        <v>2840</v>
      </c>
      <c r="C370" s="1294" t="s">
        <v>1680</v>
      </c>
      <c r="D370" s="1295">
        <v>45267</v>
      </c>
      <c r="E370" s="1295">
        <v>45267</v>
      </c>
      <c r="F370" s="1294" t="s">
        <v>2417</v>
      </c>
      <c r="G370" s="1294" t="s">
        <v>2418</v>
      </c>
      <c r="H370" s="1294" t="s">
        <v>262</v>
      </c>
      <c r="I370" s="1294" t="s">
        <v>2542</v>
      </c>
      <c r="J370" s="1294" t="s">
        <v>2430</v>
      </c>
      <c r="K370" s="1294" t="s">
        <v>2421</v>
      </c>
      <c r="L370" s="1294" t="s">
        <v>2431</v>
      </c>
      <c r="M370" s="1294" t="s">
        <v>711</v>
      </c>
      <c r="N370" s="1296" t="s">
        <v>113</v>
      </c>
    </row>
    <row r="371" spans="1:14" hidden="1" x14ac:dyDescent="0.35">
      <c r="A371" s="1293">
        <v>2873</v>
      </c>
      <c r="B371" s="1294" t="s">
        <v>2841</v>
      </c>
      <c r="C371" s="1294" t="s">
        <v>1681</v>
      </c>
      <c r="D371" s="1295">
        <v>44671</v>
      </c>
      <c r="E371" s="1295">
        <v>44671</v>
      </c>
      <c r="F371" s="1294" t="s">
        <v>2417</v>
      </c>
      <c r="G371" s="1294" t="s">
        <v>2418</v>
      </c>
      <c r="H371" s="1294" t="s">
        <v>262</v>
      </c>
      <c r="I371" s="1294" t="s">
        <v>1209</v>
      </c>
      <c r="J371" s="1294" t="s">
        <v>2426</v>
      </c>
      <c r="K371" s="1294" t="s">
        <v>2421</v>
      </c>
      <c r="L371" s="1294" t="s">
        <v>1350</v>
      </c>
      <c r="M371" s="1294" t="s">
        <v>711</v>
      </c>
      <c r="N371" s="1296" t="s">
        <v>114</v>
      </c>
    </row>
    <row r="372" spans="1:14" hidden="1" x14ac:dyDescent="0.35">
      <c r="A372" s="1293">
        <v>2551</v>
      </c>
      <c r="B372" s="1294" t="s">
        <v>2842</v>
      </c>
      <c r="C372" s="1294" t="s">
        <v>1680</v>
      </c>
      <c r="D372" s="1295">
        <v>44431</v>
      </c>
      <c r="E372" s="1295">
        <v>44431</v>
      </c>
      <c r="F372" s="1294" t="s">
        <v>2417</v>
      </c>
      <c r="G372" s="1294" t="s">
        <v>2418</v>
      </c>
      <c r="H372" s="1294" t="s">
        <v>262</v>
      </c>
      <c r="I372" s="1294" t="s">
        <v>1207</v>
      </c>
      <c r="J372" s="1294" t="s">
        <v>2445</v>
      </c>
      <c r="K372" s="1294" t="s">
        <v>2421</v>
      </c>
      <c r="L372" s="1294" t="s">
        <v>2446</v>
      </c>
      <c r="M372" s="1294" t="s">
        <v>711</v>
      </c>
      <c r="N372" s="1296" t="s">
        <v>113</v>
      </c>
    </row>
    <row r="373" spans="1:14" hidden="1" x14ac:dyDescent="0.35">
      <c r="A373" s="1293">
        <v>1735</v>
      </c>
      <c r="B373" s="1294" t="s">
        <v>2843</v>
      </c>
      <c r="C373" s="1294" t="s">
        <v>1681</v>
      </c>
      <c r="D373" s="1295">
        <v>43132</v>
      </c>
      <c r="E373" s="1295">
        <v>43132</v>
      </c>
      <c r="F373" s="1294" t="s">
        <v>2417</v>
      </c>
      <c r="G373" s="1294" t="s">
        <v>2418</v>
      </c>
      <c r="H373" s="1294" t="s">
        <v>262</v>
      </c>
      <c r="I373" s="1294" t="s">
        <v>1209</v>
      </c>
      <c r="J373" s="1294" t="s">
        <v>2420</v>
      </c>
      <c r="K373" s="1294" t="s">
        <v>2421</v>
      </c>
      <c r="L373" s="1294" t="s">
        <v>1353</v>
      </c>
      <c r="M373" s="1294" t="s">
        <v>711</v>
      </c>
      <c r="N373" s="1296" t="s">
        <v>114</v>
      </c>
    </row>
    <row r="374" spans="1:14" hidden="1" x14ac:dyDescent="0.35">
      <c r="A374" s="1293">
        <v>2976</v>
      </c>
      <c r="B374" s="1294" t="s">
        <v>2844</v>
      </c>
      <c r="C374" s="1294" t="s">
        <v>2450</v>
      </c>
      <c r="D374" s="1295">
        <v>44791</v>
      </c>
      <c r="E374" s="1295">
        <v>44791</v>
      </c>
      <c r="F374" s="1294" t="s">
        <v>2417</v>
      </c>
      <c r="G374" s="1294" t="s">
        <v>2418</v>
      </c>
      <c r="H374" s="1294" t="s">
        <v>262</v>
      </c>
      <c r="I374" s="1294" t="s">
        <v>1212</v>
      </c>
      <c r="J374" s="1294" t="s">
        <v>2448</v>
      </c>
      <c r="K374" s="1294" t="s">
        <v>2421</v>
      </c>
      <c r="L374" s="1294" t="s">
        <v>2449</v>
      </c>
      <c r="M374" s="1294" t="s">
        <v>711</v>
      </c>
      <c r="N374" s="1296" t="s">
        <v>2451</v>
      </c>
    </row>
    <row r="375" spans="1:14" hidden="1" x14ac:dyDescent="0.35">
      <c r="A375" s="1293">
        <v>3397</v>
      </c>
      <c r="B375" s="1294" t="s">
        <v>2845</v>
      </c>
      <c r="C375" s="1294" t="s">
        <v>2450</v>
      </c>
      <c r="D375" s="1295">
        <v>45590</v>
      </c>
      <c r="E375" s="1295">
        <v>45590</v>
      </c>
      <c r="F375" s="1294" t="s">
        <v>2417</v>
      </c>
      <c r="G375" s="1294" t="s">
        <v>2418</v>
      </c>
      <c r="H375" s="1294" t="s">
        <v>262</v>
      </c>
      <c r="I375" s="1294" t="s">
        <v>1207</v>
      </c>
      <c r="J375" s="1294" t="s">
        <v>2846</v>
      </c>
      <c r="K375" s="1294" t="s">
        <v>2421</v>
      </c>
      <c r="L375" s="1294" t="s">
        <v>2847</v>
      </c>
      <c r="M375" s="1294" t="s">
        <v>711</v>
      </c>
      <c r="N375" s="1296" t="s">
        <v>2451</v>
      </c>
    </row>
    <row r="376" spans="1:14" hidden="1" x14ac:dyDescent="0.35">
      <c r="A376" s="1293">
        <v>2852</v>
      </c>
      <c r="B376" s="1294" t="s">
        <v>2848</v>
      </c>
      <c r="C376" s="1294" t="s">
        <v>1681</v>
      </c>
      <c r="D376" s="1295">
        <v>44644</v>
      </c>
      <c r="E376" s="1295">
        <v>44644</v>
      </c>
      <c r="F376" s="1294" t="s">
        <v>2417</v>
      </c>
      <c r="G376" s="1294" t="s">
        <v>2418</v>
      </c>
      <c r="H376" s="1294" t="s">
        <v>262</v>
      </c>
      <c r="I376" s="1294" t="s">
        <v>1211</v>
      </c>
      <c r="J376" s="1294" t="s">
        <v>2420</v>
      </c>
      <c r="K376" s="1294" t="s">
        <v>2421</v>
      </c>
      <c r="L376" s="1294" t="s">
        <v>1353</v>
      </c>
      <c r="M376" s="1294" t="s">
        <v>711</v>
      </c>
      <c r="N376" s="1296" t="s">
        <v>114</v>
      </c>
    </row>
    <row r="377" spans="1:14" hidden="1" x14ac:dyDescent="0.35">
      <c r="A377" s="1293">
        <v>2781</v>
      </c>
      <c r="B377" s="1294" t="s">
        <v>2849</v>
      </c>
      <c r="C377" s="1294" t="s">
        <v>1681</v>
      </c>
      <c r="D377" s="1295">
        <v>44585</v>
      </c>
      <c r="E377" s="1295">
        <v>44585</v>
      </c>
      <c r="F377" s="1294" t="s">
        <v>2417</v>
      </c>
      <c r="G377" s="1294" t="s">
        <v>2507</v>
      </c>
      <c r="H377" s="1294" t="s">
        <v>262</v>
      </c>
      <c r="I377" s="1294" t="s">
        <v>1211</v>
      </c>
      <c r="J377" s="1294" t="s">
        <v>2420</v>
      </c>
      <c r="K377" s="1294" t="s">
        <v>2421</v>
      </c>
      <c r="L377" s="1294" t="s">
        <v>1353</v>
      </c>
      <c r="M377" s="1294" t="s">
        <v>711</v>
      </c>
      <c r="N377" s="1296" t="s">
        <v>114</v>
      </c>
    </row>
    <row r="378" spans="1:14" hidden="1" x14ac:dyDescent="0.35">
      <c r="A378" s="1293">
        <v>2243</v>
      </c>
      <c r="B378" s="1294" t="s">
        <v>2850</v>
      </c>
      <c r="C378" s="1294" t="s">
        <v>1681</v>
      </c>
      <c r="D378" s="1295">
        <v>44095</v>
      </c>
      <c r="E378" s="1295">
        <v>44095</v>
      </c>
      <c r="F378" s="1294" t="s">
        <v>2417</v>
      </c>
      <c r="G378" s="1294" t="s">
        <v>2433</v>
      </c>
      <c r="H378" s="1294" t="s">
        <v>262</v>
      </c>
      <c r="I378" s="1294" t="s">
        <v>1211</v>
      </c>
      <c r="J378" s="1294" t="s">
        <v>2420</v>
      </c>
      <c r="K378" s="1294" t="s">
        <v>2421</v>
      </c>
      <c r="L378" s="1294" t="s">
        <v>1353</v>
      </c>
      <c r="M378" s="1294" t="s">
        <v>711</v>
      </c>
      <c r="N378" s="1296" t="s">
        <v>114</v>
      </c>
    </row>
    <row r="379" spans="1:14" hidden="1" x14ac:dyDescent="0.35">
      <c r="A379" s="1293">
        <v>1610</v>
      </c>
      <c r="B379" s="1294" t="s">
        <v>2851</v>
      </c>
      <c r="C379" s="1294" t="s">
        <v>1680</v>
      </c>
      <c r="D379" s="1295">
        <v>42912</v>
      </c>
      <c r="E379" s="1295">
        <v>42912</v>
      </c>
      <c r="F379" s="1294" t="s">
        <v>2417</v>
      </c>
      <c r="G379" s="1294" t="s">
        <v>2418</v>
      </c>
      <c r="H379" s="1294" t="s">
        <v>262</v>
      </c>
      <c r="I379" s="1294" t="s">
        <v>1211</v>
      </c>
      <c r="J379" s="1294" t="s">
        <v>2430</v>
      </c>
      <c r="K379" s="1294" t="s">
        <v>2421</v>
      </c>
      <c r="L379" s="1294" t="s">
        <v>2431</v>
      </c>
      <c r="M379" s="1294" t="s">
        <v>711</v>
      </c>
      <c r="N379" s="1296" t="s">
        <v>113</v>
      </c>
    </row>
    <row r="380" spans="1:14" hidden="1" x14ac:dyDescent="0.35">
      <c r="A380" s="1293">
        <v>2907</v>
      </c>
      <c r="B380" s="1294" t="s">
        <v>2852</v>
      </c>
      <c r="C380" s="1294" t="s">
        <v>1683</v>
      </c>
      <c r="D380" s="1295">
        <v>44704</v>
      </c>
      <c r="E380" s="1295">
        <v>44704</v>
      </c>
      <c r="F380" s="1294" t="s">
        <v>2417</v>
      </c>
      <c r="G380" s="1294" t="s">
        <v>2433</v>
      </c>
      <c r="H380" s="1294" t="s">
        <v>262</v>
      </c>
      <c r="I380" s="1294" t="s">
        <v>1211</v>
      </c>
      <c r="J380" s="1294" t="s">
        <v>1354</v>
      </c>
      <c r="K380" s="1294" t="s">
        <v>2421</v>
      </c>
      <c r="L380" s="1294" t="s">
        <v>1332</v>
      </c>
      <c r="M380" s="1294" t="s">
        <v>711</v>
      </c>
      <c r="N380" s="1296" t="s">
        <v>115</v>
      </c>
    </row>
    <row r="381" spans="1:14" hidden="1" x14ac:dyDescent="0.35">
      <c r="A381" s="1293">
        <v>1574</v>
      </c>
      <c r="B381" s="1294" t="s">
        <v>2853</v>
      </c>
      <c r="C381" s="1294" t="s">
        <v>1684</v>
      </c>
      <c r="D381" s="1295">
        <v>42751</v>
      </c>
      <c r="E381" s="1295">
        <v>42751</v>
      </c>
      <c r="F381" s="1294" t="s">
        <v>2417</v>
      </c>
      <c r="G381" s="1294" t="s">
        <v>2418</v>
      </c>
      <c r="H381" s="1294" t="s">
        <v>262</v>
      </c>
      <c r="I381" s="1294" t="s">
        <v>1211</v>
      </c>
      <c r="J381" s="1294" t="s">
        <v>2600</v>
      </c>
      <c r="K381" s="1294" t="s">
        <v>2421</v>
      </c>
      <c r="L381" s="1294" t="s">
        <v>1376</v>
      </c>
      <c r="M381" s="1294" t="s">
        <v>711</v>
      </c>
      <c r="N381" s="1296" t="s">
        <v>116</v>
      </c>
    </row>
    <row r="382" spans="1:14" hidden="1" x14ac:dyDescent="0.35">
      <c r="A382" s="1293">
        <v>3380</v>
      </c>
      <c r="B382" s="1294" t="s">
        <v>2854</v>
      </c>
      <c r="C382" s="1294" t="s">
        <v>1680</v>
      </c>
      <c r="D382" s="1295">
        <v>45544</v>
      </c>
      <c r="E382" s="1295">
        <v>45544</v>
      </c>
      <c r="F382" s="1294" t="s">
        <v>2417</v>
      </c>
      <c r="G382" s="1294" t="s">
        <v>2418</v>
      </c>
      <c r="H382" s="1294" t="s">
        <v>262</v>
      </c>
      <c r="I382" s="1294" t="s">
        <v>1209</v>
      </c>
      <c r="J382" s="1294" t="s">
        <v>2445</v>
      </c>
      <c r="K382" s="1294" t="s">
        <v>2421</v>
      </c>
      <c r="L382" s="1294" t="s">
        <v>2446</v>
      </c>
      <c r="M382" s="1294" t="s">
        <v>711</v>
      </c>
      <c r="N382" s="1296" t="s">
        <v>113</v>
      </c>
    </row>
    <row r="383" spans="1:14" hidden="1" x14ac:dyDescent="0.35">
      <c r="A383" s="1293">
        <v>3211</v>
      </c>
      <c r="B383" s="1294" t="s">
        <v>2855</v>
      </c>
      <c r="C383" s="1294" t="s">
        <v>1680</v>
      </c>
      <c r="D383" s="1295">
        <v>45128</v>
      </c>
      <c r="E383" s="1295">
        <v>45128</v>
      </c>
      <c r="F383" s="1294" t="s">
        <v>2417</v>
      </c>
      <c r="G383" s="1294" t="s">
        <v>2418</v>
      </c>
      <c r="H383" s="1294" t="s">
        <v>262</v>
      </c>
      <c r="I383" s="1294" t="s">
        <v>2542</v>
      </c>
      <c r="J383" s="1294" t="s">
        <v>2430</v>
      </c>
      <c r="K383" s="1294" t="s">
        <v>2421</v>
      </c>
      <c r="L383" s="1294" t="s">
        <v>2431</v>
      </c>
      <c r="M383" s="1294" t="s">
        <v>711</v>
      </c>
      <c r="N383" s="1296" t="s">
        <v>113</v>
      </c>
    </row>
    <row r="384" spans="1:14" hidden="1" x14ac:dyDescent="0.35">
      <c r="A384" s="1293">
        <v>3025</v>
      </c>
      <c r="B384" s="1294" t="s">
        <v>2856</v>
      </c>
      <c r="C384" s="1294" t="s">
        <v>1684</v>
      </c>
      <c r="D384" s="1295">
        <v>44851</v>
      </c>
      <c r="E384" s="1295">
        <v>44851</v>
      </c>
      <c r="F384" s="1294" t="s">
        <v>2417</v>
      </c>
      <c r="G384" s="1294" t="s">
        <v>2507</v>
      </c>
      <c r="H384" s="1294" t="s">
        <v>262</v>
      </c>
      <c r="I384" s="1294" t="s">
        <v>1211</v>
      </c>
      <c r="J384" s="1294" t="s">
        <v>1351</v>
      </c>
      <c r="K384" s="1294" t="s">
        <v>2421</v>
      </c>
      <c r="L384" s="1294" t="s">
        <v>1329</v>
      </c>
      <c r="M384" s="1294" t="s">
        <v>711</v>
      </c>
      <c r="N384" s="1296" t="s">
        <v>115</v>
      </c>
    </row>
    <row r="385" spans="1:14" hidden="1" x14ac:dyDescent="0.35">
      <c r="A385" s="1293">
        <v>2095</v>
      </c>
      <c r="B385" s="1294" t="s">
        <v>2857</v>
      </c>
      <c r="C385" s="1294" t="s">
        <v>1682</v>
      </c>
      <c r="D385" s="1295">
        <v>43738</v>
      </c>
      <c r="E385" s="1295">
        <v>43738</v>
      </c>
      <c r="F385" s="1294" t="s">
        <v>2417</v>
      </c>
      <c r="G385" s="1294" t="s">
        <v>2418</v>
      </c>
      <c r="H385" s="1294" t="s">
        <v>262</v>
      </c>
      <c r="I385" s="1294" t="s">
        <v>1211</v>
      </c>
      <c r="J385" s="1294" t="s">
        <v>2436</v>
      </c>
      <c r="K385" s="1294" t="s">
        <v>2421</v>
      </c>
      <c r="L385" s="1294" t="s">
        <v>1353</v>
      </c>
      <c r="M385" s="1294" t="s">
        <v>711</v>
      </c>
      <c r="N385" s="1296" t="s">
        <v>114</v>
      </c>
    </row>
    <row r="386" spans="1:14" hidden="1" x14ac:dyDescent="0.35">
      <c r="A386" s="1293">
        <v>8192</v>
      </c>
      <c r="B386" s="1294" t="s">
        <v>2858</v>
      </c>
      <c r="C386" s="1294" t="s">
        <v>721</v>
      </c>
      <c r="D386" s="1295">
        <v>44690</v>
      </c>
      <c r="E386" s="1295">
        <v>43255</v>
      </c>
      <c r="F386" s="1294" t="s">
        <v>2417</v>
      </c>
      <c r="G386" s="1294" t="s">
        <v>2537</v>
      </c>
      <c r="H386" s="1294" t="s">
        <v>262</v>
      </c>
      <c r="I386" s="1294" t="s">
        <v>2542</v>
      </c>
      <c r="J386" s="1294" t="s">
        <v>2600</v>
      </c>
      <c r="K386" s="1294" t="s">
        <v>330</v>
      </c>
      <c r="L386" s="1294" t="s">
        <v>1376</v>
      </c>
      <c r="M386" s="1294" t="s">
        <v>765</v>
      </c>
      <c r="N386" s="1296" t="s">
        <v>116</v>
      </c>
    </row>
    <row r="387" spans="1:14" hidden="1" x14ac:dyDescent="0.35">
      <c r="A387" s="1293">
        <v>2539</v>
      </c>
      <c r="B387" s="1294" t="s">
        <v>2859</v>
      </c>
      <c r="C387" s="1294" t="s">
        <v>1681</v>
      </c>
      <c r="D387" s="1295">
        <v>44419</v>
      </c>
      <c r="E387" s="1295">
        <v>44419</v>
      </c>
      <c r="F387" s="1294" t="s">
        <v>2417</v>
      </c>
      <c r="G387" s="1294" t="s">
        <v>2433</v>
      </c>
      <c r="H387" s="1294" t="s">
        <v>262</v>
      </c>
      <c r="I387" s="1294" t="s">
        <v>1211</v>
      </c>
      <c r="J387" s="1294" t="s">
        <v>2420</v>
      </c>
      <c r="K387" s="1294" t="s">
        <v>2421</v>
      </c>
      <c r="L387" s="1294" t="s">
        <v>1353</v>
      </c>
      <c r="M387" s="1294" t="s">
        <v>711</v>
      </c>
      <c r="N387" s="1296" t="s">
        <v>114</v>
      </c>
    </row>
    <row r="388" spans="1:14" hidden="1" x14ac:dyDescent="0.35">
      <c r="A388" s="1293">
        <v>2633</v>
      </c>
      <c r="B388" s="1294" t="s">
        <v>2860</v>
      </c>
      <c r="C388" s="1294" t="s">
        <v>1683</v>
      </c>
      <c r="D388" s="1295">
        <v>44455</v>
      </c>
      <c r="E388" s="1295">
        <v>44455</v>
      </c>
      <c r="F388" s="1294" t="s">
        <v>2417</v>
      </c>
      <c r="G388" s="1294" t="s">
        <v>2418</v>
      </c>
      <c r="H388" s="1294" t="s">
        <v>262</v>
      </c>
      <c r="I388" s="1294" t="s">
        <v>1212</v>
      </c>
      <c r="J388" s="1294" t="s">
        <v>1354</v>
      </c>
      <c r="K388" s="1294" t="s">
        <v>2421</v>
      </c>
      <c r="L388" s="1294" t="s">
        <v>1332</v>
      </c>
      <c r="M388" s="1294" t="s">
        <v>711</v>
      </c>
      <c r="N388" s="1296" t="s">
        <v>115</v>
      </c>
    </row>
    <row r="389" spans="1:14" hidden="1" x14ac:dyDescent="0.35">
      <c r="A389" s="1293">
        <v>3078</v>
      </c>
      <c r="B389" s="1294" t="s">
        <v>2861</v>
      </c>
      <c r="C389" s="1294" t="s">
        <v>2473</v>
      </c>
      <c r="D389" s="1295">
        <v>44970</v>
      </c>
      <c r="E389" s="1295">
        <v>44970</v>
      </c>
      <c r="F389" s="1294" t="s">
        <v>2417</v>
      </c>
      <c r="G389" s="1294" t="s">
        <v>2418</v>
      </c>
      <c r="H389" s="1294" t="s">
        <v>262</v>
      </c>
      <c r="I389" s="1294" t="s">
        <v>1208</v>
      </c>
      <c r="J389" s="1294" t="s">
        <v>2430</v>
      </c>
      <c r="K389" s="1294" t="s">
        <v>2421</v>
      </c>
      <c r="L389" s="1294" t="s">
        <v>2431</v>
      </c>
      <c r="M389" s="1294" t="s">
        <v>716</v>
      </c>
      <c r="N389" s="1296" t="s">
        <v>113</v>
      </c>
    </row>
    <row r="390" spans="1:14" hidden="1" x14ac:dyDescent="0.35">
      <c r="A390" s="1293">
        <v>2240</v>
      </c>
      <c r="B390" s="1294" t="s">
        <v>2862</v>
      </c>
      <c r="C390" s="1294" t="s">
        <v>1710</v>
      </c>
      <c r="D390" s="1295">
        <v>44090</v>
      </c>
      <c r="E390" s="1295">
        <v>44089</v>
      </c>
      <c r="F390" s="1294" t="s">
        <v>2417</v>
      </c>
      <c r="G390" s="1294" t="s">
        <v>2433</v>
      </c>
      <c r="H390" s="1294" t="s">
        <v>262</v>
      </c>
      <c r="I390" s="1294" t="s">
        <v>1208</v>
      </c>
      <c r="J390" s="1294" t="s">
        <v>2436</v>
      </c>
      <c r="K390" s="1294" t="s">
        <v>2421</v>
      </c>
      <c r="L390" s="1294" t="s">
        <v>1353</v>
      </c>
      <c r="M390" s="1294" t="s">
        <v>716</v>
      </c>
      <c r="N390" s="1296" t="s">
        <v>114</v>
      </c>
    </row>
    <row r="391" spans="1:14" hidden="1" x14ac:dyDescent="0.35">
      <c r="A391" s="1293">
        <v>2423</v>
      </c>
      <c r="B391" s="1294" t="s">
        <v>2863</v>
      </c>
      <c r="C391" s="1294" t="s">
        <v>1680</v>
      </c>
      <c r="D391" s="1295">
        <v>44319</v>
      </c>
      <c r="E391" s="1295">
        <v>44319</v>
      </c>
      <c r="F391" s="1294" t="s">
        <v>2417</v>
      </c>
      <c r="G391" s="1294" t="s">
        <v>2433</v>
      </c>
      <c r="H391" s="1294" t="s">
        <v>262</v>
      </c>
      <c r="I391" s="1294" t="s">
        <v>1209</v>
      </c>
      <c r="J391" s="1294" t="s">
        <v>2430</v>
      </c>
      <c r="K391" s="1294" t="s">
        <v>2421</v>
      </c>
      <c r="L391" s="1294" t="s">
        <v>2431</v>
      </c>
      <c r="M391" s="1294" t="s">
        <v>711</v>
      </c>
      <c r="N391" s="1296" t="s">
        <v>113</v>
      </c>
    </row>
    <row r="392" spans="1:14" hidden="1" x14ac:dyDescent="0.35">
      <c r="A392" s="1293">
        <v>3159</v>
      </c>
      <c r="B392" s="1294" t="s">
        <v>2864</v>
      </c>
      <c r="C392" s="1294" t="s">
        <v>1710</v>
      </c>
      <c r="D392" s="1295">
        <v>45019</v>
      </c>
      <c r="E392" s="1295">
        <v>45019</v>
      </c>
      <c r="F392" s="1294" t="s">
        <v>2417</v>
      </c>
      <c r="G392" s="1294" t="s">
        <v>2418</v>
      </c>
      <c r="H392" s="1294" t="s">
        <v>262</v>
      </c>
      <c r="I392" s="1294" t="s">
        <v>1208</v>
      </c>
      <c r="J392" s="1294" t="s">
        <v>2436</v>
      </c>
      <c r="K392" s="1294" t="s">
        <v>2421</v>
      </c>
      <c r="L392" s="1294" t="s">
        <v>1353</v>
      </c>
      <c r="M392" s="1294" t="s">
        <v>716</v>
      </c>
      <c r="N392" s="1296" t="s">
        <v>114</v>
      </c>
    </row>
    <row r="393" spans="1:14" hidden="1" x14ac:dyDescent="0.35">
      <c r="A393" s="1293">
        <v>2931</v>
      </c>
      <c r="B393" s="1294" t="s">
        <v>2865</v>
      </c>
      <c r="C393" s="1294" t="s">
        <v>1681</v>
      </c>
      <c r="D393" s="1295">
        <v>44732</v>
      </c>
      <c r="E393" s="1295">
        <v>44732</v>
      </c>
      <c r="F393" s="1294" t="s">
        <v>2417</v>
      </c>
      <c r="G393" s="1294" t="s">
        <v>2433</v>
      </c>
      <c r="H393" s="1294" t="s">
        <v>262</v>
      </c>
      <c r="I393" s="1294" t="s">
        <v>2535</v>
      </c>
      <c r="J393" s="1294" t="s">
        <v>2426</v>
      </c>
      <c r="K393" s="1294" t="s">
        <v>2421</v>
      </c>
      <c r="L393" s="1294" t="s">
        <v>1350</v>
      </c>
      <c r="M393" s="1294" t="s">
        <v>711</v>
      </c>
      <c r="N393" s="1296" t="s">
        <v>114</v>
      </c>
    </row>
    <row r="394" spans="1:14" hidden="1" x14ac:dyDescent="0.35">
      <c r="A394" s="1293">
        <v>2680</v>
      </c>
      <c r="B394" s="1294" t="s">
        <v>2866</v>
      </c>
      <c r="C394" s="1294" t="s">
        <v>1710</v>
      </c>
      <c r="D394" s="1295">
        <v>44508</v>
      </c>
      <c r="E394" s="1295">
        <v>44508</v>
      </c>
      <c r="F394" s="1294" t="s">
        <v>2417</v>
      </c>
      <c r="G394" s="1294" t="s">
        <v>2418</v>
      </c>
      <c r="H394" s="1294" t="s">
        <v>262</v>
      </c>
      <c r="I394" s="1294" t="s">
        <v>1208</v>
      </c>
      <c r="J394" s="1294" t="s">
        <v>2424</v>
      </c>
      <c r="K394" s="1294" t="s">
        <v>2421</v>
      </c>
      <c r="L394" s="1294" t="s">
        <v>1350</v>
      </c>
      <c r="M394" s="1294" t="s">
        <v>716</v>
      </c>
      <c r="N394" s="1296" t="s">
        <v>114</v>
      </c>
    </row>
    <row r="395" spans="1:14" hidden="1" x14ac:dyDescent="0.35">
      <c r="A395" s="1293">
        <v>2909</v>
      </c>
      <c r="B395" s="1294" t="s">
        <v>2867</v>
      </c>
      <c r="C395" s="1294" t="s">
        <v>1680</v>
      </c>
      <c r="D395" s="1295">
        <v>44704</v>
      </c>
      <c r="E395" s="1295">
        <v>44704</v>
      </c>
      <c r="F395" s="1294" t="s">
        <v>2417</v>
      </c>
      <c r="G395" s="1294" t="s">
        <v>2433</v>
      </c>
      <c r="H395" s="1294" t="s">
        <v>262</v>
      </c>
      <c r="I395" s="1294" t="s">
        <v>1209</v>
      </c>
      <c r="J395" s="1294" t="s">
        <v>2430</v>
      </c>
      <c r="K395" s="1294" t="s">
        <v>2421</v>
      </c>
      <c r="L395" s="1294" t="s">
        <v>2431</v>
      </c>
      <c r="M395" s="1294" t="s">
        <v>711</v>
      </c>
      <c r="N395" s="1296" t="s">
        <v>113</v>
      </c>
    </row>
    <row r="396" spans="1:14" hidden="1" x14ac:dyDescent="0.35">
      <c r="A396" s="1293">
        <v>2891</v>
      </c>
      <c r="B396" s="1294" t="s">
        <v>2868</v>
      </c>
      <c r="C396" s="1294" t="s">
        <v>1680</v>
      </c>
      <c r="D396" s="1295">
        <v>44697</v>
      </c>
      <c r="E396" s="1295">
        <v>44697</v>
      </c>
      <c r="F396" s="1294" t="s">
        <v>2417</v>
      </c>
      <c r="G396" s="1294" t="s">
        <v>2418</v>
      </c>
      <c r="H396" s="1294" t="s">
        <v>262</v>
      </c>
      <c r="I396" s="1294" t="s">
        <v>1211</v>
      </c>
      <c r="J396" s="1294" t="s">
        <v>2445</v>
      </c>
      <c r="K396" s="1294" t="s">
        <v>2421</v>
      </c>
      <c r="L396" s="1294" t="s">
        <v>2446</v>
      </c>
      <c r="M396" s="1294" t="s">
        <v>711</v>
      </c>
      <c r="N396" s="1296" t="s">
        <v>113</v>
      </c>
    </row>
    <row r="397" spans="1:14" hidden="1" x14ac:dyDescent="0.35">
      <c r="A397" s="1293">
        <v>2735</v>
      </c>
      <c r="B397" s="1294" t="s">
        <v>2869</v>
      </c>
      <c r="C397" s="1294" t="s">
        <v>1680</v>
      </c>
      <c r="D397" s="1295">
        <v>44545</v>
      </c>
      <c r="E397" s="1295">
        <v>44545</v>
      </c>
      <c r="F397" s="1294" t="s">
        <v>2417</v>
      </c>
      <c r="G397" s="1294" t="s">
        <v>2418</v>
      </c>
      <c r="H397" s="1294" t="s">
        <v>262</v>
      </c>
      <c r="I397" s="1294" t="s">
        <v>1209</v>
      </c>
      <c r="J397" s="1294" t="s">
        <v>2430</v>
      </c>
      <c r="K397" s="1294" t="s">
        <v>2421</v>
      </c>
      <c r="L397" s="1294" t="s">
        <v>2431</v>
      </c>
      <c r="M397" s="1294" t="s">
        <v>711</v>
      </c>
      <c r="N397" s="1296" t="s">
        <v>113</v>
      </c>
    </row>
    <row r="398" spans="1:14" hidden="1" x14ac:dyDescent="0.35">
      <c r="A398" s="1293">
        <v>8085</v>
      </c>
      <c r="B398" s="1294" t="s">
        <v>2870</v>
      </c>
      <c r="C398" s="1294" t="s">
        <v>538</v>
      </c>
      <c r="D398" s="1295">
        <v>42527</v>
      </c>
      <c r="E398" s="1295">
        <v>42527</v>
      </c>
      <c r="F398" s="1294" t="s">
        <v>2417</v>
      </c>
      <c r="G398" s="1294" t="s">
        <v>2871</v>
      </c>
      <c r="H398" s="1294" t="s">
        <v>262</v>
      </c>
      <c r="I398" s="1294" t="s">
        <v>2542</v>
      </c>
      <c r="J398" s="1294" t="s">
        <v>1354</v>
      </c>
      <c r="K398" s="1294" t="s">
        <v>2458</v>
      </c>
      <c r="L398" s="1294" t="s">
        <v>1332</v>
      </c>
      <c r="M398" s="1294" t="s">
        <v>765</v>
      </c>
      <c r="N398" s="1296" t="s">
        <v>115</v>
      </c>
    </row>
    <row r="399" spans="1:14" hidden="1" x14ac:dyDescent="0.35">
      <c r="A399" s="1293">
        <v>2832</v>
      </c>
      <c r="B399" s="1294" t="s">
        <v>2872</v>
      </c>
      <c r="C399" s="1294" t="s">
        <v>1681</v>
      </c>
      <c r="D399" s="1295">
        <v>44627</v>
      </c>
      <c r="E399" s="1295">
        <v>44627</v>
      </c>
      <c r="F399" s="1294" t="s">
        <v>2417</v>
      </c>
      <c r="G399" s="1294" t="s">
        <v>2433</v>
      </c>
      <c r="H399" s="1294" t="s">
        <v>262</v>
      </c>
      <c r="I399" s="1294" t="s">
        <v>1209</v>
      </c>
      <c r="J399" s="1294" t="s">
        <v>2426</v>
      </c>
      <c r="K399" s="1294" t="s">
        <v>2421</v>
      </c>
      <c r="L399" s="1294" t="s">
        <v>1350</v>
      </c>
      <c r="M399" s="1294" t="s">
        <v>711</v>
      </c>
      <c r="N399" s="1296" t="s">
        <v>114</v>
      </c>
    </row>
    <row r="400" spans="1:14" hidden="1" x14ac:dyDescent="0.35">
      <c r="A400" s="1293">
        <v>2917</v>
      </c>
      <c r="B400" s="1294" t="s">
        <v>2873</v>
      </c>
      <c r="C400" s="1294" t="s">
        <v>1681</v>
      </c>
      <c r="D400" s="1295">
        <v>44712</v>
      </c>
      <c r="E400" s="1295">
        <v>44712</v>
      </c>
      <c r="F400" s="1294" t="s">
        <v>2417</v>
      </c>
      <c r="G400" s="1294" t="s">
        <v>2433</v>
      </c>
      <c r="H400" s="1294" t="s">
        <v>262</v>
      </c>
      <c r="I400" s="1294" t="s">
        <v>1212</v>
      </c>
      <c r="J400" s="1294" t="s">
        <v>2420</v>
      </c>
      <c r="K400" s="1294" t="s">
        <v>2421</v>
      </c>
      <c r="L400" s="1294" t="s">
        <v>1353</v>
      </c>
      <c r="M400" s="1294" t="s">
        <v>711</v>
      </c>
      <c r="N400" s="1296" t="s">
        <v>114</v>
      </c>
    </row>
    <row r="401" spans="1:14" hidden="1" x14ac:dyDescent="0.35">
      <c r="A401" s="1293">
        <v>3044</v>
      </c>
      <c r="B401" s="1294" t="s">
        <v>2874</v>
      </c>
      <c r="C401" s="1294" t="s">
        <v>1680</v>
      </c>
      <c r="D401" s="1295">
        <v>44883</v>
      </c>
      <c r="E401" s="1295">
        <v>44883</v>
      </c>
      <c r="F401" s="1294" t="s">
        <v>2417</v>
      </c>
      <c r="G401" s="1294" t="s">
        <v>2418</v>
      </c>
      <c r="H401" s="1294" t="s">
        <v>262</v>
      </c>
      <c r="I401" s="1294" t="s">
        <v>1209</v>
      </c>
      <c r="J401" s="1294" t="s">
        <v>2430</v>
      </c>
      <c r="K401" s="1294" t="s">
        <v>2421</v>
      </c>
      <c r="L401" s="1294" t="s">
        <v>2431</v>
      </c>
      <c r="M401" s="1294" t="s">
        <v>711</v>
      </c>
      <c r="N401" s="1296" t="s">
        <v>113</v>
      </c>
    </row>
    <row r="402" spans="1:14" hidden="1" x14ac:dyDescent="0.35">
      <c r="A402" s="1293">
        <v>2631</v>
      </c>
      <c r="B402" s="1294" t="s">
        <v>2875</v>
      </c>
      <c r="C402" s="1294" t="s">
        <v>721</v>
      </c>
      <c r="D402" s="1295">
        <v>44956</v>
      </c>
      <c r="E402" s="1295">
        <v>44455</v>
      </c>
      <c r="F402" s="1294" t="s">
        <v>2417</v>
      </c>
      <c r="G402" s="1294" t="s">
        <v>2537</v>
      </c>
      <c r="H402" s="1294" t="s">
        <v>262</v>
      </c>
      <c r="I402" s="1294" t="s">
        <v>2535</v>
      </c>
      <c r="J402" s="1294" t="s">
        <v>1333</v>
      </c>
      <c r="K402" s="1294" t="s">
        <v>330</v>
      </c>
      <c r="L402" s="1294" t="s">
        <v>1376</v>
      </c>
      <c r="M402" s="1294" t="s">
        <v>765</v>
      </c>
      <c r="N402" s="1296" t="s">
        <v>116</v>
      </c>
    </row>
    <row r="403" spans="1:14" hidden="1" x14ac:dyDescent="0.35">
      <c r="A403" s="1293">
        <v>3249</v>
      </c>
      <c r="B403" s="1294" t="s">
        <v>2876</v>
      </c>
      <c r="C403" s="1294" t="s">
        <v>1681</v>
      </c>
      <c r="D403" s="1295">
        <v>45253</v>
      </c>
      <c r="E403" s="1295">
        <v>45253</v>
      </c>
      <c r="F403" s="1294" t="s">
        <v>2417</v>
      </c>
      <c r="G403" s="1294" t="s">
        <v>2475</v>
      </c>
      <c r="H403" s="1294" t="s">
        <v>262</v>
      </c>
      <c r="I403" s="1294" t="s">
        <v>1213</v>
      </c>
      <c r="J403" s="1294" t="s">
        <v>2420</v>
      </c>
      <c r="K403" s="1294" t="s">
        <v>2421</v>
      </c>
      <c r="L403" s="1294" t="s">
        <v>1353</v>
      </c>
      <c r="M403" s="1294" t="s">
        <v>711</v>
      </c>
      <c r="N403" s="1296" t="s">
        <v>114</v>
      </c>
    </row>
    <row r="404" spans="1:14" hidden="1" x14ac:dyDescent="0.35">
      <c r="A404" s="1293">
        <v>2144</v>
      </c>
      <c r="B404" s="1294" t="s">
        <v>2877</v>
      </c>
      <c r="C404" s="1294" t="s">
        <v>538</v>
      </c>
      <c r="D404" s="1295">
        <v>44515</v>
      </c>
      <c r="E404" s="1295">
        <v>43951</v>
      </c>
      <c r="F404" s="1294" t="s">
        <v>2417</v>
      </c>
      <c r="G404" s="1294" t="s">
        <v>2537</v>
      </c>
      <c r="H404" s="1294" t="s">
        <v>262</v>
      </c>
      <c r="I404" s="1294" t="s">
        <v>2535</v>
      </c>
      <c r="J404" s="1294" t="s">
        <v>1354</v>
      </c>
      <c r="K404" s="1294" t="s">
        <v>330</v>
      </c>
      <c r="L404" s="1294" t="s">
        <v>1332</v>
      </c>
      <c r="M404" s="1294" t="s">
        <v>765</v>
      </c>
      <c r="N404" s="1296" t="s">
        <v>115</v>
      </c>
    </row>
    <row r="405" spans="1:14" hidden="1" x14ac:dyDescent="0.35">
      <c r="A405" s="1293">
        <v>3017</v>
      </c>
      <c r="B405" s="1294" t="s">
        <v>2878</v>
      </c>
      <c r="C405" s="1294" t="s">
        <v>1710</v>
      </c>
      <c r="D405" s="1295">
        <v>44837</v>
      </c>
      <c r="E405" s="1295">
        <v>44837</v>
      </c>
      <c r="F405" s="1294" t="s">
        <v>2417</v>
      </c>
      <c r="G405" s="1294" t="s">
        <v>2418</v>
      </c>
      <c r="H405" s="1294" t="s">
        <v>262</v>
      </c>
      <c r="I405" s="1294" t="s">
        <v>1208</v>
      </c>
      <c r="J405" s="1294" t="s">
        <v>2436</v>
      </c>
      <c r="K405" s="1294" t="s">
        <v>2421</v>
      </c>
      <c r="L405" s="1294" t="s">
        <v>1353</v>
      </c>
      <c r="M405" s="1294" t="s">
        <v>716</v>
      </c>
      <c r="N405" s="1296" t="s">
        <v>114</v>
      </c>
    </row>
    <row r="406" spans="1:14" hidden="1" x14ac:dyDescent="0.35">
      <c r="A406" s="1293">
        <v>2716</v>
      </c>
      <c r="B406" s="1294" t="s">
        <v>2879</v>
      </c>
      <c r="C406" s="1294" t="s">
        <v>1683</v>
      </c>
      <c r="D406" s="1295">
        <v>44531</v>
      </c>
      <c r="E406" s="1295">
        <v>44531</v>
      </c>
      <c r="F406" s="1294" t="s">
        <v>2417</v>
      </c>
      <c r="G406" s="1294" t="s">
        <v>2507</v>
      </c>
      <c r="H406" s="1294" t="s">
        <v>262</v>
      </c>
      <c r="I406" s="1294" t="s">
        <v>1211</v>
      </c>
      <c r="J406" s="1294" t="s">
        <v>1354</v>
      </c>
      <c r="K406" s="1294" t="s">
        <v>2421</v>
      </c>
      <c r="L406" s="1294" t="s">
        <v>1332</v>
      </c>
      <c r="M406" s="1294" t="s">
        <v>711</v>
      </c>
      <c r="N406" s="1296" t="s">
        <v>115</v>
      </c>
    </row>
    <row r="407" spans="1:14" hidden="1" x14ac:dyDescent="0.35">
      <c r="A407" s="1293">
        <v>2145</v>
      </c>
      <c r="B407" s="1294" t="s">
        <v>2880</v>
      </c>
      <c r="C407" s="1294" t="s">
        <v>1683</v>
      </c>
      <c r="D407" s="1295">
        <v>43850</v>
      </c>
      <c r="E407" s="1295">
        <v>43850</v>
      </c>
      <c r="F407" s="1294" t="s">
        <v>2417</v>
      </c>
      <c r="G407" s="1294" t="s">
        <v>2418</v>
      </c>
      <c r="H407" s="1294" t="s">
        <v>262</v>
      </c>
      <c r="I407" s="1294" t="s">
        <v>1207</v>
      </c>
      <c r="J407" s="1294" t="s">
        <v>1354</v>
      </c>
      <c r="K407" s="1294" t="s">
        <v>2421</v>
      </c>
      <c r="L407" s="1294" t="s">
        <v>1332</v>
      </c>
      <c r="M407" s="1294" t="s">
        <v>711</v>
      </c>
      <c r="N407" s="1296" t="s">
        <v>115</v>
      </c>
    </row>
    <row r="408" spans="1:14" hidden="1" x14ac:dyDescent="0.35">
      <c r="A408" s="1293">
        <v>8429</v>
      </c>
      <c r="B408" s="1294" t="s">
        <v>2881</v>
      </c>
      <c r="C408" s="1294" t="s">
        <v>721</v>
      </c>
      <c r="D408" s="1295">
        <v>44650</v>
      </c>
      <c r="E408" s="1295">
        <v>44650</v>
      </c>
      <c r="F408" s="1294" t="s">
        <v>2417</v>
      </c>
      <c r="G408" s="1294" t="s">
        <v>2537</v>
      </c>
      <c r="H408" s="1294" t="s">
        <v>262</v>
      </c>
      <c r="I408" s="1294" t="s">
        <v>1211</v>
      </c>
      <c r="J408" s="1294" t="s">
        <v>2600</v>
      </c>
      <c r="K408" s="1294" t="s">
        <v>330</v>
      </c>
      <c r="L408" s="1294" t="s">
        <v>1376</v>
      </c>
      <c r="M408" s="1294" t="s">
        <v>765</v>
      </c>
      <c r="N408" s="1296" t="s">
        <v>116</v>
      </c>
    </row>
    <row r="409" spans="1:14" hidden="1" x14ac:dyDescent="0.35">
      <c r="A409" s="1293">
        <v>2752</v>
      </c>
      <c r="B409" s="1294" t="s">
        <v>2882</v>
      </c>
      <c r="C409" s="1294" t="s">
        <v>1681</v>
      </c>
      <c r="D409" s="1295">
        <v>44564</v>
      </c>
      <c r="E409" s="1295">
        <v>44564</v>
      </c>
      <c r="F409" s="1294" t="s">
        <v>2417</v>
      </c>
      <c r="G409" s="1294" t="s">
        <v>2433</v>
      </c>
      <c r="H409" s="1294" t="s">
        <v>262</v>
      </c>
      <c r="I409" s="1294" t="s">
        <v>1211</v>
      </c>
      <c r="J409" s="1294" t="s">
        <v>2420</v>
      </c>
      <c r="K409" s="1294" t="s">
        <v>2421</v>
      </c>
      <c r="L409" s="1294" t="s">
        <v>1353</v>
      </c>
      <c r="M409" s="1294" t="s">
        <v>711</v>
      </c>
      <c r="N409" s="1296" t="s">
        <v>114</v>
      </c>
    </row>
    <row r="410" spans="1:14" hidden="1" x14ac:dyDescent="0.35">
      <c r="A410" s="1293">
        <v>1204</v>
      </c>
      <c r="B410" s="1294" t="s">
        <v>2883</v>
      </c>
      <c r="C410" s="1294" t="s">
        <v>1683</v>
      </c>
      <c r="D410" s="1295">
        <v>41025</v>
      </c>
      <c r="E410" s="1295">
        <v>41025</v>
      </c>
      <c r="F410" s="1294" t="s">
        <v>2417</v>
      </c>
      <c r="G410" s="1294" t="s">
        <v>2418</v>
      </c>
      <c r="H410" s="1294" t="s">
        <v>262</v>
      </c>
      <c r="I410" s="1294" t="s">
        <v>1211</v>
      </c>
      <c r="J410" s="1294" t="s">
        <v>1354</v>
      </c>
      <c r="K410" s="1294" t="s">
        <v>2421</v>
      </c>
      <c r="L410" s="1294" t="s">
        <v>1332</v>
      </c>
      <c r="M410" s="1294" t="s">
        <v>711</v>
      </c>
      <c r="N410" s="1296" t="s">
        <v>115</v>
      </c>
    </row>
    <row r="411" spans="1:14" hidden="1" x14ac:dyDescent="0.35">
      <c r="A411" s="1293">
        <v>2797</v>
      </c>
      <c r="B411" s="1294" t="s">
        <v>2884</v>
      </c>
      <c r="C411" s="1294" t="s">
        <v>2548</v>
      </c>
      <c r="D411" s="1295">
        <v>44599</v>
      </c>
      <c r="E411" s="1295">
        <v>44599</v>
      </c>
      <c r="F411" s="1294" t="s">
        <v>2417</v>
      </c>
      <c r="G411" s="1294" t="s">
        <v>2418</v>
      </c>
      <c r="H411" s="1294" t="s">
        <v>262</v>
      </c>
      <c r="I411" s="1294" t="s">
        <v>1208</v>
      </c>
      <c r="J411" s="1294" t="s">
        <v>2448</v>
      </c>
      <c r="K411" s="1294" t="s">
        <v>2421</v>
      </c>
      <c r="L411" s="1294" t="s">
        <v>2449</v>
      </c>
      <c r="M411" s="1294" t="s">
        <v>716</v>
      </c>
      <c r="N411" s="1296" t="s">
        <v>2451</v>
      </c>
    </row>
    <row r="412" spans="1:14" hidden="1" x14ac:dyDescent="0.35">
      <c r="A412" s="1293">
        <v>1263</v>
      </c>
      <c r="B412" s="1294" t="s">
        <v>2885</v>
      </c>
      <c r="C412" s="1294" t="s">
        <v>1711</v>
      </c>
      <c r="D412" s="1295">
        <v>41295</v>
      </c>
      <c r="E412" s="1295">
        <v>41295</v>
      </c>
      <c r="F412" s="1294" t="s">
        <v>2417</v>
      </c>
      <c r="G412" s="1294" t="s">
        <v>2418</v>
      </c>
      <c r="H412" s="1294" t="s">
        <v>262</v>
      </c>
      <c r="I412" s="1294" t="s">
        <v>1208</v>
      </c>
      <c r="J412" s="1294" t="s">
        <v>2552</v>
      </c>
      <c r="K412" s="1294" t="s">
        <v>2421</v>
      </c>
      <c r="L412" s="1294" t="s">
        <v>1329</v>
      </c>
      <c r="M412" s="1294" t="s">
        <v>716</v>
      </c>
      <c r="N412" s="1296" t="s">
        <v>115</v>
      </c>
    </row>
    <row r="413" spans="1:14" hidden="1" x14ac:dyDescent="0.35">
      <c r="A413" s="1293">
        <v>2374</v>
      </c>
      <c r="B413" s="1294" t="s">
        <v>2886</v>
      </c>
      <c r="C413" s="1294" t="s">
        <v>1680</v>
      </c>
      <c r="D413" s="1295">
        <v>44287</v>
      </c>
      <c r="E413" s="1295">
        <v>44287</v>
      </c>
      <c r="F413" s="1294" t="s">
        <v>2417</v>
      </c>
      <c r="G413" s="1294" t="s">
        <v>2433</v>
      </c>
      <c r="H413" s="1294" t="s">
        <v>262</v>
      </c>
      <c r="I413" s="1294" t="s">
        <v>1211</v>
      </c>
      <c r="J413" s="1294" t="s">
        <v>2430</v>
      </c>
      <c r="K413" s="1294" t="s">
        <v>2421</v>
      </c>
      <c r="L413" s="1294" t="s">
        <v>2431</v>
      </c>
      <c r="M413" s="1294" t="s">
        <v>711</v>
      </c>
      <c r="N413" s="1296" t="s">
        <v>113</v>
      </c>
    </row>
    <row r="414" spans="1:14" hidden="1" x14ac:dyDescent="0.35">
      <c r="A414" s="1293">
        <v>2090</v>
      </c>
      <c r="B414" s="1294" t="s">
        <v>2887</v>
      </c>
      <c r="C414" s="1294" t="s">
        <v>1681</v>
      </c>
      <c r="D414" s="1295">
        <v>43717</v>
      </c>
      <c r="E414" s="1295">
        <v>43717</v>
      </c>
      <c r="F414" s="1294" t="s">
        <v>2417</v>
      </c>
      <c r="G414" s="1294" t="s">
        <v>2418</v>
      </c>
      <c r="H414" s="1294" t="s">
        <v>262</v>
      </c>
      <c r="I414" s="1294" t="s">
        <v>1209</v>
      </c>
      <c r="J414" s="1294" t="s">
        <v>2420</v>
      </c>
      <c r="K414" s="1294" t="s">
        <v>2421</v>
      </c>
      <c r="L414" s="1294" t="s">
        <v>1353</v>
      </c>
      <c r="M414" s="1294" t="s">
        <v>711</v>
      </c>
      <c r="N414" s="1296" t="s">
        <v>114</v>
      </c>
    </row>
    <row r="415" spans="1:14" hidden="1" x14ac:dyDescent="0.35">
      <c r="A415" s="1293">
        <v>1370</v>
      </c>
      <c r="B415" s="1294" t="s">
        <v>2888</v>
      </c>
      <c r="C415" s="1294" t="s">
        <v>1680</v>
      </c>
      <c r="D415" s="1295">
        <v>41855</v>
      </c>
      <c r="E415" s="1295">
        <v>41855</v>
      </c>
      <c r="F415" s="1294" t="s">
        <v>2417</v>
      </c>
      <c r="G415" s="1294" t="s">
        <v>2418</v>
      </c>
      <c r="H415" s="1294" t="s">
        <v>262</v>
      </c>
      <c r="I415" s="1294" t="s">
        <v>1209</v>
      </c>
      <c r="J415" s="1294" t="s">
        <v>2430</v>
      </c>
      <c r="K415" s="1294" t="s">
        <v>2421</v>
      </c>
      <c r="L415" s="1294" t="s">
        <v>2431</v>
      </c>
      <c r="M415" s="1294" t="s">
        <v>711</v>
      </c>
      <c r="N415" s="1296" t="s">
        <v>113</v>
      </c>
    </row>
    <row r="416" spans="1:14" hidden="1" x14ac:dyDescent="0.35">
      <c r="A416" s="1293">
        <v>2809</v>
      </c>
      <c r="B416" s="1294" t="s">
        <v>2889</v>
      </c>
      <c r="C416" s="1294" t="s">
        <v>2548</v>
      </c>
      <c r="D416" s="1295">
        <v>44606</v>
      </c>
      <c r="E416" s="1295">
        <v>44606</v>
      </c>
      <c r="F416" s="1294" t="s">
        <v>2417</v>
      </c>
      <c r="G416" s="1294" t="s">
        <v>2418</v>
      </c>
      <c r="H416" s="1294" t="s">
        <v>262</v>
      </c>
      <c r="I416" s="1294" t="s">
        <v>1208</v>
      </c>
      <c r="J416" s="1294" t="s">
        <v>2448</v>
      </c>
      <c r="K416" s="1294" t="s">
        <v>2421</v>
      </c>
      <c r="L416" s="1294" t="s">
        <v>2449</v>
      </c>
      <c r="M416" s="1294" t="s">
        <v>716</v>
      </c>
      <c r="N416" s="1296" t="s">
        <v>2451</v>
      </c>
    </row>
    <row r="417" spans="1:14" hidden="1" x14ac:dyDescent="0.35">
      <c r="A417" s="1293">
        <v>2850</v>
      </c>
      <c r="B417" s="1294" t="s">
        <v>2890</v>
      </c>
      <c r="C417" s="1294" t="s">
        <v>1680</v>
      </c>
      <c r="D417" s="1295">
        <v>44643</v>
      </c>
      <c r="E417" s="1295">
        <v>44643</v>
      </c>
      <c r="F417" s="1294" t="s">
        <v>2417</v>
      </c>
      <c r="G417" s="1294" t="s">
        <v>2418</v>
      </c>
      <c r="H417" s="1294" t="s">
        <v>262</v>
      </c>
      <c r="I417" s="1294" t="s">
        <v>1211</v>
      </c>
      <c r="J417" s="1294" t="s">
        <v>2430</v>
      </c>
      <c r="K417" s="1294" t="s">
        <v>2421</v>
      </c>
      <c r="L417" s="1294" t="s">
        <v>2431</v>
      </c>
      <c r="M417" s="1294" t="s">
        <v>711</v>
      </c>
      <c r="N417" s="1296" t="s">
        <v>113</v>
      </c>
    </row>
    <row r="418" spans="1:14" hidden="1" x14ac:dyDescent="0.35">
      <c r="A418" s="1293">
        <v>2861</v>
      </c>
      <c r="B418" s="1294" t="s">
        <v>2891</v>
      </c>
      <c r="C418" s="1294" t="s">
        <v>1681</v>
      </c>
      <c r="D418" s="1295">
        <v>44652</v>
      </c>
      <c r="E418" s="1295">
        <v>44652</v>
      </c>
      <c r="F418" s="1294" t="s">
        <v>2417</v>
      </c>
      <c r="G418" s="1294" t="s">
        <v>2418</v>
      </c>
      <c r="H418" s="1294" t="s">
        <v>262</v>
      </c>
      <c r="I418" s="1294" t="s">
        <v>1211</v>
      </c>
      <c r="J418" s="1294" t="s">
        <v>2420</v>
      </c>
      <c r="K418" s="1294" t="s">
        <v>2421</v>
      </c>
      <c r="L418" s="1294" t="s">
        <v>1353</v>
      </c>
      <c r="M418" s="1294" t="s">
        <v>711</v>
      </c>
      <c r="N418" s="1296" t="s">
        <v>114</v>
      </c>
    </row>
    <row r="419" spans="1:14" hidden="1" x14ac:dyDescent="0.35">
      <c r="A419" s="1293">
        <v>2615</v>
      </c>
      <c r="B419" s="1294" t="s">
        <v>2892</v>
      </c>
      <c r="C419" s="1294" t="s">
        <v>1683</v>
      </c>
      <c r="D419" s="1295">
        <v>44439</v>
      </c>
      <c r="E419" s="1295">
        <v>44439</v>
      </c>
      <c r="F419" s="1294" t="s">
        <v>2417</v>
      </c>
      <c r="G419" s="1294" t="s">
        <v>2507</v>
      </c>
      <c r="H419" s="1294" t="s">
        <v>262</v>
      </c>
      <c r="I419" s="1294" t="s">
        <v>2535</v>
      </c>
      <c r="J419" s="1294" t="s">
        <v>1354</v>
      </c>
      <c r="K419" s="1294" t="s">
        <v>2421</v>
      </c>
      <c r="L419" s="1294" t="s">
        <v>1332</v>
      </c>
      <c r="M419" s="1294" t="s">
        <v>711</v>
      </c>
      <c r="N419" s="1296" t="s">
        <v>115</v>
      </c>
    </row>
    <row r="420" spans="1:14" hidden="1" x14ac:dyDescent="0.35">
      <c r="A420" s="1293">
        <v>3248</v>
      </c>
      <c r="B420" s="1294" t="s">
        <v>2893</v>
      </c>
      <c r="C420" s="1294" t="s">
        <v>721</v>
      </c>
      <c r="D420" s="1295">
        <v>45411</v>
      </c>
      <c r="E420" s="1295">
        <v>45411</v>
      </c>
      <c r="F420" s="1294" t="s">
        <v>2894</v>
      </c>
      <c r="G420" s="1294" t="s">
        <v>2895</v>
      </c>
      <c r="H420" s="1294" t="s">
        <v>262</v>
      </c>
      <c r="I420" s="1294" t="s">
        <v>1212</v>
      </c>
      <c r="J420" s="1294" t="s">
        <v>2495</v>
      </c>
      <c r="K420" s="1294" t="s">
        <v>2458</v>
      </c>
      <c r="L420" s="1294" t="s">
        <v>1372</v>
      </c>
      <c r="M420" s="1294" t="s">
        <v>765</v>
      </c>
      <c r="N420" s="1296" t="s">
        <v>116</v>
      </c>
    </row>
    <row r="421" spans="1:14" hidden="1" x14ac:dyDescent="0.35">
      <c r="A421" s="1293">
        <v>8426</v>
      </c>
      <c r="B421" s="1294" t="s">
        <v>2896</v>
      </c>
      <c r="C421" s="1294" t="s">
        <v>538</v>
      </c>
      <c r="D421" s="1295">
        <v>44643</v>
      </c>
      <c r="E421" s="1295">
        <v>44643</v>
      </c>
      <c r="F421" s="1294" t="s">
        <v>2417</v>
      </c>
      <c r="G421" s="1294" t="s">
        <v>2481</v>
      </c>
      <c r="H421" s="1294" t="s">
        <v>262</v>
      </c>
      <c r="I421" s="1294" t="s">
        <v>1212</v>
      </c>
      <c r="J421" s="1294" t="s">
        <v>1396</v>
      </c>
      <c r="K421" s="1294" t="s">
        <v>2458</v>
      </c>
      <c r="L421" s="1294" t="s">
        <v>1332</v>
      </c>
      <c r="M421" s="1294" t="s">
        <v>765</v>
      </c>
      <c r="N421" s="1296" t="s">
        <v>115</v>
      </c>
    </row>
    <row r="422" spans="1:14" hidden="1" x14ac:dyDescent="0.35">
      <c r="A422" s="1293">
        <v>1900</v>
      </c>
      <c r="B422" s="1294" t="s">
        <v>2897</v>
      </c>
      <c r="C422" s="1294" t="s">
        <v>1680</v>
      </c>
      <c r="D422" s="1295">
        <v>43430</v>
      </c>
      <c r="E422" s="1295">
        <v>43430</v>
      </c>
      <c r="F422" s="1294" t="s">
        <v>2417</v>
      </c>
      <c r="G422" s="1294" t="s">
        <v>2418</v>
      </c>
      <c r="H422" s="1294" t="s">
        <v>262</v>
      </c>
      <c r="I422" s="1294" t="s">
        <v>1211</v>
      </c>
      <c r="J422" s="1294" t="s">
        <v>2430</v>
      </c>
      <c r="K422" s="1294" t="s">
        <v>2421</v>
      </c>
      <c r="L422" s="1294" t="s">
        <v>2431</v>
      </c>
      <c r="M422" s="1294" t="s">
        <v>711</v>
      </c>
      <c r="N422" s="1296" t="s">
        <v>113</v>
      </c>
    </row>
    <row r="423" spans="1:14" hidden="1" x14ac:dyDescent="0.35">
      <c r="A423" s="1293">
        <v>9305</v>
      </c>
      <c r="B423" s="1294" t="s">
        <v>2898</v>
      </c>
      <c r="C423" s="1294" t="s">
        <v>1680</v>
      </c>
      <c r="D423" s="1295">
        <v>45017</v>
      </c>
      <c r="E423" s="1295">
        <v>45017</v>
      </c>
      <c r="F423" s="1294" t="s">
        <v>2417</v>
      </c>
      <c r="G423" s="1294" t="s">
        <v>2418</v>
      </c>
      <c r="H423" s="1294" t="s">
        <v>262</v>
      </c>
      <c r="I423" s="1294" t="s">
        <v>1207</v>
      </c>
      <c r="J423" s="1294" t="s">
        <v>2445</v>
      </c>
      <c r="K423" s="1294" t="s">
        <v>2421</v>
      </c>
      <c r="L423" s="1294" t="s">
        <v>2446</v>
      </c>
      <c r="M423" s="1294" t="s">
        <v>711</v>
      </c>
      <c r="N423" s="1296" t="s">
        <v>113</v>
      </c>
    </row>
    <row r="424" spans="1:14" hidden="1" x14ac:dyDescent="0.35">
      <c r="A424" s="1293">
        <v>8417</v>
      </c>
      <c r="B424" s="1294" t="s">
        <v>2899</v>
      </c>
      <c r="C424" s="1294" t="s">
        <v>536</v>
      </c>
      <c r="D424" s="1295">
        <v>44592</v>
      </c>
      <c r="E424" s="1295">
        <v>44592</v>
      </c>
      <c r="F424" s="1294" t="s">
        <v>2417</v>
      </c>
      <c r="G424" s="1294" t="s">
        <v>2530</v>
      </c>
      <c r="H424" s="1294" t="s">
        <v>262</v>
      </c>
      <c r="I424" s="1294" t="s">
        <v>2542</v>
      </c>
      <c r="J424" s="1294" t="s">
        <v>2420</v>
      </c>
      <c r="K424" s="1294" t="s">
        <v>2458</v>
      </c>
      <c r="L424" s="1294" t="s">
        <v>1353</v>
      </c>
      <c r="M424" s="1294" t="s">
        <v>765</v>
      </c>
      <c r="N424" s="1296" t="s">
        <v>114</v>
      </c>
    </row>
    <row r="425" spans="1:14" hidden="1" x14ac:dyDescent="0.35">
      <c r="A425" s="1293">
        <v>2725</v>
      </c>
      <c r="B425" s="1294" t="s">
        <v>2900</v>
      </c>
      <c r="C425" s="1294" t="s">
        <v>1681</v>
      </c>
      <c r="D425" s="1295">
        <v>44539</v>
      </c>
      <c r="E425" s="1295">
        <v>44539</v>
      </c>
      <c r="F425" s="1294" t="s">
        <v>2417</v>
      </c>
      <c r="G425" s="1294" t="s">
        <v>2433</v>
      </c>
      <c r="H425" s="1294" t="s">
        <v>262</v>
      </c>
      <c r="I425" s="1294" t="s">
        <v>1211</v>
      </c>
      <c r="J425" s="1294" t="s">
        <v>2420</v>
      </c>
      <c r="K425" s="1294" t="s">
        <v>2421</v>
      </c>
      <c r="L425" s="1294" t="s">
        <v>1353</v>
      </c>
      <c r="M425" s="1294" t="s">
        <v>711</v>
      </c>
      <c r="N425" s="1296" t="s">
        <v>114</v>
      </c>
    </row>
    <row r="426" spans="1:14" hidden="1" x14ac:dyDescent="0.35">
      <c r="A426" s="1293">
        <v>3163</v>
      </c>
      <c r="B426" s="1294" t="s">
        <v>2901</v>
      </c>
      <c r="C426" s="1294" t="s">
        <v>1710</v>
      </c>
      <c r="D426" s="1295">
        <v>45019</v>
      </c>
      <c r="E426" s="1295">
        <v>45019</v>
      </c>
      <c r="F426" s="1294" t="s">
        <v>2417</v>
      </c>
      <c r="G426" s="1294" t="s">
        <v>2418</v>
      </c>
      <c r="H426" s="1294" t="s">
        <v>262</v>
      </c>
      <c r="I426" s="1294" t="s">
        <v>1208</v>
      </c>
      <c r="J426" s="1294" t="s">
        <v>2424</v>
      </c>
      <c r="K426" s="1294" t="s">
        <v>2421</v>
      </c>
      <c r="L426" s="1294" t="s">
        <v>1350</v>
      </c>
      <c r="M426" s="1294" t="s">
        <v>716</v>
      </c>
      <c r="N426" s="1296" t="s">
        <v>114</v>
      </c>
    </row>
    <row r="427" spans="1:14" hidden="1" x14ac:dyDescent="0.35">
      <c r="A427" s="1293">
        <v>2921</v>
      </c>
      <c r="B427" s="1294" t="s">
        <v>2902</v>
      </c>
      <c r="C427" s="1294" t="s">
        <v>1681</v>
      </c>
      <c r="D427" s="1295">
        <v>44725</v>
      </c>
      <c r="E427" s="1295">
        <v>44725</v>
      </c>
      <c r="F427" s="1294" t="s">
        <v>2417</v>
      </c>
      <c r="G427" s="1294" t="s">
        <v>2418</v>
      </c>
      <c r="H427" s="1294" t="s">
        <v>262</v>
      </c>
      <c r="I427" s="1294" t="s">
        <v>1211</v>
      </c>
      <c r="J427" s="1294" t="s">
        <v>2420</v>
      </c>
      <c r="K427" s="1294" t="s">
        <v>2421</v>
      </c>
      <c r="L427" s="1294" t="s">
        <v>1353</v>
      </c>
      <c r="M427" s="1294" t="s">
        <v>711</v>
      </c>
      <c r="N427" s="1296" t="s">
        <v>114</v>
      </c>
    </row>
    <row r="428" spans="1:14" hidden="1" x14ac:dyDescent="0.35">
      <c r="A428" s="1293">
        <v>3417</v>
      </c>
      <c r="B428" s="1294" t="s">
        <v>2903</v>
      </c>
      <c r="C428" s="1294" t="s">
        <v>1681</v>
      </c>
      <c r="D428" s="1295">
        <v>45628</v>
      </c>
      <c r="E428" s="1295">
        <v>45628</v>
      </c>
      <c r="F428" s="1294" t="s">
        <v>2417</v>
      </c>
      <c r="G428" s="1294" t="s">
        <v>2418</v>
      </c>
      <c r="H428" s="1294" t="s">
        <v>262</v>
      </c>
      <c r="I428" s="1294" t="s">
        <v>1205</v>
      </c>
      <c r="J428" s="1294" t="s">
        <v>2420</v>
      </c>
      <c r="K428" s="1294" t="s">
        <v>2421</v>
      </c>
      <c r="L428" s="1294" t="s">
        <v>1353</v>
      </c>
      <c r="M428" s="1294" t="s">
        <v>711</v>
      </c>
      <c r="N428" s="1296" t="s">
        <v>114</v>
      </c>
    </row>
    <row r="429" spans="1:14" hidden="1" x14ac:dyDescent="0.35">
      <c r="A429" s="1293">
        <v>2662</v>
      </c>
      <c r="B429" s="1294" t="s">
        <v>2904</v>
      </c>
      <c r="C429" s="1294" t="s">
        <v>1683</v>
      </c>
      <c r="D429" s="1295">
        <v>44489</v>
      </c>
      <c r="E429" s="1295">
        <v>44489</v>
      </c>
      <c r="F429" s="1294" t="s">
        <v>2417</v>
      </c>
      <c r="G429" s="1294" t="s">
        <v>2418</v>
      </c>
      <c r="H429" s="1294" t="s">
        <v>262</v>
      </c>
      <c r="I429" s="1294" t="s">
        <v>1211</v>
      </c>
      <c r="J429" s="1294" t="s">
        <v>1354</v>
      </c>
      <c r="K429" s="1294" t="s">
        <v>2421</v>
      </c>
      <c r="L429" s="1294" t="s">
        <v>1332</v>
      </c>
      <c r="M429" s="1294" t="s">
        <v>711</v>
      </c>
      <c r="N429" s="1296" t="s">
        <v>115</v>
      </c>
    </row>
    <row r="430" spans="1:14" hidden="1" x14ac:dyDescent="0.35">
      <c r="A430" s="1293">
        <v>3207</v>
      </c>
      <c r="B430" s="1294" t="s">
        <v>2905</v>
      </c>
      <c r="C430" s="1294" t="s">
        <v>1680</v>
      </c>
      <c r="D430" s="1295">
        <v>45113</v>
      </c>
      <c r="E430" s="1295">
        <v>45113</v>
      </c>
      <c r="F430" s="1294" t="s">
        <v>2417</v>
      </c>
      <c r="G430" s="1294" t="s">
        <v>2507</v>
      </c>
      <c r="H430" s="1294" t="s">
        <v>262</v>
      </c>
      <c r="I430" s="1294" t="s">
        <v>1213</v>
      </c>
      <c r="J430" s="1294" t="s">
        <v>2430</v>
      </c>
      <c r="K430" s="1294" t="s">
        <v>2421</v>
      </c>
      <c r="L430" s="1294" t="s">
        <v>2431</v>
      </c>
      <c r="M430" s="1294" t="s">
        <v>711</v>
      </c>
      <c r="N430" s="1296" t="s">
        <v>113</v>
      </c>
    </row>
    <row r="431" spans="1:14" hidden="1" x14ac:dyDescent="0.35">
      <c r="A431" s="1293">
        <v>2165</v>
      </c>
      <c r="B431" s="1294" t="s">
        <v>2906</v>
      </c>
      <c r="C431" s="1294" t="s">
        <v>1681</v>
      </c>
      <c r="D431" s="1295">
        <v>43969</v>
      </c>
      <c r="E431" s="1295">
        <v>43969</v>
      </c>
      <c r="F431" s="1294" t="s">
        <v>2417</v>
      </c>
      <c r="G431" s="1294" t="s">
        <v>2418</v>
      </c>
      <c r="H431" s="1294" t="s">
        <v>262</v>
      </c>
      <c r="I431" s="1294" t="s">
        <v>1212</v>
      </c>
      <c r="J431" s="1294" t="s">
        <v>2426</v>
      </c>
      <c r="K431" s="1294" t="s">
        <v>2421</v>
      </c>
      <c r="L431" s="1294" t="s">
        <v>1350</v>
      </c>
      <c r="M431" s="1294" t="s">
        <v>711</v>
      </c>
      <c r="N431" s="1296" t="s">
        <v>114</v>
      </c>
    </row>
    <row r="432" spans="1:14" hidden="1" x14ac:dyDescent="0.35">
      <c r="A432" s="1293">
        <v>1793</v>
      </c>
      <c r="B432" s="1294" t="s">
        <v>2907</v>
      </c>
      <c r="C432" s="1294" t="s">
        <v>536</v>
      </c>
      <c r="D432" s="1295">
        <v>44501</v>
      </c>
      <c r="E432" s="1295">
        <v>43269</v>
      </c>
      <c r="F432" s="1294" t="s">
        <v>2417</v>
      </c>
      <c r="G432" s="1294" t="s">
        <v>2537</v>
      </c>
      <c r="H432" s="1294" t="s">
        <v>262</v>
      </c>
      <c r="I432" s="1294" t="s">
        <v>1209</v>
      </c>
      <c r="J432" s="1294" t="s">
        <v>2426</v>
      </c>
      <c r="K432" s="1294" t="s">
        <v>330</v>
      </c>
      <c r="L432" s="1294" t="s">
        <v>1350</v>
      </c>
      <c r="M432" s="1294" t="s">
        <v>765</v>
      </c>
      <c r="N432" s="1296" t="s">
        <v>114</v>
      </c>
    </row>
    <row r="433" spans="1:14" hidden="1" x14ac:dyDescent="0.35">
      <c r="A433" s="1293">
        <v>2793</v>
      </c>
      <c r="B433" s="1294" t="s">
        <v>2908</v>
      </c>
      <c r="C433" s="1294" t="s">
        <v>1681</v>
      </c>
      <c r="D433" s="1295">
        <v>44599</v>
      </c>
      <c r="E433" s="1295">
        <v>44599</v>
      </c>
      <c r="F433" s="1294" t="s">
        <v>2417</v>
      </c>
      <c r="G433" s="1294" t="s">
        <v>2433</v>
      </c>
      <c r="H433" s="1294" t="s">
        <v>262</v>
      </c>
      <c r="I433" s="1294" t="s">
        <v>1211</v>
      </c>
      <c r="J433" s="1294" t="s">
        <v>2426</v>
      </c>
      <c r="K433" s="1294" t="s">
        <v>2421</v>
      </c>
      <c r="L433" s="1294" t="s">
        <v>1350</v>
      </c>
      <c r="M433" s="1294" t="s">
        <v>711</v>
      </c>
      <c r="N433" s="1296" t="s">
        <v>114</v>
      </c>
    </row>
    <row r="434" spans="1:14" hidden="1" x14ac:dyDescent="0.35">
      <c r="A434" s="1293">
        <v>2762</v>
      </c>
      <c r="B434" s="1294" t="s">
        <v>2909</v>
      </c>
      <c r="C434" s="1294" t="s">
        <v>1680</v>
      </c>
      <c r="D434" s="1295">
        <v>44578</v>
      </c>
      <c r="E434" s="1295">
        <v>44578</v>
      </c>
      <c r="F434" s="1294" t="s">
        <v>2417</v>
      </c>
      <c r="G434" s="1294" t="s">
        <v>2418</v>
      </c>
      <c r="H434" s="1294" t="s">
        <v>262</v>
      </c>
      <c r="I434" s="1294" t="s">
        <v>1211</v>
      </c>
      <c r="J434" s="1294" t="s">
        <v>2445</v>
      </c>
      <c r="K434" s="1294" t="s">
        <v>2421</v>
      </c>
      <c r="L434" s="1294" t="s">
        <v>2446</v>
      </c>
      <c r="M434" s="1294" t="s">
        <v>711</v>
      </c>
      <c r="N434" s="1296" t="s">
        <v>113</v>
      </c>
    </row>
    <row r="435" spans="1:14" hidden="1" x14ac:dyDescent="0.35">
      <c r="A435" s="1293">
        <v>2914</v>
      </c>
      <c r="B435" s="1294" t="s">
        <v>2910</v>
      </c>
      <c r="C435" s="1294" t="s">
        <v>1681</v>
      </c>
      <c r="D435" s="1295">
        <v>44707</v>
      </c>
      <c r="E435" s="1295">
        <v>44707</v>
      </c>
      <c r="F435" s="1294" t="s">
        <v>2417</v>
      </c>
      <c r="G435" s="1294" t="s">
        <v>2507</v>
      </c>
      <c r="H435" s="1294" t="s">
        <v>262</v>
      </c>
      <c r="I435" s="1294" t="s">
        <v>1211</v>
      </c>
      <c r="J435" s="1294" t="s">
        <v>2420</v>
      </c>
      <c r="K435" s="1294" t="s">
        <v>2421</v>
      </c>
      <c r="L435" s="1294" t="s">
        <v>1353</v>
      </c>
      <c r="M435" s="1294" t="s">
        <v>711</v>
      </c>
      <c r="N435" s="1296" t="s">
        <v>114</v>
      </c>
    </row>
    <row r="436" spans="1:14" hidden="1" x14ac:dyDescent="0.35">
      <c r="A436" s="1293">
        <v>2822</v>
      </c>
      <c r="B436" s="1294" t="s">
        <v>2911</v>
      </c>
      <c r="C436" s="1294" t="s">
        <v>2473</v>
      </c>
      <c r="D436" s="1295">
        <v>44620</v>
      </c>
      <c r="E436" s="1295">
        <v>44620</v>
      </c>
      <c r="F436" s="1294" t="s">
        <v>2417</v>
      </c>
      <c r="G436" s="1294" t="s">
        <v>2433</v>
      </c>
      <c r="H436" s="1294" t="s">
        <v>262</v>
      </c>
      <c r="I436" s="1294" t="s">
        <v>1208</v>
      </c>
      <c r="J436" s="1294" t="s">
        <v>2430</v>
      </c>
      <c r="K436" s="1294" t="s">
        <v>2421</v>
      </c>
      <c r="L436" s="1294" t="s">
        <v>2431</v>
      </c>
      <c r="M436" s="1294" t="s">
        <v>716</v>
      </c>
      <c r="N436" s="1296" t="s">
        <v>113</v>
      </c>
    </row>
    <row r="437" spans="1:14" hidden="1" x14ac:dyDescent="0.35">
      <c r="A437" s="1293">
        <v>2458</v>
      </c>
      <c r="B437" s="1294" t="s">
        <v>2912</v>
      </c>
      <c r="C437" s="1294" t="s">
        <v>1681</v>
      </c>
      <c r="D437" s="1295">
        <v>44348</v>
      </c>
      <c r="E437" s="1295">
        <v>44348</v>
      </c>
      <c r="F437" s="1294" t="s">
        <v>2417</v>
      </c>
      <c r="G437" s="1294" t="s">
        <v>2418</v>
      </c>
      <c r="H437" s="1294" t="s">
        <v>262</v>
      </c>
      <c r="I437" s="1294" t="s">
        <v>1205</v>
      </c>
      <c r="J437" s="1294" t="s">
        <v>2420</v>
      </c>
      <c r="K437" s="1294" t="s">
        <v>2421</v>
      </c>
      <c r="L437" s="1294" t="s">
        <v>1353</v>
      </c>
      <c r="M437" s="1294" t="s">
        <v>711</v>
      </c>
      <c r="N437" s="1296" t="s">
        <v>114</v>
      </c>
    </row>
    <row r="438" spans="1:14" hidden="1" x14ac:dyDescent="0.35">
      <c r="A438" s="1293">
        <v>2733</v>
      </c>
      <c r="B438" s="1294" t="s">
        <v>2913</v>
      </c>
      <c r="C438" s="1294" t="s">
        <v>1681</v>
      </c>
      <c r="D438" s="1295">
        <v>44545</v>
      </c>
      <c r="E438" s="1295">
        <v>44545</v>
      </c>
      <c r="F438" s="1294" t="s">
        <v>2417</v>
      </c>
      <c r="G438" s="1294" t="s">
        <v>2418</v>
      </c>
      <c r="H438" s="1294" t="s">
        <v>262</v>
      </c>
      <c r="I438" s="1294" t="s">
        <v>1211</v>
      </c>
      <c r="J438" s="1294" t="s">
        <v>2420</v>
      </c>
      <c r="K438" s="1294" t="s">
        <v>2421</v>
      </c>
      <c r="L438" s="1294" t="s">
        <v>1353</v>
      </c>
      <c r="M438" s="1294" t="s">
        <v>711</v>
      </c>
      <c r="N438" s="1296" t="s">
        <v>114</v>
      </c>
    </row>
    <row r="439" spans="1:14" hidden="1" x14ac:dyDescent="0.35">
      <c r="A439" s="1293">
        <v>1920</v>
      </c>
      <c r="B439" s="1294" t="s">
        <v>2914</v>
      </c>
      <c r="C439" s="1294" t="s">
        <v>2473</v>
      </c>
      <c r="D439" s="1295">
        <v>43458</v>
      </c>
      <c r="E439" s="1295">
        <v>43458</v>
      </c>
      <c r="F439" s="1294" t="s">
        <v>2417</v>
      </c>
      <c r="G439" s="1294" t="s">
        <v>2418</v>
      </c>
      <c r="H439" s="1294" t="s">
        <v>262</v>
      </c>
      <c r="I439" s="1294" t="s">
        <v>1208</v>
      </c>
      <c r="J439" s="1294" t="s">
        <v>2430</v>
      </c>
      <c r="K439" s="1294" t="s">
        <v>2421</v>
      </c>
      <c r="L439" s="1294" t="s">
        <v>2431</v>
      </c>
      <c r="M439" s="1294" t="s">
        <v>716</v>
      </c>
      <c r="N439" s="1296" t="s">
        <v>113</v>
      </c>
    </row>
    <row r="440" spans="1:14" hidden="1" x14ac:dyDescent="0.35">
      <c r="A440" s="1293">
        <v>2849</v>
      </c>
      <c r="B440" s="1294" t="s">
        <v>2915</v>
      </c>
      <c r="C440" s="1294" t="s">
        <v>1680</v>
      </c>
      <c r="D440" s="1295">
        <v>44643</v>
      </c>
      <c r="E440" s="1295">
        <v>44643</v>
      </c>
      <c r="F440" s="1294" t="s">
        <v>2417</v>
      </c>
      <c r="G440" s="1294" t="s">
        <v>2418</v>
      </c>
      <c r="H440" s="1294" t="s">
        <v>262</v>
      </c>
      <c r="I440" s="1294" t="s">
        <v>1211</v>
      </c>
      <c r="J440" s="1294" t="s">
        <v>2445</v>
      </c>
      <c r="K440" s="1294" t="s">
        <v>2421</v>
      </c>
      <c r="L440" s="1294" t="s">
        <v>2446</v>
      </c>
      <c r="M440" s="1294" t="s">
        <v>711</v>
      </c>
      <c r="N440" s="1296" t="s">
        <v>113</v>
      </c>
    </row>
    <row r="441" spans="1:14" hidden="1" x14ac:dyDescent="0.35">
      <c r="A441" s="1293">
        <v>2813</v>
      </c>
      <c r="B441" s="1294" t="s">
        <v>2916</v>
      </c>
      <c r="C441" s="1294" t="s">
        <v>534</v>
      </c>
      <c r="D441" s="1295">
        <v>45530</v>
      </c>
      <c r="E441" s="1295">
        <v>44609</v>
      </c>
      <c r="F441" s="1294" t="s">
        <v>2417</v>
      </c>
      <c r="G441" s="1294" t="s">
        <v>2555</v>
      </c>
      <c r="H441" s="1294" t="s">
        <v>262</v>
      </c>
      <c r="I441" s="1294" t="s">
        <v>2542</v>
      </c>
      <c r="J441" s="1294" t="s">
        <v>2430</v>
      </c>
      <c r="K441" s="1294" t="s">
        <v>2458</v>
      </c>
      <c r="L441" s="1294" t="s">
        <v>2431</v>
      </c>
      <c r="M441" s="1294" t="s">
        <v>765</v>
      </c>
      <c r="N441" s="1296" t="s">
        <v>113</v>
      </c>
    </row>
    <row r="442" spans="1:14" hidden="1" x14ac:dyDescent="0.35">
      <c r="A442" s="1293">
        <v>2266</v>
      </c>
      <c r="B442" s="1294" t="s">
        <v>2917</v>
      </c>
      <c r="C442" s="1294" t="s">
        <v>534</v>
      </c>
      <c r="D442" s="1295">
        <v>45019</v>
      </c>
      <c r="E442" s="1295">
        <v>44165</v>
      </c>
      <c r="F442" s="1294" t="s">
        <v>2417</v>
      </c>
      <c r="G442" s="1294" t="s">
        <v>2537</v>
      </c>
      <c r="H442" s="1294" t="s">
        <v>262</v>
      </c>
      <c r="I442" s="1294" t="s">
        <v>1209</v>
      </c>
      <c r="J442" s="1294" t="s">
        <v>2430</v>
      </c>
      <c r="K442" s="1294" t="s">
        <v>330</v>
      </c>
      <c r="L442" s="1294" t="s">
        <v>2431</v>
      </c>
      <c r="M442" s="1294" t="s">
        <v>765</v>
      </c>
      <c r="N442" s="1296" t="s">
        <v>113</v>
      </c>
    </row>
    <row r="443" spans="1:14" hidden="1" x14ac:dyDescent="0.35">
      <c r="A443" s="1293">
        <v>2971</v>
      </c>
      <c r="B443" s="1294" t="s">
        <v>2918</v>
      </c>
      <c r="C443" s="1294" t="s">
        <v>2450</v>
      </c>
      <c r="D443" s="1295">
        <v>44791</v>
      </c>
      <c r="E443" s="1295">
        <v>44791</v>
      </c>
      <c r="F443" s="1294" t="s">
        <v>2417</v>
      </c>
      <c r="G443" s="1294" t="s">
        <v>2418</v>
      </c>
      <c r="H443" s="1294" t="s">
        <v>262</v>
      </c>
      <c r="I443" s="1294" t="s">
        <v>1212</v>
      </c>
      <c r="J443" s="1294" t="s">
        <v>2448</v>
      </c>
      <c r="K443" s="1294" t="s">
        <v>2421</v>
      </c>
      <c r="L443" s="1294" t="s">
        <v>2449</v>
      </c>
      <c r="M443" s="1294" t="s">
        <v>711</v>
      </c>
      <c r="N443" s="1296" t="s">
        <v>2451</v>
      </c>
    </row>
    <row r="444" spans="1:14" hidden="1" x14ac:dyDescent="0.35">
      <c r="A444" s="1293">
        <v>2504</v>
      </c>
      <c r="B444" s="1294" t="s">
        <v>2919</v>
      </c>
      <c r="C444" s="1294" t="s">
        <v>1680</v>
      </c>
      <c r="D444" s="1295">
        <v>44383</v>
      </c>
      <c r="E444" s="1295">
        <v>44383</v>
      </c>
      <c r="F444" s="1294" t="s">
        <v>2417</v>
      </c>
      <c r="G444" s="1294" t="s">
        <v>2418</v>
      </c>
      <c r="H444" s="1294" t="s">
        <v>262</v>
      </c>
      <c r="I444" s="1294" t="s">
        <v>1207</v>
      </c>
      <c r="J444" s="1294" t="s">
        <v>2445</v>
      </c>
      <c r="K444" s="1294" t="s">
        <v>2421</v>
      </c>
      <c r="L444" s="1294" t="s">
        <v>2446</v>
      </c>
      <c r="M444" s="1294" t="s">
        <v>711</v>
      </c>
      <c r="N444" s="1296" t="s">
        <v>113</v>
      </c>
    </row>
    <row r="445" spans="1:14" hidden="1" x14ac:dyDescent="0.35">
      <c r="A445" s="1293">
        <v>8028</v>
      </c>
      <c r="B445" s="1294" t="s">
        <v>2920</v>
      </c>
      <c r="C445" s="1294" t="s">
        <v>538</v>
      </c>
      <c r="D445" s="1295">
        <v>40087</v>
      </c>
      <c r="E445" s="1295">
        <v>40087</v>
      </c>
      <c r="F445" s="1294" t="s">
        <v>2417</v>
      </c>
      <c r="G445" s="1294" t="s">
        <v>2921</v>
      </c>
      <c r="H445" s="1294" t="s">
        <v>262</v>
      </c>
      <c r="I445" s="1294" t="s">
        <v>1211</v>
      </c>
      <c r="J445" s="1294" t="s">
        <v>1354</v>
      </c>
      <c r="K445" s="1294" t="s">
        <v>2458</v>
      </c>
      <c r="L445" s="1294" t="s">
        <v>1332</v>
      </c>
      <c r="M445" s="1294" t="s">
        <v>765</v>
      </c>
      <c r="N445" s="1296" t="s">
        <v>115</v>
      </c>
    </row>
    <row r="446" spans="1:14" hidden="1" x14ac:dyDescent="0.35">
      <c r="A446" s="1293">
        <v>2927</v>
      </c>
      <c r="B446" s="1294" t="s">
        <v>2922</v>
      </c>
      <c r="C446" s="1294" t="s">
        <v>1681</v>
      </c>
      <c r="D446" s="1295">
        <v>44732</v>
      </c>
      <c r="E446" s="1295">
        <v>44732</v>
      </c>
      <c r="F446" s="1294" t="s">
        <v>2417</v>
      </c>
      <c r="G446" s="1294" t="s">
        <v>2418</v>
      </c>
      <c r="H446" s="1294" t="s">
        <v>262</v>
      </c>
      <c r="I446" s="1294" t="s">
        <v>2535</v>
      </c>
      <c r="J446" s="1294" t="s">
        <v>2426</v>
      </c>
      <c r="K446" s="1294" t="s">
        <v>2421</v>
      </c>
      <c r="L446" s="1294" t="s">
        <v>1350</v>
      </c>
      <c r="M446" s="1294" t="s">
        <v>711</v>
      </c>
      <c r="N446" s="1296" t="s">
        <v>114</v>
      </c>
    </row>
    <row r="447" spans="1:14" hidden="1" x14ac:dyDescent="0.35">
      <c r="A447" s="1293">
        <v>2827</v>
      </c>
      <c r="B447" s="1294" t="s">
        <v>2923</v>
      </c>
      <c r="C447" s="1294" t="s">
        <v>1684</v>
      </c>
      <c r="D447" s="1295">
        <v>44621</v>
      </c>
      <c r="E447" s="1295">
        <v>44621</v>
      </c>
      <c r="F447" s="1294" t="s">
        <v>2417</v>
      </c>
      <c r="G447" s="1294" t="s">
        <v>2418</v>
      </c>
      <c r="H447" s="1294" t="s">
        <v>262</v>
      </c>
      <c r="I447" s="1294" t="s">
        <v>1212</v>
      </c>
      <c r="J447" s="1294" t="s">
        <v>1351</v>
      </c>
      <c r="K447" s="1294" t="s">
        <v>2421</v>
      </c>
      <c r="L447" s="1294" t="s">
        <v>1329</v>
      </c>
      <c r="M447" s="1294" t="s">
        <v>711</v>
      </c>
      <c r="N447" s="1296" t="s">
        <v>115</v>
      </c>
    </row>
    <row r="448" spans="1:14" hidden="1" x14ac:dyDescent="0.35">
      <c r="A448" s="1293">
        <v>2541</v>
      </c>
      <c r="B448" s="1294" t="s">
        <v>2924</v>
      </c>
      <c r="C448" s="1294" t="s">
        <v>1681</v>
      </c>
      <c r="D448" s="1295">
        <v>44419</v>
      </c>
      <c r="E448" s="1295">
        <v>44419</v>
      </c>
      <c r="F448" s="1294" t="s">
        <v>2417</v>
      </c>
      <c r="G448" s="1294" t="s">
        <v>2507</v>
      </c>
      <c r="H448" s="1294" t="s">
        <v>262</v>
      </c>
      <c r="I448" s="1294" t="s">
        <v>1211</v>
      </c>
      <c r="J448" s="1294" t="s">
        <v>2420</v>
      </c>
      <c r="K448" s="1294" t="s">
        <v>2421</v>
      </c>
      <c r="L448" s="1294" t="s">
        <v>1353</v>
      </c>
      <c r="M448" s="1294" t="s">
        <v>711</v>
      </c>
      <c r="N448" s="1296" t="s">
        <v>114</v>
      </c>
    </row>
    <row r="449" spans="1:14" hidden="1" x14ac:dyDescent="0.35">
      <c r="A449" s="1293">
        <v>2166</v>
      </c>
      <c r="B449" s="1294" t="s">
        <v>2925</v>
      </c>
      <c r="C449" s="1294" t="s">
        <v>1681</v>
      </c>
      <c r="D449" s="1295">
        <v>43977</v>
      </c>
      <c r="E449" s="1295">
        <v>43977</v>
      </c>
      <c r="F449" s="1294" t="s">
        <v>2417</v>
      </c>
      <c r="G449" s="1294" t="s">
        <v>2433</v>
      </c>
      <c r="H449" s="1294" t="s">
        <v>262</v>
      </c>
      <c r="I449" s="1294" t="s">
        <v>1211</v>
      </c>
      <c r="J449" s="1294" t="s">
        <v>2420</v>
      </c>
      <c r="K449" s="1294" t="s">
        <v>2421</v>
      </c>
      <c r="L449" s="1294" t="s">
        <v>1353</v>
      </c>
      <c r="M449" s="1294" t="s">
        <v>711</v>
      </c>
      <c r="N449" s="1296" t="s">
        <v>114</v>
      </c>
    </row>
    <row r="450" spans="1:14" hidden="1" x14ac:dyDescent="0.35">
      <c r="A450" s="1293">
        <v>2284</v>
      </c>
      <c r="B450" s="1294" t="s">
        <v>2926</v>
      </c>
      <c r="C450" s="1294" t="s">
        <v>1680</v>
      </c>
      <c r="D450" s="1295">
        <v>44179</v>
      </c>
      <c r="E450" s="1295">
        <v>44179</v>
      </c>
      <c r="F450" s="1294" t="s">
        <v>2417</v>
      </c>
      <c r="G450" s="1294" t="s">
        <v>2433</v>
      </c>
      <c r="H450" s="1294" t="s">
        <v>262</v>
      </c>
      <c r="I450" s="1294" t="s">
        <v>1209</v>
      </c>
      <c r="J450" s="1294" t="s">
        <v>2430</v>
      </c>
      <c r="K450" s="1294" t="s">
        <v>2421</v>
      </c>
      <c r="L450" s="1294" t="s">
        <v>2431</v>
      </c>
      <c r="M450" s="1294" t="s">
        <v>711</v>
      </c>
      <c r="N450" s="1296" t="s">
        <v>113</v>
      </c>
    </row>
    <row r="451" spans="1:14" hidden="1" x14ac:dyDescent="0.35">
      <c r="A451" s="1293">
        <v>2723</v>
      </c>
      <c r="B451" s="1294" t="s">
        <v>2927</v>
      </c>
      <c r="C451" s="1294" t="s">
        <v>1683</v>
      </c>
      <c r="D451" s="1295">
        <v>44536</v>
      </c>
      <c r="E451" s="1295">
        <v>44536</v>
      </c>
      <c r="F451" s="1294" t="s">
        <v>2417</v>
      </c>
      <c r="G451" s="1294" t="s">
        <v>2418</v>
      </c>
      <c r="H451" s="1294" t="s">
        <v>262</v>
      </c>
      <c r="I451" s="1294" t="s">
        <v>1211</v>
      </c>
      <c r="J451" s="1294" t="s">
        <v>1396</v>
      </c>
      <c r="K451" s="1294" t="s">
        <v>2421</v>
      </c>
      <c r="L451" s="1294" t="s">
        <v>1332</v>
      </c>
      <c r="M451" s="1294" t="s">
        <v>711</v>
      </c>
      <c r="N451" s="1296" t="s">
        <v>115</v>
      </c>
    </row>
    <row r="452" spans="1:14" hidden="1" x14ac:dyDescent="0.35">
      <c r="A452" s="1293">
        <v>1626</v>
      </c>
      <c r="B452" s="1294" t="s">
        <v>2928</v>
      </c>
      <c r="C452" s="1294" t="s">
        <v>2931</v>
      </c>
      <c r="D452" s="1295">
        <v>42933</v>
      </c>
      <c r="E452" s="1295">
        <v>42933</v>
      </c>
      <c r="F452" s="1294" t="s">
        <v>2417</v>
      </c>
      <c r="G452" s="1294" t="s">
        <v>2418</v>
      </c>
      <c r="H452" s="1294" t="s">
        <v>2930</v>
      </c>
      <c r="I452" s="1294" t="s">
        <v>2929</v>
      </c>
      <c r="J452" s="1294" t="s">
        <v>2420</v>
      </c>
      <c r="K452" s="1294" t="s">
        <v>2421</v>
      </c>
      <c r="L452" s="1294" t="s">
        <v>1353</v>
      </c>
      <c r="M452" s="1294" t="s">
        <v>2931</v>
      </c>
      <c r="N452" s="1296" t="s">
        <v>114</v>
      </c>
    </row>
    <row r="453" spans="1:14" hidden="1" x14ac:dyDescent="0.35">
      <c r="A453" s="1293">
        <v>3256</v>
      </c>
      <c r="B453" s="1294" t="s">
        <v>2932</v>
      </c>
      <c r="C453" s="1294" t="s">
        <v>2931</v>
      </c>
      <c r="D453" s="1295">
        <v>45293</v>
      </c>
      <c r="E453" s="1295">
        <v>45293</v>
      </c>
      <c r="F453" s="1294" t="s">
        <v>2417</v>
      </c>
      <c r="G453" s="1294" t="s">
        <v>2418</v>
      </c>
      <c r="H453" s="1294" t="s">
        <v>2930</v>
      </c>
      <c r="I453" s="1294" t="s">
        <v>2933</v>
      </c>
      <c r="J453" s="1294" t="s">
        <v>2934</v>
      </c>
      <c r="K453" s="1294" t="s">
        <v>2421</v>
      </c>
      <c r="L453" s="1294" t="s">
        <v>1350</v>
      </c>
      <c r="M453" s="1294" t="s">
        <v>2931</v>
      </c>
      <c r="N453" s="1296" t="s">
        <v>114</v>
      </c>
    </row>
    <row r="454" spans="1:14" hidden="1" x14ac:dyDescent="0.35">
      <c r="A454" s="1293">
        <v>1286</v>
      </c>
      <c r="B454" s="1294" t="s">
        <v>2935</v>
      </c>
      <c r="C454" s="1294" t="s">
        <v>2931</v>
      </c>
      <c r="D454" s="1295">
        <v>41493</v>
      </c>
      <c r="E454" s="1295">
        <v>41493</v>
      </c>
      <c r="F454" s="1294" t="s">
        <v>2417</v>
      </c>
      <c r="G454" s="1294" t="s">
        <v>2418</v>
      </c>
      <c r="H454" s="1294" t="s">
        <v>2930</v>
      </c>
      <c r="I454" s="1294" t="s">
        <v>2936</v>
      </c>
      <c r="J454" s="1294" t="s">
        <v>1396</v>
      </c>
      <c r="K454" s="1294" t="s">
        <v>2421</v>
      </c>
      <c r="L454" s="1294" t="s">
        <v>1332</v>
      </c>
      <c r="M454" s="1294" t="s">
        <v>2931</v>
      </c>
      <c r="N454" s="1296" t="s">
        <v>115</v>
      </c>
    </row>
    <row r="455" spans="1:14" hidden="1" x14ac:dyDescent="0.35">
      <c r="A455" s="1293">
        <v>2490</v>
      </c>
      <c r="B455" s="1294" t="s">
        <v>2937</v>
      </c>
      <c r="C455" s="1294" t="s">
        <v>2931</v>
      </c>
      <c r="D455" s="1295">
        <v>44370</v>
      </c>
      <c r="E455" s="1295">
        <v>44370</v>
      </c>
      <c r="F455" s="1294" t="s">
        <v>2417</v>
      </c>
      <c r="G455" s="1294" t="s">
        <v>2475</v>
      </c>
      <c r="H455" s="1294" t="s">
        <v>2930</v>
      </c>
      <c r="I455" s="1294" t="s">
        <v>2938</v>
      </c>
      <c r="J455" s="1294" t="s">
        <v>2552</v>
      </c>
      <c r="K455" s="1294" t="s">
        <v>2421</v>
      </c>
      <c r="L455" s="1294" t="s">
        <v>1329</v>
      </c>
      <c r="M455" s="1294" t="s">
        <v>2931</v>
      </c>
      <c r="N455" s="1296" t="s">
        <v>115</v>
      </c>
    </row>
    <row r="456" spans="1:14" hidden="1" x14ac:dyDescent="0.35">
      <c r="A456" s="1293">
        <v>3402</v>
      </c>
      <c r="B456" s="1294" t="s">
        <v>2939</v>
      </c>
      <c r="C456" s="1294" t="s">
        <v>2931</v>
      </c>
      <c r="D456" s="1295">
        <v>45593</v>
      </c>
      <c r="E456" s="1295">
        <v>45593</v>
      </c>
      <c r="F456" s="1294" t="s">
        <v>2417</v>
      </c>
      <c r="G456" s="1294" t="s">
        <v>2418</v>
      </c>
      <c r="H456" s="1294" t="s">
        <v>2930</v>
      </c>
      <c r="I456" s="1294" t="s">
        <v>2940</v>
      </c>
      <c r="J456" s="1294" t="s">
        <v>2445</v>
      </c>
      <c r="K456" s="1294" t="s">
        <v>2421</v>
      </c>
      <c r="L456" s="1294" t="s">
        <v>2446</v>
      </c>
      <c r="M456" s="1294" t="s">
        <v>2931</v>
      </c>
      <c r="N456" s="1296" t="s">
        <v>113</v>
      </c>
    </row>
    <row r="457" spans="1:14" hidden="1" x14ac:dyDescent="0.35">
      <c r="A457" s="1293">
        <v>1918</v>
      </c>
      <c r="B457" s="1294" t="s">
        <v>2941</v>
      </c>
      <c r="C457" s="1294" t="s">
        <v>2931</v>
      </c>
      <c r="D457" s="1295">
        <v>43458</v>
      </c>
      <c r="E457" s="1295">
        <v>43458</v>
      </c>
      <c r="F457" s="1294" t="s">
        <v>2417</v>
      </c>
      <c r="G457" s="1294" t="s">
        <v>2433</v>
      </c>
      <c r="H457" s="1294" t="s">
        <v>2930</v>
      </c>
      <c r="I457" s="1294" t="s">
        <v>2942</v>
      </c>
      <c r="J457" s="1294" t="s">
        <v>1396</v>
      </c>
      <c r="K457" s="1294" t="s">
        <v>2421</v>
      </c>
      <c r="L457" s="1294" t="s">
        <v>1332</v>
      </c>
      <c r="M457" s="1294" t="s">
        <v>2931</v>
      </c>
      <c r="N457" s="1296" t="s">
        <v>115</v>
      </c>
    </row>
    <row r="458" spans="1:14" hidden="1" x14ac:dyDescent="0.35">
      <c r="A458" s="1293">
        <v>2180</v>
      </c>
      <c r="B458" s="1294" t="s">
        <v>2943</v>
      </c>
      <c r="C458" s="1294" t="s">
        <v>2931</v>
      </c>
      <c r="D458" s="1295">
        <v>43997</v>
      </c>
      <c r="E458" s="1295">
        <v>43997</v>
      </c>
      <c r="F458" s="1294" t="s">
        <v>2417</v>
      </c>
      <c r="G458" s="1294" t="s">
        <v>2418</v>
      </c>
      <c r="H458" s="1294" t="s">
        <v>2930</v>
      </c>
      <c r="I458" s="1294" t="s">
        <v>2944</v>
      </c>
      <c r="J458" s="1294" t="s">
        <v>1396</v>
      </c>
      <c r="K458" s="1294" t="s">
        <v>2421</v>
      </c>
      <c r="L458" s="1294" t="s">
        <v>1332</v>
      </c>
      <c r="M458" s="1294" t="s">
        <v>2931</v>
      </c>
      <c r="N458" s="1296" t="s">
        <v>115</v>
      </c>
    </row>
    <row r="459" spans="1:14" hidden="1" x14ac:dyDescent="0.35">
      <c r="A459" s="1293">
        <v>8294</v>
      </c>
      <c r="B459" s="1294" t="s">
        <v>2945</v>
      </c>
      <c r="C459" s="1294" t="s">
        <v>2931</v>
      </c>
      <c r="D459" s="1295">
        <v>43705</v>
      </c>
      <c r="E459" s="1295">
        <v>43705</v>
      </c>
      <c r="F459" s="1294" t="s">
        <v>2417</v>
      </c>
      <c r="G459" s="1294" t="s">
        <v>2946</v>
      </c>
      <c r="H459" s="1294" t="s">
        <v>2930</v>
      </c>
      <c r="I459" s="1294" t="s">
        <v>2947</v>
      </c>
      <c r="J459" s="1294" t="s">
        <v>2552</v>
      </c>
      <c r="K459" s="1294" t="s">
        <v>2458</v>
      </c>
      <c r="L459" s="1294" t="s">
        <v>1329</v>
      </c>
      <c r="M459" s="1294" t="s">
        <v>2931</v>
      </c>
      <c r="N459" s="1296" t="s">
        <v>115</v>
      </c>
    </row>
    <row r="460" spans="1:14" hidden="1" x14ac:dyDescent="0.35">
      <c r="A460" s="1293">
        <v>3092</v>
      </c>
      <c r="B460" s="1294" t="s">
        <v>2948</v>
      </c>
      <c r="C460" s="1294" t="s">
        <v>2931</v>
      </c>
      <c r="D460" s="1295">
        <v>44978</v>
      </c>
      <c r="E460" s="1295">
        <v>44978</v>
      </c>
      <c r="F460" s="1294" t="s">
        <v>2417</v>
      </c>
      <c r="G460" s="1294" t="s">
        <v>2481</v>
      </c>
      <c r="H460" s="1294" t="s">
        <v>2930</v>
      </c>
      <c r="I460" s="1294" t="s">
        <v>2949</v>
      </c>
      <c r="J460" s="1294" t="s">
        <v>1333</v>
      </c>
      <c r="K460" s="1294" t="s">
        <v>2458</v>
      </c>
      <c r="L460" s="1294" t="s">
        <v>1376</v>
      </c>
      <c r="M460" s="1294" t="s">
        <v>2931</v>
      </c>
      <c r="N460" s="1296" t="s">
        <v>116</v>
      </c>
    </row>
    <row r="461" spans="1:14" hidden="1" x14ac:dyDescent="0.35">
      <c r="A461" s="1293">
        <v>8223</v>
      </c>
      <c r="B461" s="1294" t="s">
        <v>2950</v>
      </c>
      <c r="C461" s="1294" t="s">
        <v>2931</v>
      </c>
      <c r="D461" s="1295">
        <v>43377</v>
      </c>
      <c r="E461" s="1295">
        <v>43377</v>
      </c>
      <c r="F461" s="1294" t="s">
        <v>2417</v>
      </c>
      <c r="G461" s="1294" t="s">
        <v>2726</v>
      </c>
      <c r="H461" s="1294" t="s">
        <v>2930</v>
      </c>
      <c r="I461" s="1294" t="s">
        <v>2947</v>
      </c>
      <c r="J461" s="1294" t="s">
        <v>1333</v>
      </c>
      <c r="K461" s="1294" t="s">
        <v>2458</v>
      </c>
      <c r="L461" s="1294" t="s">
        <v>1376</v>
      </c>
      <c r="M461" s="1294" t="s">
        <v>2931</v>
      </c>
      <c r="N461" s="1296" t="s">
        <v>116</v>
      </c>
    </row>
    <row r="462" spans="1:14" hidden="1" x14ac:dyDescent="0.35">
      <c r="A462" s="1293">
        <v>1489</v>
      </c>
      <c r="B462" s="1294" t="s">
        <v>2951</v>
      </c>
      <c r="C462" s="1294" t="s">
        <v>2931</v>
      </c>
      <c r="D462" s="1295">
        <v>42493</v>
      </c>
      <c r="E462" s="1295">
        <v>42493</v>
      </c>
      <c r="F462" s="1294" t="s">
        <v>2417</v>
      </c>
      <c r="G462" s="1294" t="s">
        <v>2418</v>
      </c>
      <c r="H462" s="1294" t="s">
        <v>2930</v>
      </c>
      <c r="I462" s="1294" t="s">
        <v>2952</v>
      </c>
      <c r="J462" s="1294" t="s">
        <v>2495</v>
      </c>
      <c r="K462" s="1294" t="s">
        <v>2421</v>
      </c>
      <c r="L462" s="1294" t="s">
        <v>1372</v>
      </c>
      <c r="M462" s="1294" t="s">
        <v>2931</v>
      </c>
      <c r="N462" s="1296" t="s">
        <v>116</v>
      </c>
    </row>
    <row r="463" spans="1:14" hidden="1" x14ac:dyDescent="0.35">
      <c r="A463" s="1293">
        <v>1947</v>
      </c>
      <c r="B463" s="1294" t="s">
        <v>2953</v>
      </c>
      <c r="C463" s="1294" t="s">
        <v>2931</v>
      </c>
      <c r="D463" s="1295">
        <v>43514</v>
      </c>
      <c r="E463" s="1295">
        <v>43514</v>
      </c>
      <c r="F463" s="1294" t="s">
        <v>2417</v>
      </c>
      <c r="G463" s="1294" t="s">
        <v>2433</v>
      </c>
      <c r="H463" s="1294" t="s">
        <v>2930</v>
      </c>
      <c r="I463" s="1294" t="s">
        <v>2942</v>
      </c>
      <c r="J463" s="1294" t="s">
        <v>2426</v>
      </c>
      <c r="K463" s="1294" t="s">
        <v>2421</v>
      </c>
      <c r="L463" s="1294" t="s">
        <v>1350</v>
      </c>
      <c r="M463" s="1294" t="s">
        <v>2931</v>
      </c>
      <c r="N463" s="1296" t="s">
        <v>114</v>
      </c>
    </row>
    <row r="464" spans="1:14" hidden="1" x14ac:dyDescent="0.35">
      <c r="A464" s="1293">
        <v>3322</v>
      </c>
      <c r="B464" s="1294" t="s">
        <v>2954</v>
      </c>
      <c r="C464" s="1294" t="s">
        <v>2931</v>
      </c>
      <c r="D464" s="1295">
        <v>45323</v>
      </c>
      <c r="E464" s="1295">
        <v>45323</v>
      </c>
      <c r="F464" s="1294" t="s">
        <v>2417</v>
      </c>
      <c r="G464" s="1294" t="s">
        <v>2418</v>
      </c>
      <c r="H464" s="1294" t="s">
        <v>2930</v>
      </c>
      <c r="I464" s="1294" t="s">
        <v>2940</v>
      </c>
      <c r="J464" s="1294" t="s">
        <v>2430</v>
      </c>
      <c r="K464" s="1294" t="s">
        <v>2421</v>
      </c>
      <c r="L464" s="1294" t="s">
        <v>2431</v>
      </c>
      <c r="M464" s="1294" t="s">
        <v>2931</v>
      </c>
      <c r="N464" s="1296" t="s">
        <v>113</v>
      </c>
    </row>
    <row r="465" spans="1:14" hidden="1" x14ac:dyDescent="0.35">
      <c r="A465" s="1293">
        <v>2187</v>
      </c>
      <c r="B465" s="1294" t="s">
        <v>2955</v>
      </c>
      <c r="C465" s="1294" t="s">
        <v>2931</v>
      </c>
      <c r="D465" s="1295">
        <v>44047</v>
      </c>
      <c r="E465" s="1295">
        <v>44047</v>
      </c>
      <c r="F465" s="1294" t="s">
        <v>2417</v>
      </c>
      <c r="G465" s="1294" t="s">
        <v>2433</v>
      </c>
      <c r="H465" s="1294" t="s">
        <v>2930</v>
      </c>
      <c r="I465" s="1294" t="s">
        <v>2929</v>
      </c>
      <c r="J465" s="1294" t="s">
        <v>2552</v>
      </c>
      <c r="K465" s="1294" t="s">
        <v>2421</v>
      </c>
      <c r="L465" s="1294" t="s">
        <v>1329</v>
      </c>
      <c r="M465" s="1294" t="s">
        <v>2931</v>
      </c>
      <c r="N465" s="1296" t="s">
        <v>115</v>
      </c>
    </row>
    <row r="466" spans="1:14" hidden="1" x14ac:dyDescent="0.35">
      <c r="A466" s="1293">
        <v>2532</v>
      </c>
      <c r="B466" s="1294" t="s">
        <v>2956</v>
      </c>
      <c r="C466" s="1294" t="s">
        <v>2931</v>
      </c>
      <c r="D466" s="1295">
        <v>44412</v>
      </c>
      <c r="E466" s="1295">
        <v>44412</v>
      </c>
      <c r="F466" s="1294" t="s">
        <v>2417</v>
      </c>
      <c r="G466" s="1294" t="s">
        <v>2418</v>
      </c>
      <c r="H466" s="1294" t="s">
        <v>2930</v>
      </c>
      <c r="I466" s="1294" t="s">
        <v>2936</v>
      </c>
      <c r="J466" s="1294" t="s">
        <v>1396</v>
      </c>
      <c r="K466" s="1294" t="s">
        <v>2421</v>
      </c>
      <c r="L466" s="1294" t="s">
        <v>1332</v>
      </c>
      <c r="M466" s="1294" t="s">
        <v>2931</v>
      </c>
      <c r="N466" s="1296" t="s">
        <v>115</v>
      </c>
    </row>
    <row r="467" spans="1:14" hidden="1" x14ac:dyDescent="0.35">
      <c r="A467" s="1293">
        <v>9308</v>
      </c>
      <c r="B467" s="1294" t="s">
        <v>2957</v>
      </c>
      <c r="C467" s="1294" t="s">
        <v>2931</v>
      </c>
      <c r="D467" s="1295">
        <v>44743</v>
      </c>
      <c r="E467" s="1295">
        <v>44743</v>
      </c>
      <c r="F467" s="1294" t="s">
        <v>2417</v>
      </c>
      <c r="G467" s="1294" t="s">
        <v>2530</v>
      </c>
      <c r="H467" s="1294" t="s">
        <v>2930</v>
      </c>
      <c r="I467" s="1294" t="s">
        <v>2938</v>
      </c>
      <c r="J467" s="1294" t="s">
        <v>2430</v>
      </c>
      <c r="K467" s="1294" t="s">
        <v>2458</v>
      </c>
      <c r="L467" s="1294" t="s">
        <v>2431</v>
      </c>
      <c r="M467" s="1294" t="s">
        <v>2931</v>
      </c>
      <c r="N467" s="1296" t="s">
        <v>113</v>
      </c>
    </row>
    <row r="468" spans="1:14" hidden="1" x14ac:dyDescent="0.35">
      <c r="A468" s="1293">
        <v>8370</v>
      </c>
      <c r="B468" s="1294" t="s">
        <v>2958</v>
      </c>
      <c r="C468" s="1294" t="s">
        <v>2931</v>
      </c>
      <c r="D468" s="1295">
        <v>45040</v>
      </c>
      <c r="E468" s="1295">
        <v>45040</v>
      </c>
      <c r="F468" s="1294" t="s">
        <v>2417</v>
      </c>
      <c r="G468" s="1294" t="s">
        <v>2959</v>
      </c>
      <c r="H468" s="1294" t="s">
        <v>2930</v>
      </c>
      <c r="I468" s="1294" t="s">
        <v>2942</v>
      </c>
      <c r="J468" s="1294" t="s">
        <v>2960</v>
      </c>
      <c r="K468" s="1294" t="s">
        <v>2458</v>
      </c>
      <c r="L468" s="1294" t="s">
        <v>1372</v>
      </c>
      <c r="M468" s="1294" t="s">
        <v>2931</v>
      </c>
      <c r="N468" s="1296" t="s">
        <v>116</v>
      </c>
    </row>
    <row r="469" spans="1:14" hidden="1" x14ac:dyDescent="0.35">
      <c r="A469" s="1293">
        <v>9321</v>
      </c>
      <c r="B469" s="1294" t="s">
        <v>2961</v>
      </c>
      <c r="C469" s="1294" t="s">
        <v>2931</v>
      </c>
      <c r="D469" s="1295">
        <v>44746</v>
      </c>
      <c r="E469" s="1295">
        <v>44746</v>
      </c>
      <c r="F469" s="1294" t="s">
        <v>2417</v>
      </c>
      <c r="G469" s="1294" t="s">
        <v>2418</v>
      </c>
      <c r="H469" s="1294" t="s">
        <v>2930</v>
      </c>
      <c r="I469" s="1294" t="s">
        <v>2929</v>
      </c>
      <c r="J469" s="1294" t="s">
        <v>2430</v>
      </c>
      <c r="K469" s="1294" t="s">
        <v>2421</v>
      </c>
      <c r="L469" s="1294" t="s">
        <v>2431</v>
      </c>
      <c r="M469" s="1294" t="s">
        <v>2931</v>
      </c>
      <c r="N469" s="1296" t="s">
        <v>113</v>
      </c>
    </row>
    <row r="470" spans="1:14" hidden="1" x14ac:dyDescent="0.35">
      <c r="A470" s="1293">
        <v>3192</v>
      </c>
      <c r="B470" s="1294" t="s">
        <v>2962</v>
      </c>
      <c r="C470" s="1294" t="s">
        <v>2931</v>
      </c>
      <c r="D470" s="1295">
        <v>45068</v>
      </c>
      <c r="E470" s="1295">
        <v>45068</v>
      </c>
      <c r="F470" s="1294" t="s">
        <v>2417</v>
      </c>
      <c r="G470" s="1294" t="s">
        <v>2418</v>
      </c>
      <c r="H470" s="1294" t="s">
        <v>2930</v>
      </c>
      <c r="I470" s="1294" t="s">
        <v>2940</v>
      </c>
      <c r="J470" s="1294" t="s">
        <v>2430</v>
      </c>
      <c r="K470" s="1294" t="s">
        <v>2421</v>
      </c>
      <c r="L470" s="1294" t="s">
        <v>2431</v>
      </c>
      <c r="M470" s="1294" t="s">
        <v>2931</v>
      </c>
      <c r="N470" s="1296" t="s">
        <v>113</v>
      </c>
    </row>
    <row r="471" spans="1:14" hidden="1" x14ac:dyDescent="0.35">
      <c r="A471" s="1293">
        <v>2898</v>
      </c>
      <c r="B471" s="1294" t="s">
        <v>2963</v>
      </c>
      <c r="C471" s="1294" t="s">
        <v>2931</v>
      </c>
      <c r="D471" s="1295">
        <v>44697</v>
      </c>
      <c r="E471" s="1295">
        <v>44697</v>
      </c>
      <c r="F471" s="1294" t="s">
        <v>2417</v>
      </c>
      <c r="G471" s="1294" t="s">
        <v>2433</v>
      </c>
      <c r="H471" s="1294" t="s">
        <v>2930</v>
      </c>
      <c r="I471" s="1294" t="s">
        <v>2947</v>
      </c>
      <c r="J471" s="1294" t="s">
        <v>1396</v>
      </c>
      <c r="K471" s="1294" t="s">
        <v>2421</v>
      </c>
      <c r="L471" s="1294" t="s">
        <v>1332</v>
      </c>
      <c r="M471" s="1294" t="s">
        <v>2931</v>
      </c>
      <c r="N471" s="1296" t="s">
        <v>115</v>
      </c>
    </row>
    <row r="472" spans="1:14" hidden="1" x14ac:dyDescent="0.35">
      <c r="A472" s="1293">
        <v>2896</v>
      </c>
      <c r="B472" s="1294" t="s">
        <v>2964</v>
      </c>
      <c r="C472" s="1294" t="s">
        <v>2931</v>
      </c>
      <c r="D472" s="1295">
        <v>44697</v>
      </c>
      <c r="E472" s="1295">
        <v>44697</v>
      </c>
      <c r="F472" s="1294" t="s">
        <v>2417</v>
      </c>
      <c r="G472" s="1294" t="s">
        <v>2418</v>
      </c>
      <c r="H472" s="1294" t="s">
        <v>2930</v>
      </c>
      <c r="I472" s="1294" t="s">
        <v>2947</v>
      </c>
      <c r="J472" s="1294" t="s">
        <v>1396</v>
      </c>
      <c r="K472" s="1294" t="s">
        <v>2421</v>
      </c>
      <c r="L472" s="1294" t="s">
        <v>1332</v>
      </c>
      <c r="M472" s="1294" t="s">
        <v>2931</v>
      </c>
      <c r="N472" s="1296" t="s">
        <v>115</v>
      </c>
    </row>
    <row r="473" spans="1:14" hidden="1" x14ac:dyDescent="0.35">
      <c r="A473" s="1293">
        <v>3358</v>
      </c>
      <c r="B473" s="1294" t="s">
        <v>2965</v>
      </c>
      <c r="C473" s="1294" t="s">
        <v>2931</v>
      </c>
      <c r="D473" s="1295">
        <v>45439</v>
      </c>
      <c r="E473" s="1295">
        <v>45439</v>
      </c>
      <c r="F473" s="1294" t="s">
        <v>2417</v>
      </c>
      <c r="G473" s="1294" t="s">
        <v>2418</v>
      </c>
      <c r="H473" s="1294" t="s">
        <v>2930</v>
      </c>
      <c r="I473" s="1294" t="s">
        <v>2966</v>
      </c>
      <c r="J473" s="1294" t="s">
        <v>2445</v>
      </c>
      <c r="K473" s="1294" t="s">
        <v>2421</v>
      </c>
      <c r="L473" s="1294" t="s">
        <v>2446</v>
      </c>
      <c r="M473" s="1294" t="s">
        <v>2931</v>
      </c>
      <c r="N473" s="1296" t="s">
        <v>113</v>
      </c>
    </row>
    <row r="474" spans="1:14" hidden="1" x14ac:dyDescent="0.35">
      <c r="A474" s="1293">
        <v>1708</v>
      </c>
      <c r="B474" s="1294" t="s">
        <v>2967</v>
      </c>
      <c r="C474" s="1294" t="s">
        <v>2931</v>
      </c>
      <c r="D474" s="1295">
        <v>43089</v>
      </c>
      <c r="E474" s="1295">
        <v>43089</v>
      </c>
      <c r="F474" s="1294" t="s">
        <v>2417</v>
      </c>
      <c r="G474" s="1294" t="s">
        <v>2418</v>
      </c>
      <c r="H474" s="1294" t="s">
        <v>2930</v>
      </c>
      <c r="I474" s="1294" t="s">
        <v>2947</v>
      </c>
      <c r="J474" s="1294" t="s">
        <v>1396</v>
      </c>
      <c r="K474" s="1294" t="s">
        <v>2421</v>
      </c>
      <c r="L474" s="1294" t="s">
        <v>1332</v>
      </c>
      <c r="M474" s="1294" t="s">
        <v>2931</v>
      </c>
      <c r="N474" s="1296" t="s">
        <v>115</v>
      </c>
    </row>
    <row r="475" spans="1:14" hidden="1" x14ac:dyDescent="0.35">
      <c r="A475" s="1293">
        <v>3198</v>
      </c>
      <c r="B475" s="1294" t="s">
        <v>2968</v>
      </c>
      <c r="C475" s="1294" t="s">
        <v>2931</v>
      </c>
      <c r="D475" s="1295">
        <v>45078</v>
      </c>
      <c r="E475" s="1295">
        <v>45078</v>
      </c>
      <c r="F475" s="1294" t="s">
        <v>2417</v>
      </c>
      <c r="G475" s="1294" t="s">
        <v>2418</v>
      </c>
      <c r="H475" s="1294" t="s">
        <v>2930</v>
      </c>
      <c r="I475" s="1294" t="s">
        <v>2966</v>
      </c>
      <c r="J475" s="1294" t="s">
        <v>2445</v>
      </c>
      <c r="K475" s="1294" t="s">
        <v>2421</v>
      </c>
      <c r="L475" s="1294" t="s">
        <v>2446</v>
      </c>
      <c r="M475" s="1294" t="s">
        <v>2931</v>
      </c>
      <c r="N475" s="1296" t="s">
        <v>113</v>
      </c>
    </row>
    <row r="476" spans="1:14" hidden="1" x14ac:dyDescent="0.35">
      <c r="A476" s="1293">
        <v>2146</v>
      </c>
      <c r="B476" s="1294" t="s">
        <v>2969</v>
      </c>
      <c r="C476" s="1294" t="s">
        <v>2931</v>
      </c>
      <c r="D476" s="1295">
        <v>43860</v>
      </c>
      <c r="E476" s="1295">
        <v>43850</v>
      </c>
      <c r="F476" s="1294" t="s">
        <v>2417</v>
      </c>
      <c r="G476" s="1294" t="s">
        <v>2418</v>
      </c>
      <c r="H476" s="1294" t="s">
        <v>2930</v>
      </c>
      <c r="I476" s="1294" t="s">
        <v>2938</v>
      </c>
      <c r="J476" s="1294" t="s">
        <v>2815</v>
      </c>
      <c r="K476" s="1294" t="s">
        <v>2421</v>
      </c>
      <c r="L476" s="1294" t="s">
        <v>1387</v>
      </c>
      <c r="M476" s="1294" t="s">
        <v>2931</v>
      </c>
      <c r="N476" s="1296" t="s">
        <v>117</v>
      </c>
    </row>
    <row r="477" spans="1:14" hidden="1" x14ac:dyDescent="0.35">
      <c r="A477" s="1293">
        <v>1756</v>
      </c>
      <c r="B477" s="1294" t="s">
        <v>2970</v>
      </c>
      <c r="C477" s="1294" t="s">
        <v>2931</v>
      </c>
      <c r="D477" s="1295">
        <v>43178</v>
      </c>
      <c r="E477" s="1295">
        <v>43178</v>
      </c>
      <c r="F477" s="1294" t="s">
        <v>2417</v>
      </c>
      <c r="G477" s="1294" t="s">
        <v>2418</v>
      </c>
      <c r="H477" s="1294" t="s">
        <v>2930</v>
      </c>
      <c r="I477" s="1294" t="s">
        <v>2971</v>
      </c>
      <c r="J477" s="1294" t="s">
        <v>2420</v>
      </c>
      <c r="K477" s="1294" t="s">
        <v>2421</v>
      </c>
      <c r="L477" s="1294" t="s">
        <v>1353</v>
      </c>
      <c r="M477" s="1294" t="s">
        <v>2931</v>
      </c>
      <c r="N477" s="1296" t="s">
        <v>114</v>
      </c>
    </row>
    <row r="478" spans="1:14" hidden="1" x14ac:dyDescent="0.35">
      <c r="A478" s="1293">
        <v>2114</v>
      </c>
      <c r="B478" s="1294" t="s">
        <v>2972</v>
      </c>
      <c r="C478" s="1294" t="s">
        <v>2931</v>
      </c>
      <c r="D478" s="1295">
        <v>43780</v>
      </c>
      <c r="E478" s="1295">
        <v>43780</v>
      </c>
      <c r="F478" s="1294" t="s">
        <v>2417</v>
      </c>
      <c r="G478" s="1294" t="s">
        <v>2418</v>
      </c>
      <c r="H478" s="1294" t="s">
        <v>2930</v>
      </c>
      <c r="I478" s="1294" t="s">
        <v>2949</v>
      </c>
      <c r="J478" s="1294" t="s">
        <v>1351</v>
      </c>
      <c r="K478" s="1294" t="s">
        <v>2421</v>
      </c>
      <c r="L478" s="1294" t="s">
        <v>1329</v>
      </c>
      <c r="M478" s="1294" t="s">
        <v>2931</v>
      </c>
      <c r="N478" s="1296" t="s">
        <v>115</v>
      </c>
    </row>
    <row r="479" spans="1:14" hidden="1" x14ac:dyDescent="0.35">
      <c r="A479" s="1293">
        <v>1629</v>
      </c>
      <c r="B479" s="1294" t="s">
        <v>2973</v>
      </c>
      <c r="C479" s="1294" t="s">
        <v>2931</v>
      </c>
      <c r="D479" s="1295">
        <v>42940</v>
      </c>
      <c r="E479" s="1295">
        <v>42940</v>
      </c>
      <c r="F479" s="1294" t="s">
        <v>2417</v>
      </c>
      <c r="G479" s="1294" t="s">
        <v>2418</v>
      </c>
      <c r="H479" s="1294" t="s">
        <v>2930</v>
      </c>
      <c r="I479" s="1294" t="s">
        <v>2966</v>
      </c>
      <c r="J479" s="1294" t="s">
        <v>1396</v>
      </c>
      <c r="K479" s="1294" t="s">
        <v>2421</v>
      </c>
      <c r="L479" s="1294" t="s">
        <v>1332</v>
      </c>
      <c r="M479" s="1294" t="s">
        <v>2931</v>
      </c>
      <c r="N479" s="1296" t="s">
        <v>115</v>
      </c>
    </row>
    <row r="480" spans="1:14" hidden="1" x14ac:dyDescent="0.35">
      <c r="A480" s="1293">
        <v>1567</v>
      </c>
      <c r="B480" s="1294" t="s">
        <v>2974</v>
      </c>
      <c r="C480" s="1294" t="s">
        <v>2931</v>
      </c>
      <c r="D480" s="1295">
        <v>42716</v>
      </c>
      <c r="E480" s="1295">
        <v>42716</v>
      </c>
      <c r="F480" s="1294" t="s">
        <v>2417</v>
      </c>
      <c r="G480" s="1294" t="s">
        <v>2418</v>
      </c>
      <c r="H480" s="1294" t="s">
        <v>2930</v>
      </c>
      <c r="I480" s="1294" t="s">
        <v>2940</v>
      </c>
      <c r="J480" s="1294" t="s">
        <v>2420</v>
      </c>
      <c r="K480" s="1294" t="s">
        <v>2421</v>
      </c>
      <c r="L480" s="1294" t="s">
        <v>1353</v>
      </c>
      <c r="M480" s="1294" t="s">
        <v>2931</v>
      </c>
      <c r="N480" s="1296" t="s">
        <v>114</v>
      </c>
    </row>
    <row r="481" spans="1:14" hidden="1" x14ac:dyDescent="0.35">
      <c r="A481" s="1293">
        <v>2869</v>
      </c>
      <c r="B481" s="1294" t="s">
        <v>2975</v>
      </c>
      <c r="C481" s="1294" t="s">
        <v>2931</v>
      </c>
      <c r="D481" s="1295">
        <v>44662</v>
      </c>
      <c r="E481" s="1295">
        <v>44662</v>
      </c>
      <c r="F481" s="1294" t="s">
        <v>2417</v>
      </c>
      <c r="G481" s="1294" t="s">
        <v>2418</v>
      </c>
      <c r="H481" s="1294" t="s">
        <v>2930</v>
      </c>
      <c r="I481" s="1294" t="s">
        <v>2966</v>
      </c>
      <c r="J481" s="1294" t="s">
        <v>2420</v>
      </c>
      <c r="K481" s="1294" t="s">
        <v>2421</v>
      </c>
      <c r="L481" s="1294" t="s">
        <v>1353</v>
      </c>
      <c r="M481" s="1294" t="s">
        <v>2931</v>
      </c>
      <c r="N481" s="1296" t="s">
        <v>114</v>
      </c>
    </row>
    <row r="482" spans="1:14" hidden="1" x14ac:dyDescent="0.35">
      <c r="A482" s="1293">
        <v>2610</v>
      </c>
      <c r="B482" s="1294" t="s">
        <v>2976</v>
      </c>
      <c r="C482" s="1294" t="s">
        <v>2931</v>
      </c>
      <c r="D482" s="1295">
        <v>44433</v>
      </c>
      <c r="E482" s="1295">
        <v>44433</v>
      </c>
      <c r="F482" s="1294" t="s">
        <v>2417</v>
      </c>
      <c r="G482" s="1294" t="s">
        <v>2433</v>
      </c>
      <c r="H482" s="1294" t="s">
        <v>2930</v>
      </c>
      <c r="I482" s="1294" t="s">
        <v>2936</v>
      </c>
      <c r="J482" s="1294" t="s">
        <v>2420</v>
      </c>
      <c r="K482" s="1294" t="s">
        <v>2421</v>
      </c>
      <c r="L482" s="1294" t="s">
        <v>1353</v>
      </c>
      <c r="M482" s="1294" t="s">
        <v>2931</v>
      </c>
      <c r="N482" s="1296" t="s">
        <v>114</v>
      </c>
    </row>
    <row r="483" spans="1:14" hidden="1" x14ac:dyDescent="0.35">
      <c r="A483" s="1293">
        <v>3383</v>
      </c>
      <c r="B483" s="1294" t="s">
        <v>2977</v>
      </c>
      <c r="C483" s="1294" t="s">
        <v>2931</v>
      </c>
      <c r="D483" s="1295">
        <v>44319</v>
      </c>
      <c r="E483" s="1295">
        <v>44319</v>
      </c>
      <c r="F483" s="1294" t="s">
        <v>2417</v>
      </c>
      <c r="G483" s="1294" t="s">
        <v>2418</v>
      </c>
      <c r="H483" s="1294" t="s">
        <v>2930</v>
      </c>
      <c r="I483" s="1294" t="s">
        <v>2978</v>
      </c>
      <c r="J483" s="1294" t="s">
        <v>2979</v>
      </c>
      <c r="K483" s="1294" t="s">
        <v>2421</v>
      </c>
      <c r="L483" s="1294" t="s">
        <v>1353</v>
      </c>
      <c r="M483" s="1294" t="s">
        <v>2931</v>
      </c>
      <c r="N483" s="1296" t="s">
        <v>114</v>
      </c>
    </row>
    <row r="484" spans="1:14" hidden="1" x14ac:dyDescent="0.35">
      <c r="A484" s="1293">
        <v>8352</v>
      </c>
      <c r="B484" s="1294" t="s">
        <v>2980</v>
      </c>
      <c r="C484" s="1294" t="s">
        <v>2931</v>
      </c>
      <c r="D484" s="1295">
        <v>44200</v>
      </c>
      <c r="E484" s="1295">
        <v>44200</v>
      </c>
      <c r="F484" s="1294" t="s">
        <v>2417</v>
      </c>
      <c r="G484" s="1294" t="s">
        <v>2537</v>
      </c>
      <c r="H484" s="1294" t="s">
        <v>2930</v>
      </c>
      <c r="I484" s="1294" t="s">
        <v>2938</v>
      </c>
      <c r="J484" s="1294" t="s">
        <v>1396</v>
      </c>
      <c r="K484" s="1294" t="s">
        <v>330</v>
      </c>
      <c r="L484" s="1294" t="s">
        <v>1332</v>
      </c>
      <c r="M484" s="1294" t="s">
        <v>2931</v>
      </c>
      <c r="N484" s="1296" t="s">
        <v>115</v>
      </c>
    </row>
    <row r="485" spans="1:14" hidden="1" x14ac:dyDescent="0.35">
      <c r="A485" s="1293">
        <v>2547</v>
      </c>
      <c r="B485" s="1294" t="s">
        <v>2981</v>
      </c>
      <c r="C485" s="1294" t="s">
        <v>2931</v>
      </c>
      <c r="D485" s="1295">
        <v>44409</v>
      </c>
      <c r="E485" s="1295">
        <v>44409</v>
      </c>
      <c r="F485" s="1294" t="s">
        <v>2417</v>
      </c>
      <c r="G485" s="1294" t="s">
        <v>2418</v>
      </c>
      <c r="H485" s="1294" t="s">
        <v>2930</v>
      </c>
      <c r="I485" s="1294" t="s">
        <v>2936</v>
      </c>
      <c r="J485" s="1294" t="s">
        <v>2445</v>
      </c>
      <c r="K485" s="1294" t="s">
        <v>2421</v>
      </c>
      <c r="L485" s="1294" t="s">
        <v>2446</v>
      </c>
      <c r="M485" s="1294" t="s">
        <v>2931</v>
      </c>
      <c r="N485" s="1296" t="s">
        <v>113</v>
      </c>
    </row>
    <row r="486" spans="1:14" hidden="1" x14ac:dyDescent="0.35">
      <c r="A486" s="1293">
        <v>8362</v>
      </c>
      <c r="B486" s="1294" t="s">
        <v>2982</v>
      </c>
      <c r="C486" s="1294" t="s">
        <v>2931</v>
      </c>
      <c r="D486" s="1295">
        <v>44230</v>
      </c>
      <c r="E486" s="1295">
        <v>44230</v>
      </c>
      <c r="F486" s="1294" t="s">
        <v>2417</v>
      </c>
      <c r="G486" s="1294" t="s">
        <v>2959</v>
      </c>
      <c r="H486" s="1294" t="s">
        <v>2930</v>
      </c>
      <c r="I486" s="1294" t="s">
        <v>2952</v>
      </c>
      <c r="J486" s="1294" t="s">
        <v>1424</v>
      </c>
      <c r="K486" s="1294" t="s">
        <v>2458</v>
      </c>
      <c r="L486" s="1294" t="s">
        <v>2983</v>
      </c>
      <c r="M486" s="1294" t="s">
        <v>2931</v>
      </c>
      <c r="N486" s="1296" t="s">
        <v>116</v>
      </c>
    </row>
    <row r="487" spans="1:14" hidden="1" x14ac:dyDescent="0.35">
      <c r="A487" s="1293">
        <v>8117</v>
      </c>
      <c r="B487" s="1294" t="s">
        <v>2984</v>
      </c>
      <c r="C487" s="1294" t="s">
        <v>2931</v>
      </c>
      <c r="D487" s="1295">
        <v>42807</v>
      </c>
      <c r="E487" s="1295">
        <v>42807</v>
      </c>
      <c r="F487" s="1294" t="s">
        <v>2417</v>
      </c>
      <c r="G487" s="1294" t="s">
        <v>2530</v>
      </c>
      <c r="H487" s="1294" t="s">
        <v>2930</v>
      </c>
      <c r="I487" s="1294" t="s">
        <v>2942</v>
      </c>
      <c r="J487" s="1294" t="s">
        <v>1424</v>
      </c>
      <c r="K487" s="1294" t="s">
        <v>2458</v>
      </c>
      <c r="L487" s="1294" t="s">
        <v>1389</v>
      </c>
      <c r="M487" s="1294" t="s">
        <v>2931</v>
      </c>
      <c r="N487" s="1296" t="s">
        <v>117</v>
      </c>
    </row>
    <row r="488" spans="1:14" hidden="1" x14ac:dyDescent="0.35">
      <c r="A488" s="1293">
        <v>1854</v>
      </c>
      <c r="B488" s="1294" t="s">
        <v>2985</v>
      </c>
      <c r="C488" s="1294" t="s">
        <v>2931</v>
      </c>
      <c r="D488" s="1295">
        <v>43367</v>
      </c>
      <c r="E488" s="1295">
        <v>43367</v>
      </c>
      <c r="F488" s="1294" t="s">
        <v>2417</v>
      </c>
      <c r="G488" s="1294" t="s">
        <v>2418</v>
      </c>
      <c r="H488" s="1294" t="s">
        <v>2930</v>
      </c>
      <c r="I488" s="1294" t="s">
        <v>2947</v>
      </c>
      <c r="J488" s="1294" t="s">
        <v>2430</v>
      </c>
      <c r="K488" s="1294" t="s">
        <v>2421</v>
      </c>
      <c r="L488" s="1294" t="s">
        <v>2431</v>
      </c>
      <c r="M488" s="1294" t="s">
        <v>2931</v>
      </c>
      <c r="N488" s="1296" t="s">
        <v>113</v>
      </c>
    </row>
    <row r="489" spans="1:14" hidden="1" x14ac:dyDescent="0.35">
      <c r="A489" s="1293">
        <v>1327</v>
      </c>
      <c r="B489" s="1294" t="s">
        <v>2986</v>
      </c>
      <c r="C489" s="1294" t="s">
        <v>2931</v>
      </c>
      <c r="D489" s="1295">
        <v>41701</v>
      </c>
      <c r="E489" s="1295">
        <v>41701</v>
      </c>
      <c r="F489" s="1294" t="s">
        <v>2417</v>
      </c>
      <c r="G489" s="1294" t="s">
        <v>2418</v>
      </c>
      <c r="H489" s="1294" t="s">
        <v>2930</v>
      </c>
      <c r="I489" s="1294" t="s">
        <v>2940</v>
      </c>
      <c r="J489" s="1294" t="s">
        <v>1396</v>
      </c>
      <c r="K489" s="1294" t="s">
        <v>2421</v>
      </c>
      <c r="L489" s="1294" t="s">
        <v>1332</v>
      </c>
      <c r="M489" s="1294" t="s">
        <v>2931</v>
      </c>
      <c r="N489" s="1296" t="s">
        <v>115</v>
      </c>
    </row>
    <row r="490" spans="1:14" hidden="1" x14ac:dyDescent="0.35">
      <c r="A490" s="1293">
        <v>2903</v>
      </c>
      <c r="B490" s="1294" t="s">
        <v>2987</v>
      </c>
      <c r="C490" s="1294" t="s">
        <v>2931</v>
      </c>
      <c r="D490" s="1295">
        <v>44697</v>
      </c>
      <c r="E490" s="1295">
        <v>44697</v>
      </c>
      <c r="F490" s="1294" t="s">
        <v>2417</v>
      </c>
      <c r="G490" s="1294" t="s">
        <v>2418</v>
      </c>
      <c r="H490" s="1294" t="s">
        <v>2930</v>
      </c>
      <c r="I490" s="1294" t="s">
        <v>2944</v>
      </c>
      <c r="J490" s="1294" t="s">
        <v>2424</v>
      </c>
      <c r="K490" s="1294" t="s">
        <v>2421</v>
      </c>
      <c r="L490" s="1294" t="s">
        <v>1350</v>
      </c>
      <c r="M490" s="1294" t="s">
        <v>2931</v>
      </c>
      <c r="N490" s="1296" t="s">
        <v>114</v>
      </c>
    </row>
    <row r="491" spans="1:14" hidden="1" x14ac:dyDescent="0.35">
      <c r="A491" s="1293">
        <v>1284</v>
      </c>
      <c r="B491" s="1294" t="s">
        <v>2988</v>
      </c>
      <c r="C491" s="1294" t="s">
        <v>2931</v>
      </c>
      <c r="D491" s="1295">
        <v>41426</v>
      </c>
      <c r="E491" s="1295">
        <v>41426</v>
      </c>
      <c r="F491" s="1294" t="s">
        <v>2417</v>
      </c>
      <c r="G491" s="1294" t="s">
        <v>2418</v>
      </c>
      <c r="H491" s="1294" t="s">
        <v>2930</v>
      </c>
      <c r="I491" s="1294" t="s">
        <v>2989</v>
      </c>
      <c r="J491" s="1294" t="s">
        <v>2430</v>
      </c>
      <c r="K491" s="1294" t="s">
        <v>2421</v>
      </c>
      <c r="L491" s="1294" t="s">
        <v>2431</v>
      </c>
      <c r="M491" s="1294" t="s">
        <v>2931</v>
      </c>
      <c r="N491" s="1296" t="s">
        <v>113</v>
      </c>
    </row>
    <row r="492" spans="1:14" hidden="1" x14ac:dyDescent="0.35">
      <c r="A492" s="1293">
        <v>3165</v>
      </c>
      <c r="B492" s="1294" t="s">
        <v>2990</v>
      </c>
      <c r="C492" s="1294" t="s">
        <v>2931</v>
      </c>
      <c r="D492" s="1295">
        <v>45021</v>
      </c>
      <c r="E492" s="1295">
        <v>45021</v>
      </c>
      <c r="F492" s="1294" t="s">
        <v>2417</v>
      </c>
      <c r="G492" s="1294" t="s">
        <v>2530</v>
      </c>
      <c r="H492" s="1294" t="s">
        <v>2930</v>
      </c>
      <c r="I492" s="1294" t="s">
        <v>2991</v>
      </c>
      <c r="J492" s="1294" t="s">
        <v>2552</v>
      </c>
      <c r="K492" s="1294" t="s">
        <v>2458</v>
      </c>
      <c r="L492" s="1294" t="s">
        <v>1329</v>
      </c>
      <c r="M492" s="1294" t="s">
        <v>2931</v>
      </c>
      <c r="N492" s="1296" t="s">
        <v>115</v>
      </c>
    </row>
    <row r="493" spans="1:14" hidden="1" x14ac:dyDescent="0.35">
      <c r="A493" s="1293">
        <v>3225</v>
      </c>
      <c r="B493" s="1294" t="s">
        <v>2992</v>
      </c>
      <c r="C493" s="1294" t="s">
        <v>2931</v>
      </c>
      <c r="D493" s="1295">
        <v>45175</v>
      </c>
      <c r="E493" s="1295">
        <v>45175</v>
      </c>
      <c r="F493" s="1294" t="s">
        <v>2417</v>
      </c>
      <c r="G493" s="1294" t="s">
        <v>2530</v>
      </c>
      <c r="H493" s="1294" t="s">
        <v>2930</v>
      </c>
      <c r="I493" s="1294" t="s">
        <v>2991</v>
      </c>
      <c r="J493" s="1294" t="s">
        <v>2420</v>
      </c>
      <c r="K493" s="1294" t="s">
        <v>2458</v>
      </c>
      <c r="L493" s="1294" t="s">
        <v>1353</v>
      </c>
      <c r="M493" s="1294" t="s">
        <v>2931</v>
      </c>
      <c r="N493" s="1296" t="s">
        <v>114</v>
      </c>
    </row>
    <row r="494" spans="1:14" hidden="1" x14ac:dyDescent="0.35">
      <c r="A494" s="1293">
        <v>2234</v>
      </c>
      <c r="B494" s="1294" t="s">
        <v>2993</v>
      </c>
      <c r="C494" s="1294" t="s">
        <v>2931</v>
      </c>
      <c r="D494" s="1295">
        <v>44055</v>
      </c>
      <c r="E494" s="1295">
        <v>44055</v>
      </c>
      <c r="F494" s="1294" t="s">
        <v>2417</v>
      </c>
      <c r="G494" s="1294" t="s">
        <v>2418</v>
      </c>
      <c r="H494" s="1294" t="s">
        <v>2930</v>
      </c>
      <c r="I494" s="1294" t="s">
        <v>2938</v>
      </c>
      <c r="J494" s="1294" t="s">
        <v>2430</v>
      </c>
      <c r="K494" s="1294" t="s">
        <v>2421</v>
      </c>
      <c r="L494" s="1294" t="s">
        <v>2431</v>
      </c>
      <c r="M494" s="1294" t="s">
        <v>2931</v>
      </c>
      <c r="N494" s="1296" t="s">
        <v>113</v>
      </c>
    </row>
    <row r="495" spans="1:14" hidden="1" x14ac:dyDescent="0.35">
      <c r="A495" s="1293">
        <v>2821</v>
      </c>
      <c r="B495" s="1294" t="s">
        <v>2994</v>
      </c>
      <c r="C495" s="1294" t="s">
        <v>2931</v>
      </c>
      <c r="D495" s="1295">
        <v>44620</v>
      </c>
      <c r="E495" s="1295">
        <v>44620</v>
      </c>
      <c r="F495" s="1294" t="s">
        <v>2417</v>
      </c>
      <c r="G495" s="1294" t="s">
        <v>2418</v>
      </c>
      <c r="H495" s="1294" t="s">
        <v>2930</v>
      </c>
      <c r="I495" s="1294" t="s">
        <v>2944</v>
      </c>
      <c r="J495" s="1294" t="s">
        <v>1396</v>
      </c>
      <c r="K495" s="1294" t="s">
        <v>2421</v>
      </c>
      <c r="L495" s="1294" t="s">
        <v>1332</v>
      </c>
      <c r="M495" s="1294" t="s">
        <v>2931</v>
      </c>
      <c r="N495" s="1296" t="s">
        <v>115</v>
      </c>
    </row>
    <row r="496" spans="1:14" hidden="1" x14ac:dyDescent="0.35">
      <c r="A496" s="1293">
        <v>2629</v>
      </c>
      <c r="B496" s="1294" t="s">
        <v>2995</v>
      </c>
      <c r="C496" s="1294" t="s">
        <v>2931</v>
      </c>
      <c r="D496" s="1295">
        <v>44453</v>
      </c>
      <c r="E496" s="1295">
        <v>44453</v>
      </c>
      <c r="F496" s="1294" t="s">
        <v>2417</v>
      </c>
      <c r="G496" s="1294" t="s">
        <v>2521</v>
      </c>
      <c r="H496" s="1294" t="s">
        <v>2930</v>
      </c>
      <c r="I496" s="1294" t="s">
        <v>2929</v>
      </c>
      <c r="J496" s="1294" t="s">
        <v>2552</v>
      </c>
      <c r="K496" s="1294" t="s">
        <v>2421</v>
      </c>
      <c r="L496" s="1294" t="s">
        <v>1329</v>
      </c>
      <c r="M496" s="1294" t="s">
        <v>2931</v>
      </c>
      <c r="N496" s="1296" t="s">
        <v>115</v>
      </c>
    </row>
    <row r="497" spans="1:14" hidden="1" x14ac:dyDescent="0.35">
      <c r="A497" s="1293">
        <v>3079</v>
      </c>
      <c r="B497" s="1294" t="s">
        <v>2996</v>
      </c>
      <c r="C497" s="1294" t="s">
        <v>2931</v>
      </c>
      <c r="D497" s="1295">
        <v>44970</v>
      </c>
      <c r="E497" s="1295">
        <v>44970</v>
      </c>
      <c r="F497" s="1294" t="s">
        <v>2417</v>
      </c>
      <c r="G497" s="1294" t="s">
        <v>2418</v>
      </c>
      <c r="H497" s="1294" t="s">
        <v>2930</v>
      </c>
      <c r="I497" s="1294" t="s">
        <v>2929</v>
      </c>
      <c r="J497" s="1294" t="s">
        <v>2430</v>
      </c>
      <c r="K497" s="1294" t="s">
        <v>2421</v>
      </c>
      <c r="L497" s="1294" t="s">
        <v>2431</v>
      </c>
      <c r="M497" s="1294" t="s">
        <v>2931</v>
      </c>
      <c r="N497" s="1296" t="s">
        <v>113</v>
      </c>
    </row>
    <row r="498" spans="1:14" hidden="1" x14ac:dyDescent="0.35">
      <c r="A498" s="1293">
        <v>8398</v>
      </c>
      <c r="B498" s="1294" t="s">
        <v>2997</v>
      </c>
      <c r="C498" s="1294" t="s">
        <v>2931</v>
      </c>
      <c r="D498" s="1295">
        <v>44433</v>
      </c>
      <c r="E498" s="1295">
        <v>44433</v>
      </c>
      <c r="F498" s="1294" t="s">
        <v>2417</v>
      </c>
      <c r="G498" s="1294" t="s">
        <v>2537</v>
      </c>
      <c r="H498" s="1294" t="s">
        <v>2930</v>
      </c>
      <c r="I498" s="1294" t="s">
        <v>2940</v>
      </c>
      <c r="J498" s="1294" t="s">
        <v>2426</v>
      </c>
      <c r="K498" s="1294" t="s">
        <v>330</v>
      </c>
      <c r="L498" s="1294" t="s">
        <v>1350</v>
      </c>
      <c r="M498" s="1294" t="s">
        <v>2931</v>
      </c>
      <c r="N498" s="1296" t="s">
        <v>114</v>
      </c>
    </row>
    <row r="499" spans="1:14" hidden="1" x14ac:dyDescent="0.35">
      <c r="A499" s="1293">
        <v>1595</v>
      </c>
      <c r="B499" s="1294" t="s">
        <v>2998</v>
      </c>
      <c r="C499" s="1294" t="s">
        <v>2931</v>
      </c>
      <c r="D499" s="1295">
        <v>42856</v>
      </c>
      <c r="E499" s="1295">
        <v>42856</v>
      </c>
      <c r="F499" s="1294" t="s">
        <v>2417</v>
      </c>
      <c r="G499" s="1294" t="s">
        <v>2418</v>
      </c>
      <c r="H499" s="1294" t="s">
        <v>2930</v>
      </c>
      <c r="I499" s="1294" t="s">
        <v>2936</v>
      </c>
      <c r="J499" s="1294" t="s">
        <v>2552</v>
      </c>
      <c r="K499" s="1294" t="s">
        <v>2421</v>
      </c>
      <c r="L499" s="1294" t="s">
        <v>1329</v>
      </c>
      <c r="M499" s="1294" t="s">
        <v>2931</v>
      </c>
      <c r="N499" s="1296" t="s">
        <v>115</v>
      </c>
    </row>
    <row r="500" spans="1:14" hidden="1" x14ac:dyDescent="0.35">
      <c r="A500" s="1293">
        <v>1022</v>
      </c>
      <c r="B500" s="1294" t="s">
        <v>2999</v>
      </c>
      <c r="C500" s="1294" t="s">
        <v>2931</v>
      </c>
      <c r="D500" s="1295">
        <v>39601</v>
      </c>
      <c r="E500" s="1295">
        <v>39601</v>
      </c>
      <c r="F500" s="1294" t="s">
        <v>2417</v>
      </c>
      <c r="G500" s="1294" t="s">
        <v>2418</v>
      </c>
      <c r="H500" s="1294" t="s">
        <v>2930</v>
      </c>
      <c r="I500" s="1294" t="s">
        <v>2936</v>
      </c>
      <c r="J500" s="1294" t="s">
        <v>1396</v>
      </c>
      <c r="K500" s="1294" t="s">
        <v>2421</v>
      </c>
      <c r="L500" s="1294" t="s">
        <v>1332</v>
      </c>
      <c r="M500" s="1294" t="s">
        <v>2931</v>
      </c>
      <c r="N500" s="1296" t="s">
        <v>115</v>
      </c>
    </row>
    <row r="501" spans="1:14" hidden="1" x14ac:dyDescent="0.35">
      <c r="A501" s="1293">
        <v>8187</v>
      </c>
      <c r="B501" s="1294" t="s">
        <v>3000</v>
      </c>
      <c r="C501" s="1294" t="s">
        <v>2931</v>
      </c>
      <c r="D501" s="1295">
        <v>43255</v>
      </c>
      <c r="E501" s="1295">
        <v>43255</v>
      </c>
      <c r="F501" s="1294" t="s">
        <v>2417</v>
      </c>
      <c r="G501" s="1294" t="s">
        <v>2563</v>
      </c>
      <c r="H501" s="1294" t="s">
        <v>2930</v>
      </c>
      <c r="I501" s="1294" t="s">
        <v>2940</v>
      </c>
      <c r="J501" s="1294" t="s">
        <v>2815</v>
      </c>
      <c r="K501" s="1294" t="s">
        <v>2458</v>
      </c>
      <c r="L501" s="1294" t="s">
        <v>1387</v>
      </c>
      <c r="M501" s="1294" t="s">
        <v>2931</v>
      </c>
      <c r="N501" s="1296" t="s">
        <v>117</v>
      </c>
    </row>
    <row r="502" spans="1:14" hidden="1" x14ac:dyDescent="0.35">
      <c r="A502" s="1293">
        <v>2161</v>
      </c>
      <c r="B502" s="1294" t="s">
        <v>3001</v>
      </c>
      <c r="C502" s="1294" t="s">
        <v>2931</v>
      </c>
      <c r="D502" s="1295">
        <v>43955</v>
      </c>
      <c r="E502" s="1295">
        <v>43955</v>
      </c>
      <c r="F502" s="1294" t="s">
        <v>2417</v>
      </c>
      <c r="G502" s="1294" t="s">
        <v>2418</v>
      </c>
      <c r="H502" s="1294" t="s">
        <v>2930</v>
      </c>
      <c r="I502" s="1294" t="s">
        <v>2944</v>
      </c>
      <c r="J502" s="1294" t="s">
        <v>2424</v>
      </c>
      <c r="K502" s="1294" t="s">
        <v>2421</v>
      </c>
      <c r="L502" s="1294" t="s">
        <v>1350</v>
      </c>
      <c r="M502" s="1294" t="s">
        <v>2931</v>
      </c>
      <c r="N502" s="1296" t="s">
        <v>114</v>
      </c>
    </row>
    <row r="503" spans="1:14" hidden="1" x14ac:dyDescent="0.35">
      <c r="A503" s="1293">
        <v>1253</v>
      </c>
      <c r="B503" s="1294" t="s">
        <v>3002</v>
      </c>
      <c r="C503" s="1294" t="s">
        <v>2931</v>
      </c>
      <c r="D503" s="1295">
        <v>41267</v>
      </c>
      <c r="E503" s="1295">
        <v>41267</v>
      </c>
      <c r="F503" s="1294" t="s">
        <v>2417</v>
      </c>
      <c r="G503" s="1294" t="s">
        <v>2418</v>
      </c>
      <c r="H503" s="1294" t="s">
        <v>2930</v>
      </c>
      <c r="I503" s="1294" t="s">
        <v>2989</v>
      </c>
      <c r="J503" s="1294" t="s">
        <v>2552</v>
      </c>
      <c r="K503" s="1294" t="s">
        <v>2421</v>
      </c>
      <c r="L503" s="1294" t="s">
        <v>1329</v>
      </c>
      <c r="M503" s="1294" t="s">
        <v>2931</v>
      </c>
      <c r="N503" s="1296" t="s">
        <v>115</v>
      </c>
    </row>
    <row r="504" spans="1:14" hidden="1" x14ac:dyDescent="0.35">
      <c r="A504" s="1293">
        <v>3019</v>
      </c>
      <c r="B504" s="1294" t="s">
        <v>3003</v>
      </c>
      <c r="C504" s="1294" t="s">
        <v>2931</v>
      </c>
      <c r="D504" s="1295">
        <v>44837</v>
      </c>
      <c r="E504" s="1295">
        <v>44837</v>
      </c>
      <c r="F504" s="1294" t="s">
        <v>2417</v>
      </c>
      <c r="G504" s="1294" t="s">
        <v>2530</v>
      </c>
      <c r="H504" s="1294" t="s">
        <v>2930</v>
      </c>
      <c r="I504" s="1294" t="s">
        <v>2942</v>
      </c>
      <c r="J504" s="1294" t="s">
        <v>3004</v>
      </c>
      <c r="K504" s="1294" t="s">
        <v>2458</v>
      </c>
      <c r="L504" s="1294" t="s">
        <v>1376</v>
      </c>
      <c r="M504" s="1294" t="s">
        <v>2931</v>
      </c>
      <c r="N504" s="1296" t="s">
        <v>116</v>
      </c>
    </row>
    <row r="505" spans="1:14" hidden="1" x14ac:dyDescent="0.35">
      <c r="A505" s="1293">
        <v>1840</v>
      </c>
      <c r="B505" s="1294" t="s">
        <v>3005</v>
      </c>
      <c r="C505" s="1294" t="s">
        <v>2931</v>
      </c>
      <c r="D505" s="1295">
        <v>43339</v>
      </c>
      <c r="E505" s="1295">
        <v>43339</v>
      </c>
      <c r="F505" s="1294" t="s">
        <v>2417</v>
      </c>
      <c r="G505" s="1294" t="s">
        <v>2418</v>
      </c>
      <c r="H505" s="1294" t="s">
        <v>2930</v>
      </c>
      <c r="I505" s="1294" t="s">
        <v>2940</v>
      </c>
      <c r="J505" s="1294" t="s">
        <v>1396</v>
      </c>
      <c r="K505" s="1294" t="s">
        <v>2421</v>
      </c>
      <c r="L505" s="1294" t="s">
        <v>1332</v>
      </c>
      <c r="M505" s="1294" t="s">
        <v>2931</v>
      </c>
      <c r="N505" s="1296" t="s">
        <v>115</v>
      </c>
    </row>
    <row r="506" spans="1:14" hidden="1" x14ac:dyDescent="0.35">
      <c r="A506" s="1293">
        <v>3227</v>
      </c>
      <c r="B506" s="1294" t="s">
        <v>3006</v>
      </c>
      <c r="C506" s="1294" t="s">
        <v>2931</v>
      </c>
      <c r="D506" s="1295">
        <v>45182</v>
      </c>
      <c r="E506" s="1295">
        <v>45182</v>
      </c>
      <c r="F506" s="1294" t="s">
        <v>2417</v>
      </c>
      <c r="G506" s="1294" t="s">
        <v>2530</v>
      </c>
      <c r="H506" s="1294" t="s">
        <v>2930</v>
      </c>
      <c r="I506" s="1294" t="s">
        <v>2942</v>
      </c>
      <c r="J506" s="1294" t="s">
        <v>3004</v>
      </c>
      <c r="K506" s="1294" t="s">
        <v>2458</v>
      </c>
      <c r="L506" s="1294" t="s">
        <v>1376</v>
      </c>
      <c r="M506" s="1294" t="s">
        <v>2931</v>
      </c>
      <c r="N506" s="1296" t="s">
        <v>116</v>
      </c>
    </row>
    <row r="507" spans="1:14" hidden="1" x14ac:dyDescent="0.35">
      <c r="A507" s="1293">
        <v>1789</v>
      </c>
      <c r="B507" s="1294" t="s">
        <v>3007</v>
      </c>
      <c r="C507" s="1294" t="s">
        <v>2931</v>
      </c>
      <c r="D507" s="1295">
        <v>43255</v>
      </c>
      <c r="E507" s="1295">
        <v>43255</v>
      </c>
      <c r="F507" s="1294" t="s">
        <v>2417</v>
      </c>
      <c r="G507" s="1294" t="s">
        <v>2475</v>
      </c>
      <c r="H507" s="1294" t="s">
        <v>2930</v>
      </c>
      <c r="I507" s="1294" t="s">
        <v>2952</v>
      </c>
      <c r="J507" s="1294" t="s">
        <v>3008</v>
      </c>
      <c r="K507" s="1294" t="s">
        <v>2421</v>
      </c>
      <c r="L507" s="1294" t="s">
        <v>2983</v>
      </c>
      <c r="M507" s="1294" t="s">
        <v>2931</v>
      </c>
      <c r="N507" s="1296" t="s">
        <v>116</v>
      </c>
    </row>
    <row r="508" spans="1:14" hidden="1" x14ac:dyDescent="0.35">
      <c r="A508" s="1293">
        <v>3223</v>
      </c>
      <c r="B508" s="1294" t="s">
        <v>3009</v>
      </c>
      <c r="C508" s="1294" t="s">
        <v>2931</v>
      </c>
      <c r="D508" s="1295">
        <v>45170</v>
      </c>
      <c r="E508" s="1295">
        <v>45170</v>
      </c>
      <c r="F508" s="1294" t="s">
        <v>2417</v>
      </c>
      <c r="G508" s="1294" t="s">
        <v>2433</v>
      </c>
      <c r="H508" s="1294" t="s">
        <v>2930</v>
      </c>
      <c r="I508" s="1294" t="s">
        <v>2938</v>
      </c>
      <c r="J508" s="1294" t="s">
        <v>2448</v>
      </c>
      <c r="K508" s="1294" t="s">
        <v>2421</v>
      </c>
      <c r="L508" s="1294" t="s">
        <v>2449</v>
      </c>
      <c r="M508" s="1294" t="s">
        <v>2931</v>
      </c>
      <c r="N508" s="1296" t="s">
        <v>2451</v>
      </c>
    </row>
    <row r="509" spans="1:14" hidden="1" x14ac:dyDescent="0.35">
      <c r="A509" s="1293">
        <v>8143</v>
      </c>
      <c r="B509" s="1294" t="s">
        <v>3010</v>
      </c>
      <c r="C509" s="1294" t="s">
        <v>2931</v>
      </c>
      <c r="D509" s="1295">
        <v>43108</v>
      </c>
      <c r="E509" s="1295">
        <v>43108</v>
      </c>
      <c r="F509" s="1294" t="s">
        <v>2417</v>
      </c>
      <c r="G509" s="1294" t="s">
        <v>2726</v>
      </c>
      <c r="H509" s="1294" t="s">
        <v>2930</v>
      </c>
      <c r="I509" s="1294" t="s">
        <v>2942</v>
      </c>
      <c r="J509" s="1294" t="s">
        <v>2815</v>
      </c>
      <c r="K509" s="1294" t="s">
        <v>2458</v>
      </c>
      <c r="L509" s="1294" t="s">
        <v>1387</v>
      </c>
      <c r="M509" s="1294" t="s">
        <v>2931</v>
      </c>
      <c r="N509" s="1296" t="s">
        <v>117</v>
      </c>
    </row>
    <row r="510" spans="1:14" hidden="1" x14ac:dyDescent="0.35">
      <c r="A510" s="1293">
        <v>3210</v>
      </c>
      <c r="B510" s="1294" t="s">
        <v>3011</v>
      </c>
      <c r="C510" s="1294" t="s">
        <v>2931</v>
      </c>
      <c r="D510" s="1295">
        <v>45117</v>
      </c>
      <c r="E510" s="1295">
        <v>45117</v>
      </c>
      <c r="F510" s="1294" t="s">
        <v>2417</v>
      </c>
      <c r="G510" s="1294" t="s">
        <v>2507</v>
      </c>
      <c r="H510" s="1294" t="s">
        <v>2930</v>
      </c>
      <c r="I510" s="1294" t="s">
        <v>2929</v>
      </c>
      <c r="J510" s="1294" t="s">
        <v>2426</v>
      </c>
      <c r="K510" s="1294" t="s">
        <v>2421</v>
      </c>
      <c r="L510" s="1294" t="s">
        <v>1350</v>
      </c>
      <c r="M510" s="1294" t="s">
        <v>2931</v>
      </c>
      <c r="N510" s="1296" t="s">
        <v>114</v>
      </c>
    </row>
    <row r="511" spans="1:14" hidden="1" x14ac:dyDescent="0.35">
      <c r="A511" s="1293">
        <v>3151</v>
      </c>
      <c r="B511" s="1294" t="s">
        <v>3012</v>
      </c>
      <c r="C511" s="1294" t="s">
        <v>2931</v>
      </c>
      <c r="D511" s="1295">
        <v>44993</v>
      </c>
      <c r="E511" s="1295">
        <v>44993</v>
      </c>
      <c r="F511" s="1294" t="s">
        <v>2417</v>
      </c>
      <c r="G511" s="1294" t="s">
        <v>3013</v>
      </c>
      <c r="H511" s="1294" t="s">
        <v>2930</v>
      </c>
      <c r="I511" s="1294" t="s">
        <v>2942</v>
      </c>
      <c r="J511" s="1294" t="s">
        <v>3004</v>
      </c>
      <c r="K511" s="1294" t="s">
        <v>2458</v>
      </c>
      <c r="L511" s="1294" t="s">
        <v>1376</v>
      </c>
      <c r="M511" s="1294" t="s">
        <v>2931</v>
      </c>
      <c r="N511" s="1296" t="s">
        <v>116</v>
      </c>
    </row>
    <row r="512" spans="1:14" hidden="1" x14ac:dyDescent="0.35">
      <c r="A512" s="1293">
        <v>1865</v>
      </c>
      <c r="B512" s="1294" t="s">
        <v>3014</v>
      </c>
      <c r="C512" s="1294" t="s">
        <v>2931</v>
      </c>
      <c r="D512" s="1295">
        <v>43388</v>
      </c>
      <c r="E512" s="1295">
        <v>43388</v>
      </c>
      <c r="F512" s="1294" t="s">
        <v>2417</v>
      </c>
      <c r="G512" s="1294" t="s">
        <v>2418</v>
      </c>
      <c r="H512" s="1294" t="s">
        <v>2930</v>
      </c>
      <c r="I512" s="1294" t="s">
        <v>2947</v>
      </c>
      <c r="J512" s="1294" t="s">
        <v>2426</v>
      </c>
      <c r="K512" s="1294" t="s">
        <v>2421</v>
      </c>
      <c r="L512" s="1294" t="s">
        <v>1350</v>
      </c>
      <c r="M512" s="1294" t="s">
        <v>2931</v>
      </c>
      <c r="N512" s="1296" t="s">
        <v>114</v>
      </c>
    </row>
    <row r="513" spans="1:14" hidden="1" x14ac:dyDescent="0.35">
      <c r="A513" s="1293">
        <v>1231</v>
      </c>
      <c r="B513" s="1294" t="s">
        <v>3015</v>
      </c>
      <c r="C513" s="1294" t="s">
        <v>2931</v>
      </c>
      <c r="D513" s="1295">
        <v>41109</v>
      </c>
      <c r="E513" s="1295">
        <v>41109</v>
      </c>
      <c r="F513" s="1294" t="s">
        <v>2417</v>
      </c>
      <c r="G513" s="1294" t="s">
        <v>2418</v>
      </c>
      <c r="H513" s="1294" t="s">
        <v>2930</v>
      </c>
      <c r="I513" s="1294" t="s">
        <v>2938</v>
      </c>
      <c r="J513" s="1294" t="s">
        <v>2552</v>
      </c>
      <c r="K513" s="1294" t="s">
        <v>2421</v>
      </c>
      <c r="L513" s="1294" t="s">
        <v>1329</v>
      </c>
      <c r="M513" s="1294" t="s">
        <v>2931</v>
      </c>
      <c r="N513" s="1296" t="s">
        <v>115</v>
      </c>
    </row>
    <row r="514" spans="1:14" hidden="1" x14ac:dyDescent="0.35">
      <c r="A514" s="1293">
        <v>1621</v>
      </c>
      <c r="B514" s="1294" t="s">
        <v>3016</v>
      </c>
      <c r="C514" s="1294" t="s">
        <v>2931</v>
      </c>
      <c r="D514" s="1295">
        <v>42919</v>
      </c>
      <c r="E514" s="1295">
        <v>42919</v>
      </c>
      <c r="F514" s="1294" t="s">
        <v>2417</v>
      </c>
      <c r="G514" s="1294" t="s">
        <v>2418</v>
      </c>
      <c r="H514" s="1294" t="s">
        <v>2930</v>
      </c>
      <c r="I514" s="1294" t="s">
        <v>2947</v>
      </c>
      <c r="J514" s="1294" t="s">
        <v>2420</v>
      </c>
      <c r="K514" s="1294" t="s">
        <v>2421</v>
      </c>
      <c r="L514" s="1294" t="s">
        <v>1353</v>
      </c>
      <c r="M514" s="1294" t="s">
        <v>2931</v>
      </c>
      <c r="N514" s="1296" t="s">
        <v>114</v>
      </c>
    </row>
    <row r="515" spans="1:14" hidden="1" x14ac:dyDescent="0.35">
      <c r="A515" s="1293">
        <v>3026</v>
      </c>
      <c r="B515" s="1294" t="s">
        <v>3017</v>
      </c>
      <c r="C515" s="1294" t="s">
        <v>2931</v>
      </c>
      <c r="D515" s="1295">
        <v>44943</v>
      </c>
      <c r="E515" s="1295">
        <v>44943</v>
      </c>
      <c r="F515" s="1294" t="s">
        <v>2417</v>
      </c>
      <c r="G515" s="1294" t="s">
        <v>2418</v>
      </c>
      <c r="H515" s="1294" t="s">
        <v>2930</v>
      </c>
      <c r="I515" s="1294" t="s">
        <v>2940</v>
      </c>
      <c r="J515" s="1294" t="s">
        <v>2448</v>
      </c>
      <c r="K515" s="1294" t="s">
        <v>2421</v>
      </c>
      <c r="L515" s="1294" t="s">
        <v>2449</v>
      </c>
      <c r="M515" s="1294" t="s">
        <v>2931</v>
      </c>
      <c r="N515" s="1296" t="s">
        <v>2451</v>
      </c>
    </row>
    <row r="516" spans="1:14" hidden="1" x14ac:dyDescent="0.35">
      <c r="A516" s="1293">
        <v>1381</v>
      </c>
      <c r="B516" s="1294" t="s">
        <v>3018</v>
      </c>
      <c r="C516" s="1294" t="s">
        <v>2931</v>
      </c>
      <c r="D516" s="1295">
        <v>41918</v>
      </c>
      <c r="E516" s="1295">
        <v>41918</v>
      </c>
      <c r="F516" s="1294" t="s">
        <v>2417</v>
      </c>
      <c r="G516" s="1294" t="s">
        <v>2418</v>
      </c>
      <c r="H516" s="1294" t="s">
        <v>2930</v>
      </c>
      <c r="I516" s="1294" t="s">
        <v>2989</v>
      </c>
      <c r="J516" s="1294" t="s">
        <v>2420</v>
      </c>
      <c r="K516" s="1294" t="s">
        <v>2421</v>
      </c>
      <c r="L516" s="1294" t="s">
        <v>1353</v>
      </c>
      <c r="M516" s="1294" t="s">
        <v>2931</v>
      </c>
      <c r="N516" s="1296" t="s">
        <v>114</v>
      </c>
    </row>
    <row r="517" spans="1:14" hidden="1" x14ac:dyDescent="0.35">
      <c r="A517" s="1293">
        <v>3021</v>
      </c>
      <c r="B517" s="1294" t="s">
        <v>3019</v>
      </c>
      <c r="C517" s="1294" t="s">
        <v>2931</v>
      </c>
      <c r="D517" s="1295">
        <v>44931</v>
      </c>
      <c r="E517" s="1295">
        <v>44931</v>
      </c>
      <c r="F517" s="1294" t="s">
        <v>2417</v>
      </c>
      <c r="G517" s="1294" t="s">
        <v>2433</v>
      </c>
      <c r="H517" s="1294" t="s">
        <v>2930</v>
      </c>
      <c r="I517" s="1294" t="s">
        <v>2929</v>
      </c>
      <c r="J517" s="1294" t="s">
        <v>2448</v>
      </c>
      <c r="K517" s="1294" t="s">
        <v>2421</v>
      </c>
      <c r="L517" s="1294" t="s">
        <v>2449</v>
      </c>
      <c r="M517" s="1294" t="s">
        <v>2931</v>
      </c>
      <c r="N517" s="1296" t="s">
        <v>2451</v>
      </c>
    </row>
    <row r="518" spans="1:14" hidden="1" x14ac:dyDescent="0.35">
      <c r="A518" s="1293">
        <v>8238</v>
      </c>
      <c r="B518" s="1294" t="s">
        <v>3020</v>
      </c>
      <c r="C518" s="1294" t="s">
        <v>2931</v>
      </c>
      <c r="D518" s="1295">
        <v>43430</v>
      </c>
      <c r="E518" s="1295">
        <v>43430</v>
      </c>
      <c r="F518" s="1294" t="s">
        <v>2417</v>
      </c>
      <c r="G518" s="1294" t="s">
        <v>2530</v>
      </c>
      <c r="H518" s="1294" t="s">
        <v>2930</v>
      </c>
      <c r="I518" s="1294" t="s">
        <v>2991</v>
      </c>
      <c r="J518" s="1294" t="s">
        <v>2552</v>
      </c>
      <c r="K518" s="1294" t="s">
        <v>2458</v>
      </c>
      <c r="L518" s="1294" t="s">
        <v>1329</v>
      </c>
      <c r="M518" s="1294" t="s">
        <v>2931</v>
      </c>
      <c r="N518" s="1296" t="s">
        <v>115</v>
      </c>
    </row>
    <row r="519" spans="1:14" hidden="1" x14ac:dyDescent="0.35">
      <c r="A519" s="1293">
        <v>3009</v>
      </c>
      <c r="B519" s="1294" t="s">
        <v>3021</v>
      </c>
      <c r="C519" s="1294" t="s">
        <v>3022</v>
      </c>
      <c r="D519" s="1295">
        <v>44816</v>
      </c>
      <c r="E519" s="1295">
        <v>44816</v>
      </c>
      <c r="F519" s="1294" t="s">
        <v>2417</v>
      </c>
      <c r="G519" s="1294" t="s">
        <v>2610</v>
      </c>
      <c r="H519" s="1294" t="s">
        <v>336</v>
      </c>
      <c r="I519" s="1294" t="s">
        <v>336</v>
      </c>
      <c r="J519" s="1294" t="s">
        <v>2424</v>
      </c>
      <c r="K519" s="1294" t="s">
        <v>330</v>
      </c>
      <c r="L519" s="1294" t="s">
        <v>1350</v>
      </c>
      <c r="M519" s="1294" t="s">
        <v>765</v>
      </c>
      <c r="N519" s="1296" t="s">
        <v>114</v>
      </c>
    </row>
    <row r="520" spans="1:14" hidden="1" x14ac:dyDescent="0.35">
      <c r="A520" s="1293">
        <v>2932</v>
      </c>
      <c r="B520" s="1294" t="s">
        <v>3023</v>
      </c>
      <c r="C520" s="1294" t="s">
        <v>3022</v>
      </c>
      <c r="D520" s="1295">
        <v>44732</v>
      </c>
      <c r="E520" s="1295">
        <v>44732</v>
      </c>
      <c r="F520" s="1294" t="s">
        <v>2417</v>
      </c>
      <c r="G520" s="1294" t="s">
        <v>2433</v>
      </c>
      <c r="H520" s="1294" t="s">
        <v>336</v>
      </c>
      <c r="I520" s="1294" t="s">
        <v>336</v>
      </c>
      <c r="J520" s="1294" t="s">
        <v>2436</v>
      </c>
      <c r="K520" s="1294" t="s">
        <v>2421</v>
      </c>
      <c r="L520" s="1294" t="s">
        <v>1353</v>
      </c>
      <c r="M520" s="1294" t="s">
        <v>3024</v>
      </c>
      <c r="N520" s="1296" t="s">
        <v>114</v>
      </c>
    </row>
    <row r="521" spans="1:14" hidden="1" x14ac:dyDescent="0.35">
      <c r="A521" s="1293">
        <v>2170</v>
      </c>
      <c r="B521" s="1294" t="s">
        <v>3025</v>
      </c>
      <c r="C521" s="1294" t="s">
        <v>444</v>
      </c>
      <c r="D521" s="1295">
        <v>43997</v>
      </c>
      <c r="E521" s="1295">
        <v>43997</v>
      </c>
      <c r="F521" s="1294" t="s">
        <v>2417</v>
      </c>
      <c r="G521" s="1294" t="s">
        <v>2433</v>
      </c>
      <c r="H521" s="1294" t="s">
        <v>336</v>
      </c>
      <c r="I521" s="1294" t="s">
        <v>336</v>
      </c>
      <c r="J521" s="1294" t="s">
        <v>1396</v>
      </c>
      <c r="K521" s="1294" t="s">
        <v>2421</v>
      </c>
      <c r="L521" s="1294" t="s">
        <v>1332</v>
      </c>
      <c r="M521" s="1294" t="s">
        <v>3024</v>
      </c>
      <c r="N521" s="1296" t="s">
        <v>115</v>
      </c>
    </row>
    <row r="522" spans="1:14" hidden="1" x14ac:dyDescent="0.35">
      <c r="A522" s="1293">
        <v>2482</v>
      </c>
      <c r="B522" s="1294" t="s">
        <v>3026</v>
      </c>
      <c r="C522" s="1294" t="s">
        <v>3022</v>
      </c>
      <c r="D522" s="1295">
        <v>44368</v>
      </c>
      <c r="E522" s="1295">
        <v>44368</v>
      </c>
      <c r="F522" s="1294" t="s">
        <v>2417</v>
      </c>
      <c r="G522" s="1294" t="s">
        <v>2433</v>
      </c>
      <c r="H522" s="1294" t="s">
        <v>336</v>
      </c>
      <c r="I522" s="1294" t="s">
        <v>336</v>
      </c>
      <c r="J522" s="1294" t="s">
        <v>2424</v>
      </c>
      <c r="K522" s="1294" t="s">
        <v>2421</v>
      </c>
      <c r="L522" s="1294" t="s">
        <v>1350</v>
      </c>
      <c r="M522" s="1294" t="s">
        <v>3024</v>
      </c>
      <c r="N522" s="1296" t="s">
        <v>114</v>
      </c>
    </row>
    <row r="523" spans="1:14" hidden="1" x14ac:dyDescent="0.35">
      <c r="A523" s="1293">
        <v>2929</v>
      </c>
      <c r="B523" s="1294" t="s">
        <v>3027</v>
      </c>
      <c r="C523" s="1294" t="s">
        <v>3022</v>
      </c>
      <c r="D523" s="1295">
        <v>44732</v>
      </c>
      <c r="E523" s="1295">
        <v>44732</v>
      </c>
      <c r="F523" s="1294" t="s">
        <v>2417</v>
      </c>
      <c r="G523" s="1294" t="s">
        <v>2513</v>
      </c>
      <c r="H523" s="1294" t="s">
        <v>336</v>
      </c>
      <c r="I523" s="1294" t="s">
        <v>336</v>
      </c>
      <c r="J523" s="1294" t="s">
        <v>2436</v>
      </c>
      <c r="K523" s="1294" t="s">
        <v>2421</v>
      </c>
      <c r="L523" s="1294" t="s">
        <v>1353</v>
      </c>
      <c r="M523" s="1294" t="s">
        <v>3024</v>
      </c>
      <c r="N523" s="1296" t="s">
        <v>114</v>
      </c>
    </row>
    <row r="524" spans="1:14" hidden="1" x14ac:dyDescent="0.35">
      <c r="A524" s="1293">
        <v>3403</v>
      </c>
      <c r="B524" s="1294" t="s">
        <v>3028</v>
      </c>
      <c r="C524" s="1294" t="s">
        <v>444</v>
      </c>
      <c r="D524" s="1295">
        <v>45600</v>
      </c>
      <c r="E524" s="1295">
        <v>45600</v>
      </c>
      <c r="F524" s="1294" t="s">
        <v>2417</v>
      </c>
      <c r="G524" s="1294" t="s">
        <v>2433</v>
      </c>
      <c r="H524" s="1294" t="s">
        <v>336</v>
      </c>
      <c r="I524" s="1294" t="s">
        <v>336</v>
      </c>
      <c r="J524" s="1294" t="s">
        <v>1354</v>
      </c>
      <c r="K524" s="1294" t="s">
        <v>2421</v>
      </c>
      <c r="L524" s="1294" t="s">
        <v>1332</v>
      </c>
      <c r="M524" s="1294" t="s">
        <v>3024</v>
      </c>
      <c r="N524" s="1296" t="s">
        <v>115</v>
      </c>
    </row>
    <row r="525" spans="1:14" hidden="1" x14ac:dyDescent="0.35">
      <c r="A525" s="1293">
        <v>2894</v>
      </c>
      <c r="B525" s="1294" t="s">
        <v>3029</v>
      </c>
      <c r="C525" s="1294" t="s">
        <v>3022</v>
      </c>
      <c r="D525" s="1295">
        <v>44697</v>
      </c>
      <c r="E525" s="1295">
        <v>44697</v>
      </c>
      <c r="F525" s="1294" t="s">
        <v>2417</v>
      </c>
      <c r="G525" s="1294" t="s">
        <v>2418</v>
      </c>
      <c r="H525" s="1294" t="s">
        <v>336</v>
      </c>
      <c r="I525" s="1294" t="s">
        <v>336</v>
      </c>
      <c r="J525" s="1294" t="s">
        <v>2424</v>
      </c>
      <c r="K525" s="1294" t="s">
        <v>2421</v>
      </c>
      <c r="L525" s="1294" t="s">
        <v>1350</v>
      </c>
      <c r="M525" s="1294" t="s">
        <v>3024</v>
      </c>
      <c r="N525" s="1296" t="s">
        <v>114</v>
      </c>
    </row>
    <row r="526" spans="1:14" hidden="1" x14ac:dyDescent="0.35">
      <c r="A526" s="1293">
        <v>2788</v>
      </c>
      <c r="B526" s="1294" t="s">
        <v>3030</v>
      </c>
      <c r="C526" s="1294" t="s">
        <v>3031</v>
      </c>
      <c r="D526" s="1295">
        <v>44735</v>
      </c>
      <c r="E526" s="1295">
        <v>44735</v>
      </c>
      <c r="F526" s="1294" t="s">
        <v>2417</v>
      </c>
      <c r="G526" s="1294" t="s">
        <v>2418</v>
      </c>
      <c r="H526" s="1294" t="s">
        <v>336</v>
      </c>
      <c r="I526" s="1294" t="s">
        <v>336</v>
      </c>
      <c r="J526" s="1294" t="s">
        <v>2552</v>
      </c>
      <c r="K526" s="1294" t="s">
        <v>2421</v>
      </c>
      <c r="L526" s="1294" t="s">
        <v>1329</v>
      </c>
      <c r="M526" s="1294" t="s">
        <v>3024</v>
      </c>
      <c r="N526" s="1296" t="s">
        <v>115</v>
      </c>
    </row>
    <row r="527" spans="1:14" hidden="1" x14ac:dyDescent="0.35">
      <c r="A527" s="1293">
        <v>8353</v>
      </c>
      <c r="B527" s="1294" t="s">
        <v>3032</v>
      </c>
      <c r="C527" s="1294" t="s">
        <v>3031</v>
      </c>
      <c r="D527" s="1295">
        <v>44200</v>
      </c>
      <c r="E527" s="1295">
        <v>44200</v>
      </c>
      <c r="F527" s="1294" t="s">
        <v>2417</v>
      </c>
      <c r="G527" s="1294" t="s">
        <v>2563</v>
      </c>
      <c r="H527" s="1294" t="s">
        <v>336</v>
      </c>
      <c r="I527" s="1294" t="s">
        <v>336</v>
      </c>
      <c r="J527" s="1294" t="s">
        <v>2552</v>
      </c>
      <c r="K527" s="1294" t="s">
        <v>2458</v>
      </c>
      <c r="L527" s="1294" t="s">
        <v>1329</v>
      </c>
      <c r="M527" s="1294" t="s">
        <v>765</v>
      </c>
      <c r="N527" s="1296" t="s">
        <v>115</v>
      </c>
    </row>
    <row r="528" spans="1:14" hidden="1" x14ac:dyDescent="0.35">
      <c r="A528" s="1293">
        <v>2919</v>
      </c>
      <c r="B528" s="1294" t="s">
        <v>3033</v>
      </c>
      <c r="C528" s="1294" t="s">
        <v>3031</v>
      </c>
      <c r="D528" s="1295">
        <v>44722</v>
      </c>
      <c r="E528" s="1295">
        <v>44722</v>
      </c>
      <c r="F528" s="1294" t="s">
        <v>2417</v>
      </c>
      <c r="G528" s="1294" t="s">
        <v>2507</v>
      </c>
      <c r="H528" s="1294" t="s">
        <v>336</v>
      </c>
      <c r="I528" s="1294" t="s">
        <v>336</v>
      </c>
      <c r="J528" s="1294" t="s">
        <v>2552</v>
      </c>
      <c r="K528" s="1294" t="s">
        <v>2421</v>
      </c>
      <c r="L528" s="1294" t="s">
        <v>1329</v>
      </c>
      <c r="M528" s="1294" t="s">
        <v>3024</v>
      </c>
      <c r="N528" s="1296" t="s">
        <v>115</v>
      </c>
    </row>
    <row r="529" spans="1:14" hidden="1" x14ac:dyDescent="0.35">
      <c r="A529" s="1293">
        <v>8427</v>
      </c>
      <c r="B529" s="1294" t="s">
        <v>3034</v>
      </c>
      <c r="C529" s="1294" t="s">
        <v>444</v>
      </c>
      <c r="D529" s="1295">
        <v>44648</v>
      </c>
      <c r="E529" s="1295">
        <v>44648</v>
      </c>
      <c r="F529" s="1294" t="s">
        <v>2417</v>
      </c>
      <c r="G529" s="1294" t="s">
        <v>2537</v>
      </c>
      <c r="H529" s="1294" t="s">
        <v>336</v>
      </c>
      <c r="I529" s="1294" t="s">
        <v>336</v>
      </c>
      <c r="J529" s="1294" t="s">
        <v>1396</v>
      </c>
      <c r="K529" s="1294" t="s">
        <v>330</v>
      </c>
      <c r="L529" s="1294" t="s">
        <v>1332</v>
      </c>
      <c r="M529" s="1294" t="s">
        <v>765</v>
      </c>
      <c r="N529" s="1296" t="s">
        <v>115</v>
      </c>
    </row>
    <row r="530" spans="1:14" hidden="1" x14ac:dyDescent="0.35">
      <c r="A530" s="1293">
        <v>2895</v>
      </c>
      <c r="B530" s="1294" t="s">
        <v>3035</v>
      </c>
      <c r="C530" s="1294" t="s">
        <v>3022</v>
      </c>
      <c r="D530" s="1295">
        <v>44697</v>
      </c>
      <c r="E530" s="1295">
        <v>44697</v>
      </c>
      <c r="F530" s="1294" t="s">
        <v>2417</v>
      </c>
      <c r="G530" s="1294" t="s">
        <v>2507</v>
      </c>
      <c r="H530" s="1294" t="s">
        <v>336</v>
      </c>
      <c r="I530" s="1294" t="s">
        <v>336</v>
      </c>
      <c r="J530" s="1294" t="s">
        <v>2436</v>
      </c>
      <c r="K530" s="1294" t="s">
        <v>2421</v>
      </c>
      <c r="L530" s="1294" t="s">
        <v>1353</v>
      </c>
      <c r="M530" s="1294" t="s">
        <v>3024</v>
      </c>
      <c r="N530" s="1296" t="s">
        <v>114</v>
      </c>
    </row>
    <row r="531" spans="1:14" hidden="1" x14ac:dyDescent="0.35">
      <c r="A531" s="1293">
        <v>2736</v>
      </c>
      <c r="B531" s="1294" t="s">
        <v>3036</v>
      </c>
      <c r="C531" s="1294" t="s">
        <v>3022</v>
      </c>
      <c r="D531" s="1295">
        <v>44545</v>
      </c>
      <c r="E531" s="1295">
        <v>44545</v>
      </c>
      <c r="F531" s="1294" t="s">
        <v>2417</v>
      </c>
      <c r="G531" s="1294" t="s">
        <v>2507</v>
      </c>
      <c r="H531" s="1294" t="s">
        <v>336</v>
      </c>
      <c r="I531" s="1294" t="s">
        <v>336</v>
      </c>
      <c r="J531" s="1294" t="s">
        <v>2424</v>
      </c>
      <c r="K531" s="1294" t="s">
        <v>2421</v>
      </c>
      <c r="L531" s="1294" t="s">
        <v>1350</v>
      </c>
      <c r="M531" s="1294" t="s">
        <v>3024</v>
      </c>
      <c r="N531" s="1296" t="s">
        <v>114</v>
      </c>
    </row>
    <row r="532" spans="1:14" hidden="1" x14ac:dyDescent="0.35">
      <c r="A532" s="1293">
        <v>2543</v>
      </c>
      <c r="B532" s="1294" t="s">
        <v>3037</v>
      </c>
      <c r="C532" s="1294" t="s">
        <v>3031</v>
      </c>
      <c r="D532" s="1295">
        <v>45356</v>
      </c>
      <c r="E532" s="1295">
        <v>44424</v>
      </c>
      <c r="F532" s="1294" t="s">
        <v>2417</v>
      </c>
      <c r="G532" s="1294" t="s">
        <v>2555</v>
      </c>
      <c r="H532" s="1294" t="s">
        <v>336</v>
      </c>
      <c r="I532" s="1294" t="s">
        <v>336</v>
      </c>
      <c r="J532" s="1294" t="s">
        <v>2552</v>
      </c>
      <c r="K532" s="1294" t="s">
        <v>2458</v>
      </c>
      <c r="L532" s="1294" t="s">
        <v>1329</v>
      </c>
      <c r="M532" s="1294" t="s">
        <v>765</v>
      </c>
      <c r="N532" s="1296" t="s">
        <v>115</v>
      </c>
    </row>
    <row r="533" spans="1:14" hidden="1" x14ac:dyDescent="0.35">
      <c r="A533" s="1293">
        <v>2899</v>
      </c>
      <c r="B533" s="1294" t="s">
        <v>3038</v>
      </c>
      <c r="C533" s="1294" t="s">
        <v>3022</v>
      </c>
      <c r="D533" s="1295">
        <v>44697</v>
      </c>
      <c r="E533" s="1295">
        <v>44697</v>
      </c>
      <c r="F533" s="1294" t="s">
        <v>2417</v>
      </c>
      <c r="G533" s="1294" t="s">
        <v>2418</v>
      </c>
      <c r="H533" s="1294" t="s">
        <v>336</v>
      </c>
      <c r="I533" s="1294" t="s">
        <v>336</v>
      </c>
      <c r="J533" s="1294" t="s">
        <v>2436</v>
      </c>
      <c r="K533" s="1294" t="s">
        <v>2421</v>
      </c>
      <c r="L533" s="1294" t="s">
        <v>1353</v>
      </c>
      <c r="M533" s="1294" t="s">
        <v>3024</v>
      </c>
      <c r="N533" s="1296" t="s">
        <v>114</v>
      </c>
    </row>
    <row r="534" spans="1:14" hidden="1" x14ac:dyDescent="0.35">
      <c r="A534" s="1293">
        <v>8300</v>
      </c>
      <c r="B534" s="1294" t="s">
        <v>3039</v>
      </c>
      <c r="C534" s="1294" t="s">
        <v>3031</v>
      </c>
      <c r="D534" s="1295">
        <v>43725</v>
      </c>
      <c r="E534" s="1295">
        <v>43725</v>
      </c>
      <c r="F534" s="1294" t="s">
        <v>2417</v>
      </c>
      <c r="G534" s="1294" t="s">
        <v>2537</v>
      </c>
      <c r="H534" s="1294" t="s">
        <v>336</v>
      </c>
      <c r="I534" s="1294" t="s">
        <v>336</v>
      </c>
      <c r="J534" s="1294" t="s">
        <v>2552</v>
      </c>
      <c r="K534" s="1294" t="s">
        <v>330</v>
      </c>
      <c r="L534" s="1294" t="s">
        <v>1329</v>
      </c>
      <c r="M534" s="1294" t="s">
        <v>765</v>
      </c>
      <c r="N534" s="1296" t="s">
        <v>115</v>
      </c>
    </row>
    <row r="535" spans="1:14" hidden="1" x14ac:dyDescent="0.35">
      <c r="A535" s="1293">
        <v>2893</v>
      </c>
      <c r="B535" s="1294" t="s">
        <v>3040</v>
      </c>
      <c r="C535" s="1294" t="s">
        <v>3022</v>
      </c>
      <c r="D535" s="1295">
        <v>44697</v>
      </c>
      <c r="E535" s="1295">
        <v>44697</v>
      </c>
      <c r="F535" s="1294" t="s">
        <v>2417</v>
      </c>
      <c r="G535" s="1294" t="s">
        <v>2418</v>
      </c>
      <c r="H535" s="1294" t="s">
        <v>336</v>
      </c>
      <c r="I535" s="1294" t="s">
        <v>336</v>
      </c>
      <c r="J535" s="1294" t="s">
        <v>2424</v>
      </c>
      <c r="K535" s="1294" t="s">
        <v>2421</v>
      </c>
      <c r="L535" s="1294" t="s">
        <v>1350</v>
      </c>
      <c r="M535" s="1294" t="s">
        <v>3024</v>
      </c>
      <c r="N535" s="1296" t="s">
        <v>114</v>
      </c>
    </row>
    <row r="536" spans="1:14" hidden="1" x14ac:dyDescent="0.35">
      <c r="A536" s="1293">
        <v>2171</v>
      </c>
      <c r="B536" s="1294" t="s">
        <v>3041</v>
      </c>
      <c r="C536" s="1294" t="s">
        <v>444</v>
      </c>
      <c r="D536" s="1295">
        <v>43997</v>
      </c>
      <c r="E536" s="1295">
        <v>43997</v>
      </c>
      <c r="F536" s="1294" t="s">
        <v>2417</v>
      </c>
      <c r="G536" s="1294" t="s">
        <v>2418</v>
      </c>
      <c r="H536" s="1294" t="s">
        <v>336</v>
      </c>
      <c r="I536" s="1294" t="s">
        <v>336</v>
      </c>
      <c r="J536" s="1294" t="s">
        <v>1396</v>
      </c>
      <c r="K536" s="1294" t="s">
        <v>2421</v>
      </c>
      <c r="L536" s="1294" t="s">
        <v>1332</v>
      </c>
      <c r="M536" s="1294" t="s">
        <v>3024</v>
      </c>
      <c r="N536" s="1296" t="s">
        <v>115</v>
      </c>
    </row>
    <row r="537" spans="1:14" hidden="1" x14ac:dyDescent="0.35">
      <c r="A537" s="1293">
        <v>2480</v>
      </c>
      <c r="B537" s="1294" t="s">
        <v>3042</v>
      </c>
      <c r="C537" s="1294" t="s">
        <v>3022</v>
      </c>
      <c r="D537" s="1295">
        <v>45323</v>
      </c>
      <c r="E537" s="1295">
        <v>44368</v>
      </c>
      <c r="F537" s="1294" t="s">
        <v>2417</v>
      </c>
      <c r="G537" s="1294" t="s">
        <v>2530</v>
      </c>
      <c r="H537" s="1294" t="s">
        <v>336</v>
      </c>
      <c r="I537" s="1294" t="s">
        <v>336</v>
      </c>
      <c r="J537" s="1294" t="s">
        <v>2424</v>
      </c>
      <c r="K537" s="1294" t="s">
        <v>2458</v>
      </c>
      <c r="L537" s="1294" t="s">
        <v>1350</v>
      </c>
      <c r="M537" s="1294" t="s">
        <v>765</v>
      </c>
      <c r="N537" s="1296" t="s">
        <v>114</v>
      </c>
    </row>
    <row r="538" spans="1:14" hidden="1" x14ac:dyDescent="0.35">
      <c r="A538" s="1293">
        <v>1188</v>
      </c>
      <c r="B538" s="1294" t="s">
        <v>3043</v>
      </c>
      <c r="C538" s="1294" t="s">
        <v>3031</v>
      </c>
      <c r="D538" s="1295">
        <v>45026</v>
      </c>
      <c r="E538" s="1295">
        <v>40961</v>
      </c>
      <c r="F538" s="1294" t="s">
        <v>2417</v>
      </c>
      <c r="G538" s="1294" t="s">
        <v>2563</v>
      </c>
      <c r="H538" s="1294" t="s">
        <v>336</v>
      </c>
      <c r="I538" s="1294" t="s">
        <v>336</v>
      </c>
      <c r="J538" s="1294" t="s">
        <v>2552</v>
      </c>
      <c r="K538" s="1294" t="s">
        <v>2458</v>
      </c>
      <c r="L538" s="1294" t="s">
        <v>1329</v>
      </c>
      <c r="M538" s="1294" t="s">
        <v>765</v>
      </c>
      <c r="N538" s="1296" t="s">
        <v>115</v>
      </c>
    </row>
    <row r="539" spans="1:14" hidden="1" x14ac:dyDescent="0.35">
      <c r="A539" s="1293">
        <v>1429</v>
      </c>
      <c r="B539" s="1294" t="s">
        <v>3044</v>
      </c>
      <c r="C539" s="1294" t="s">
        <v>3031</v>
      </c>
      <c r="D539" s="1295">
        <v>45076</v>
      </c>
      <c r="E539" s="1295">
        <v>42219</v>
      </c>
      <c r="F539" s="1294" t="s">
        <v>2417</v>
      </c>
      <c r="G539" s="1294" t="s">
        <v>2530</v>
      </c>
      <c r="H539" s="1294" t="s">
        <v>336</v>
      </c>
      <c r="I539" s="1294" t="s">
        <v>336</v>
      </c>
      <c r="J539" s="1294" t="s">
        <v>2552</v>
      </c>
      <c r="K539" s="1294" t="s">
        <v>2458</v>
      </c>
      <c r="L539" s="1294" t="s">
        <v>1329</v>
      </c>
      <c r="M539" s="1294" t="s">
        <v>765</v>
      </c>
      <c r="N539" s="1296" t="s">
        <v>115</v>
      </c>
    </row>
    <row r="540" spans="1:14" hidden="1" x14ac:dyDescent="0.35">
      <c r="A540" s="1293">
        <v>1124</v>
      </c>
      <c r="B540" s="1294" t="s">
        <v>3045</v>
      </c>
      <c r="C540" s="1294" t="s">
        <v>721</v>
      </c>
      <c r="D540" s="1295">
        <v>40652</v>
      </c>
      <c r="E540" s="1295">
        <v>40652</v>
      </c>
      <c r="F540" s="1294" t="s">
        <v>2417</v>
      </c>
      <c r="G540" s="1294" t="s">
        <v>2418</v>
      </c>
      <c r="H540" s="1294" t="s">
        <v>336</v>
      </c>
      <c r="I540" s="1294" t="s">
        <v>336</v>
      </c>
      <c r="J540" s="1294" t="s">
        <v>2495</v>
      </c>
      <c r="K540" s="1294" t="s">
        <v>2421</v>
      </c>
      <c r="L540" s="1294" t="s">
        <v>1372</v>
      </c>
      <c r="M540" s="1294" t="s">
        <v>3024</v>
      </c>
      <c r="N540" s="1296" t="s">
        <v>116</v>
      </c>
    </row>
    <row r="541" spans="1:14" hidden="1" x14ac:dyDescent="0.35">
      <c r="A541" s="1293">
        <v>8432</v>
      </c>
      <c r="B541" s="1294" t="s">
        <v>3046</v>
      </c>
      <c r="C541" s="1294" t="s">
        <v>3031</v>
      </c>
      <c r="D541" s="1295">
        <v>44655</v>
      </c>
      <c r="E541" s="1295">
        <v>44655</v>
      </c>
      <c r="F541" s="1294" t="s">
        <v>2417</v>
      </c>
      <c r="G541" s="1294" t="s">
        <v>2537</v>
      </c>
      <c r="H541" s="1294" t="s">
        <v>336</v>
      </c>
      <c r="I541" s="1294" t="s">
        <v>336</v>
      </c>
      <c r="J541" s="1294" t="s">
        <v>2552</v>
      </c>
      <c r="K541" s="1294" t="s">
        <v>330</v>
      </c>
      <c r="L541" s="1294" t="s">
        <v>1329</v>
      </c>
      <c r="M541" s="1294" t="s">
        <v>765</v>
      </c>
      <c r="N541" s="1296" t="s">
        <v>115</v>
      </c>
    </row>
    <row r="542" spans="1:14" hidden="1" x14ac:dyDescent="0.35">
      <c r="A542" s="1293">
        <v>3197</v>
      </c>
      <c r="B542" s="1294" t="s">
        <v>3047</v>
      </c>
      <c r="C542" s="1294" t="s">
        <v>3022</v>
      </c>
      <c r="D542" s="1295">
        <v>45078</v>
      </c>
      <c r="E542" s="1295">
        <v>45078</v>
      </c>
      <c r="F542" s="1294" t="s">
        <v>2417</v>
      </c>
      <c r="G542" s="1294" t="s">
        <v>2433</v>
      </c>
      <c r="H542" s="1294" t="s">
        <v>336</v>
      </c>
      <c r="I542" s="1294" t="s">
        <v>336</v>
      </c>
      <c r="J542" s="1294" t="s">
        <v>2424</v>
      </c>
      <c r="K542" s="1294" t="s">
        <v>2421</v>
      </c>
      <c r="L542" s="1294" t="s">
        <v>1350</v>
      </c>
      <c r="M542" s="1294" t="s">
        <v>3024</v>
      </c>
      <c r="N542" s="1296" t="s">
        <v>114</v>
      </c>
    </row>
    <row r="543" spans="1:14" hidden="1" x14ac:dyDescent="0.35">
      <c r="A543" s="1293">
        <v>8443</v>
      </c>
      <c r="B543" s="1294" t="s">
        <v>3048</v>
      </c>
      <c r="C543" s="1294" t="s">
        <v>1708</v>
      </c>
      <c r="D543" s="1295">
        <v>44725</v>
      </c>
      <c r="E543" s="1295">
        <v>44725</v>
      </c>
      <c r="F543" s="1294" t="s">
        <v>2417</v>
      </c>
      <c r="G543" s="1294" t="s">
        <v>2530</v>
      </c>
      <c r="H543" s="1294" t="s">
        <v>336</v>
      </c>
      <c r="I543" s="1294" t="s">
        <v>336</v>
      </c>
      <c r="J543" s="1294" t="s">
        <v>1336</v>
      </c>
      <c r="K543" s="1294" t="s">
        <v>2458</v>
      </c>
      <c r="L543" s="1294" t="s">
        <v>1387</v>
      </c>
      <c r="M543" s="1294" t="s">
        <v>765</v>
      </c>
      <c r="N543" s="1296" t="s">
        <v>117</v>
      </c>
    </row>
    <row r="544" spans="1:14" hidden="1" x14ac:dyDescent="0.35">
      <c r="A544" s="1293">
        <v>2178</v>
      </c>
      <c r="B544" s="1294" t="s">
        <v>3049</v>
      </c>
      <c r="C544" s="1294" t="s">
        <v>444</v>
      </c>
      <c r="D544" s="1295">
        <v>43997</v>
      </c>
      <c r="E544" s="1295">
        <v>43997</v>
      </c>
      <c r="F544" s="1294" t="s">
        <v>2417</v>
      </c>
      <c r="G544" s="1294" t="s">
        <v>2418</v>
      </c>
      <c r="H544" s="1294" t="s">
        <v>336</v>
      </c>
      <c r="I544" s="1294" t="s">
        <v>336</v>
      </c>
      <c r="J544" s="1294" t="s">
        <v>1396</v>
      </c>
      <c r="K544" s="1294" t="s">
        <v>2421</v>
      </c>
      <c r="L544" s="1294" t="s">
        <v>1332</v>
      </c>
      <c r="M544" s="1294" t="s">
        <v>3024</v>
      </c>
      <c r="N544" s="1296" t="s">
        <v>115</v>
      </c>
    </row>
    <row r="545" spans="1:14" hidden="1" x14ac:dyDescent="0.35">
      <c r="A545" s="1293">
        <v>1847</v>
      </c>
      <c r="B545" s="1294" t="s">
        <v>3050</v>
      </c>
      <c r="C545" s="1294" t="s">
        <v>3031</v>
      </c>
      <c r="D545" s="1295">
        <v>43353</v>
      </c>
      <c r="E545" s="1295">
        <v>43353</v>
      </c>
      <c r="F545" s="1294" t="s">
        <v>2417</v>
      </c>
      <c r="G545" s="1294" t="s">
        <v>2418</v>
      </c>
      <c r="H545" s="1294" t="s">
        <v>336</v>
      </c>
      <c r="I545" s="1294" t="s">
        <v>336</v>
      </c>
      <c r="J545" s="1294" t="s">
        <v>2552</v>
      </c>
      <c r="K545" s="1294" t="s">
        <v>2421</v>
      </c>
      <c r="L545" s="1294" t="s">
        <v>1329</v>
      </c>
      <c r="M545" s="1294" t="s">
        <v>3024</v>
      </c>
      <c r="N545" s="1296" t="s">
        <v>115</v>
      </c>
    </row>
    <row r="546" spans="1:14" hidden="1" x14ac:dyDescent="0.35">
      <c r="A546" s="1293">
        <v>2902</v>
      </c>
      <c r="B546" s="1294" t="s">
        <v>3051</v>
      </c>
      <c r="C546" s="1294" t="s">
        <v>3022</v>
      </c>
      <c r="D546" s="1295">
        <v>44697</v>
      </c>
      <c r="E546" s="1295">
        <v>44697</v>
      </c>
      <c r="F546" s="1294" t="s">
        <v>2417</v>
      </c>
      <c r="G546" s="1294" t="s">
        <v>2418</v>
      </c>
      <c r="H546" s="1294" t="s">
        <v>336</v>
      </c>
      <c r="I546" s="1294" t="s">
        <v>336</v>
      </c>
      <c r="J546" s="1294" t="s">
        <v>2436</v>
      </c>
      <c r="K546" s="1294" t="s">
        <v>2421</v>
      </c>
      <c r="L546" s="1294" t="s">
        <v>1353</v>
      </c>
      <c r="M546" s="1294" t="s">
        <v>3024</v>
      </c>
      <c r="N546" s="1296" t="s">
        <v>114</v>
      </c>
    </row>
    <row r="547" spans="1:14" hidden="1" x14ac:dyDescent="0.35">
      <c r="A547" s="1293">
        <v>3086</v>
      </c>
      <c r="B547" s="1294" t="s">
        <v>3052</v>
      </c>
      <c r="C547" s="1294" t="s">
        <v>3031</v>
      </c>
      <c r="D547" s="1295">
        <v>44977</v>
      </c>
      <c r="E547" s="1295">
        <v>44977</v>
      </c>
      <c r="F547" s="1294" t="s">
        <v>2417</v>
      </c>
      <c r="G547" s="1294" t="s">
        <v>2507</v>
      </c>
      <c r="H547" s="1294" t="s">
        <v>336</v>
      </c>
      <c r="I547" s="1294" t="s">
        <v>336</v>
      </c>
      <c r="J547" s="1294" t="s">
        <v>2552</v>
      </c>
      <c r="K547" s="1294" t="s">
        <v>2421</v>
      </c>
      <c r="L547" s="1294" t="s">
        <v>1329</v>
      </c>
      <c r="M547" s="1294" t="s">
        <v>3024</v>
      </c>
      <c r="N547" s="1296" t="s">
        <v>115</v>
      </c>
    </row>
    <row r="548" spans="1:14" hidden="1" x14ac:dyDescent="0.35">
      <c r="A548" s="1293">
        <v>2475</v>
      </c>
      <c r="B548" s="1294" t="s">
        <v>3053</v>
      </c>
      <c r="C548" s="1294" t="s">
        <v>444</v>
      </c>
      <c r="D548" s="1295">
        <v>44368</v>
      </c>
      <c r="E548" s="1295">
        <v>44368</v>
      </c>
      <c r="F548" s="1294" t="s">
        <v>2417</v>
      </c>
      <c r="G548" s="1294" t="s">
        <v>2418</v>
      </c>
      <c r="H548" s="1294" t="s">
        <v>336</v>
      </c>
      <c r="I548" s="1294" t="s">
        <v>336</v>
      </c>
      <c r="J548" s="1294" t="s">
        <v>1396</v>
      </c>
      <c r="K548" s="1294" t="s">
        <v>2421</v>
      </c>
      <c r="L548" s="1294" t="s">
        <v>1332</v>
      </c>
      <c r="M548" s="1294" t="s">
        <v>3024</v>
      </c>
      <c r="N548" s="1296" t="s">
        <v>115</v>
      </c>
    </row>
    <row r="549" spans="1:14" hidden="1" x14ac:dyDescent="0.35">
      <c r="A549" s="1293">
        <v>2175</v>
      </c>
      <c r="B549" s="1294" t="s">
        <v>3054</v>
      </c>
      <c r="C549" s="1294" t="s">
        <v>444</v>
      </c>
      <c r="D549" s="1295">
        <v>45341</v>
      </c>
      <c r="E549" s="1295">
        <v>43997</v>
      </c>
      <c r="F549" s="1294" t="s">
        <v>2417</v>
      </c>
      <c r="G549" s="1294" t="s">
        <v>2563</v>
      </c>
      <c r="H549" s="1294" t="s">
        <v>336</v>
      </c>
      <c r="I549" s="1294" t="s">
        <v>336</v>
      </c>
      <c r="J549" s="1294" t="s">
        <v>1396</v>
      </c>
      <c r="K549" s="1294" t="s">
        <v>2458</v>
      </c>
      <c r="L549" s="1294" t="s">
        <v>1332</v>
      </c>
      <c r="M549" s="1294" t="s">
        <v>765</v>
      </c>
      <c r="N549" s="1296" t="s">
        <v>115</v>
      </c>
    </row>
    <row r="550" spans="1:14" hidden="1" x14ac:dyDescent="0.35">
      <c r="A550" s="1293">
        <v>3243</v>
      </c>
      <c r="B550" s="1294" t="s">
        <v>3055</v>
      </c>
      <c r="C550" s="1294" t="s">
        <v>3022</v>
      </c>
      <c r="D550" s="1295">
        <v>45215</v>
      </c>
      <c r="E550" s="1295">
        <v>45215</v>
      </c>
      <c r="F550" s="1294" t="s">
        <v>2417</v>
      </c>
      <c r="G550" s="1294" t="s">
        <v>2530</v>
      </c>
      <c r="H550" s="1294" t="s">
        <v>336</v>
      </c>
      <c r="I550" s="1294" t="s">
        <v>336</v>
      </c>
      <c r="J550" s="1294" t="s">
        <v>2436</v>
      </c>
      <c r="K550" s="1294" t="s">
        <v>2458</v>
      </c>
      <c r="L550" s="1294" t="s">
        <v>1353</v>
      </c>
      <c r="M550" s="1294" t="s">
        <v>765</v>
      </c>
      <c r="N550" s="1296" t="s">
        <v>114</v>
      </c>
    </row>
    <row r="551" spans="1:14" hidden="1" x14ac:dyDescent="0.35">
      <c r="A551" s="1293">
        <v>2479</v>
      </c>
      <c r="B551" s="1294" t="s">
        <v>3056</v>
      </c>
      <c r="C551" s="1294" t="s">
        <v>3022</v>
      </c>
      <c r="D551" s="1295">
        <v>44368</v>
      </c>
      <c r="E551" s="1295">
        <v>44368</v>
      </c>
      <c r="F551" s="1294" t="s">
        <v>2417</v>
      </c>
      <c r="G551" s="1294" t="s">
        <v>2418</v>
      </c>
      <c r="H551" s="1294" t="s">
        <v>336</v>
      </c>
      <c r="I551" s="1294" t="s">
        <v>336</v>
      </c>
      <c r="J551" s="1294" t="s">
        <v>2424</v>
      </c>
      <c r="K551" s="1294" t="s">
        <v>2421</v>
      </c>
      <c r="L551" s="1294" t="s">
        <v>1350</v>
      </c>
      <c r="M551" s="1294" t="s">
        <v>3024</v>
      </c>
      <c r="N551" s="1296" t="s">
        <v>114</v>
      </c>
    </row>
    <row r="552" spans="1:14" hidden="1" x14ac:dyDescent="0.35">
      <c r="A552" s="1293">
        <v>2173</v>
      </c>
      <c r="B552" s="1294" t="s">
        <v>3057</v>
      </c>
      <c r="C552" s="1294" t="s">
        <v>444</v>
      </c>
      <c r="D552" s="1295">
        <v>43997</v>
      </c>
      <c r="E552" s="1295">
        <v>43997</v>
      </c>
      <c r="F552" s="1294" t="s">
        <v>2417</v>
      </c>
      <c r="G552" s="1294" t="s">
        <v>2433</v>
      </c>
      <c r="H552" s="1294" t="s">
        <v>336</v>
      </c>
      <c r="I552" s="1294" t="s">
        <v>336</v>
      </c>
      <c r="J552" s="1294" t="s">
        <v>1396</v>
      </c>
      <c r="K552" s="1294" t="s">
        <v>2421</v>
      </c>
      <c r="L552" s="1294" t="s">
        <v>1332</v>
      </c>
      <c r="M552" s="1294" t="s">
        <v>3024</v>
      </c>
      <c r="N552" s="1296" t="s">
        <v>115</v>
      </c>
    </row>
    <row r="553" spans="1:14" hidden="1" x14ac:dyDescent="0.35">
      <c r="A553" s="1293">
        <v>1386</v>
      </c>
      <c r="B553" s="1294" t="s">
        <v>3058</v>
      </c>
      <c r="C553" s="1294" t="s">
        <v>3022</v>
      </c>
      <c r="D553" s="1295">
        <v>44224</v>
      </c>
      <c r="E553" s="1295">
        <v>44224</v>
      </c>
      <c r="F553" s="1294" t="s">
        <v>2417</v>
      </c>
      <c r="G553" s="1294" t="s">
        <v>2921</v>
      </c>
      <c r="H553" s="1294" t="s">
        <v>336</v>
      </c>
      <c r="I553" s="1294" t="s">
        <v>336</v>
      </c>
      <c r="J553" s="1294" t="s">
        <v>2436</v>
      </c>
      <c r="K553" s="1294" t="s">
        <v>2458</v>
      </c>
      <c r="L553" s="1294" t="s">
        <v>1353</v>
      </c>
      <c r="M553" s="1294" t="s">
        <v>765</v>
      </c>
      <c r="N553" s="1296" t="s">
        <v>114</v>
      </c>
    </row>
    <row r="554" spans="1:14" hidden="1" x14ac:dyDescent="0.35">
      <c r="A554" s="1293">
        <v>2088</v>
      </c>
      <c r="B554" s="1294" t="s">
        <v>3059</v>
      </c>
      <c r="C554" s="1294" t="s">
        <v>721</v>
      </c>
      <c r="D554" s="1295">
        <v>43712</v>
      </c>
      <c r="E554" s="1295">
        <v>43712</v>
      </c>
      <c r="F554" s="1294" t="s">
        <v>2417</v>
      </c>
      <c r="G554" s="1294" t="s">
        <v>2418</v>
      </c>
      <c r="H554" s="1294" t="s">
        <v>336</v>
      </c>
      <c r="I554" s="1294" t="s">
        <v>336</v>
      </c>
      <c r="J554" s="1294" t="s">
        <v>1333</v>
      </c>
      <c r="K554" s="1294" t="s">
        <v>2421</v>
      </c>
      <c r="L554" s="1294" t="s">
        <v>1376</v>
      </c>
      <c r="M554" s="1294" t="s">
        <v>3024</v>
      </c>
      <c r="N554" s="1296" t="s">
        <v>116</v>
      </c>
    </row>
    <row r="555" spans="1:14" hidden="1" x14ac:dyDescent="0.35">
      <c r="A555" s="1293">
        <v>3218</v>
      </c>
      <c r="B555" s="1294" t="s">
        <v>3060</v>
      </c>
      <c r="C555" s="1294" t="s">
        <v>3022</v>
      </c>
      <c r="D555" s="1295">
        <v>45152</v>
      </c>
      <c r="E555" s="1295">
        <v>45152</v>
      </c>
      <c r="F555" s="1294" t="s">
        <v>2417</v>
      </c>
      <c r="G555" s="1294" t="s">
        <v>2433</v>
      </c>
      <c r="H555" s="1294" t="s">
        <v>336</v>
      </c>
      <c r="I555" s="1294" t="s">
        <v>336</v>
      </c>
      <c r="J555" s="1294" t="s">
        <v>2424</v>
      </c>
      <c r="K555" s="1294" t="s">
        <v>2421</v>
      </c>
      <c r="L555" s="1294" t="s">
        <v>1350</v>
      </c>
      <c r="M555" s="1294" t="s">
        <v>3024</v>
      </c>
      <c r="N555" s="1296" t="s">
        <v>114</v>
      </c>
    </row>
    <row r="556" spans="1:14" hidden="1" x14ac:dyDescent="0.35">
      <c r="A556" s="1293">
        <v>1562</v>
      </c>
      <c r="B556" s="1294" t="s">
        <v>3061</v>
      </c>
      <c r="C556" s="1294" t="s">
        <v>3022</v>
      </c>
      <c r="D556" s="1295">
        <v>42702</v>
      </c>
      <c r="E556" s="1295">
        <v>42702</v>
      </c>
      <c r="F556" s="1294" t="s">
        <v>2417</v>
      </c>
      <c r="G556" s="1294" t="s">
        <v>2507</v>
      </c>
      <c r="H556" s="1294" t="s">
        <v>336</v>
      </c>
      <c r="I556" s="1294" t="s">
        <v>336</v>
      </c>
      <c r="J556" s="1294" t="s">
        <v>2436</v>
      </c>
      <c r="K556" s="1294" t="s">
        <v>2421</v>
      </c>
      <c r="L556" s="1294" t="s">
        <v>1353</v>
      </c>
      <c r="M556" s="1294" t="s">
        <v>3024</v>
      </c>
      <c r="N556" s="1296" t="s">
        <v>114</v>
      </c>
    </row>
    <row r="557" spans="1:14" hidden="1" x14ac:dyDescent="0.35">
      <c r="A557" s="1293">
        <v>3052</v>
      </c>
      <c r="B557" s="1294" t="s">
        <v>3062</v>
      </c>
      <c r="C557" s="1294" t="s">
        <v>1708</v>
      </c>
      <c r="D557" s="1295">
        <v>44900</v>
      </c>
      <c r="E557" s="1295">
        <v>44900</v>
      </c>
      <c r="F557" s="1294" t="s">
        <v>2417</v>
      </c>
      <c r="G557" s="1294" t="s">
        <v>2959</v>
      </c>
      <c r="H557" s="1294" t="s">
        <v>336</v>
      </c>
      <c r="I557" s="1294" t="s">
        <v>336</v>
      </c>
      <c r="J557" s="1294" t="s">
        <v>1336</v>
      </c>
      <c r="K557" s="1294" t="s">
        <v>2458</v>
      </c>
      <c r="L557" s="1294" t="s">
        <v>1387</v>
      </c>
      <c r="M557" s="1294" t="s">
        <v>765</v>
      </c>
      <c r="N557" s="1296" t="s">
        <v>117</v>
      </c>
    </row>
    <row r="558" spans="1:14" hidden="1" x14ac:dyDescent="0.35">
      <c r="A558" s="1293">
        <v>3226</v>
      </c>
      <c r="B558" s="1294" t="s">
        <v>3063</v>
      </c>
      <c r="C558" s="1294" t="s">
        <v>444</v>
      </c>
      <c r="D558" s="1295">
        <v>45180</v>
      </c>
      <c r="E558" s="1295">
        <v>45180</v>
      </c>
      <c r="F558" s="1294" t="s">
        <v>2417</v>
      </c>
      <c r="G558" s="1294" t="s">
        <v>3064</v>
      </c>
      <c r="H558" s="1294" t="s">
        <v>336</v>
      </c>
      <c r="I558" s="1294" t="s">
        <v>336</v>
      </c>
      <c r="J558" s="1294" t="s">
        <v>2600</v>
      </c>
      <c r="K558" s="1294" t="s">
        <v>2458</v>
      </c>
      <c r="L558" s="1294" t="s">
        <v>1376</v>
      </c>
      <c r="M558" s="1294" t="s">
        <v>765</v>
      </c>
      <c r="N558" s="1296" t="s">
        <v>116</v>
      </c>
    </row>
    <row r="559" spans="1:14" hidden="1" x14ac:dyDescent="0.35">
      <c r="A559" s="1293">
        <v>1667</v>
      </c>
      <c r="B559" s="1294" t="s">
        <v>3065</v>
      </c>
      <c r="C559" s="1294" t="s">
        <v>3031</v>
      </c>
      <c r="D559" s="1295">
        <v>43009</v>
      </c>
      <c r="E559" s="1295">
        <v>43009</v>
      </c>
      <c r="F559" s="1294" t="s">
        <v>2417</v>
      </c>
      <c r="G559" s="1294" t="s">
        <v>2418</v>
      </c>
      <c r="H559" s="1294" t="s">
        <v>336</v>
      </c>
      <c r="I559" s="1294" t="s">
        <v>336</v>
      </c>
      <c r="J559" s="1294" t="s">
        <v>2552</v>
      </c>
      <c r="K559" s="1294" t="s">
        <v>2421</v>
      </c>
      <c r="L559" s="1294" t="s">
        <v>1329</v>
      </c>
      <c r="M559" s="1294" t="s">
        <v>3024</v>
      </c>
      <c r="N559" s="1296" t="s">
        <v>115</v>
      </c>
    </row>
    <row r="560" spans="1:14" hidden="1" x14ac:dyDescent="0.35">
      <c r="A560" s="1293">
        <v>2142</v>
      </c>
      <c r="B560" s="1294" t="s">
        <v>3066</v>
      </c>
      <c r="C560" s="1294" t="s">
        <v>721</v>
      </c>
      <c r="D560" s="1295">
        <v>43843</v>
      </c>
      <c r="E560" s="1295">
        <v>43951</v>
      </c>
      <c r="F560" s="1294" t="s">
        <v>2417</v>
      </c>
      <c r="G560" s="1294" t="s">
        <v>2418</v>
      </c>
      <c r="H560" s="1294" t="s">
        <v>336</v>
      </c>
      <c r="I560" s="1294" t="s">
        <v>336</v>
      </c>
      <c r="J560" s="1294" t="s">
        <v>1333</v>
      </c>
      <c r="K560" s="1294" t="s">
        <v>2421</v>
      </c>
      <c r="L560" s="1294" t="s">
        <v>1376</v>
      </c>
      <c r="M560" s="1294" t="s">
        <v>3024</v>
      </c>
      <c r="N560" s="1296" t="s">
        <v>116</v>
      </c>
    </row>
    <row r="561" spans="1:14" hidden="1" x14ac:dyDescent="0.35">
      <c r="A561" s="1293">
        <v>3215</v>
      </c>
      <c r="B561" s="1294" t="s">
        <v>3067</v>
      </c>
      <c r="C561" s="1294" t="s">
        <v>3031</v>
      </c>
      <c r="D561" s="1295">
        <v>45145</v>
      </c>
      <c r="E561" s="1295">
        <v>45145</v>
      </c>
      <c r="F561" s="1294" t="s">
        <v>2417</v>
      </c>
      <c r="G561" s="1294" t="s">
        <v>2418</v>
      </c>
      <c r="H561" s="1294" t="s">
        <v>336</v>
      </c>
      <c r="I561" s="1294" t="s">
        <v>336</v>
      </c>
      <c r="J561" s="1294" t="s">
        <v>2552</v>
      </c>
      <c r="K561" s="1294" t="s">
        <v>2421</v>
      </c>
      <c r="L561" s="1294" t="s">
        <v>1329</v>
      </c>
      <c r="M561" s="1294" t="s">
        <v>3024</v>
      </c>
      <c r="N561" s="1296" t="s">
        <v>115</v>
      </c>
    </row>
    <row r="562" spans="1:14" hidden="1" x14ac:dyDescent="0.35">
      <c r="A562" s="1293">
        <v>2062</v>
      </c>
      <c r="B562" s="1294" t="s">
        <v>3068</v>
      </c>
      <c r="C562" s="1294" t="s">
        <v>1688</v>
      </c>
      <c r="D562" s="1295">
        <v>43654</v>
      </c>
      <c r="E562" s="1295">
        <v>43654</v>
      </c>
      <c r="F562" s="1294" t="s">
        <v>2417</v>
      </c>
      <c r="G562" s="1294" t="s">
        <v>2418</v>
      </c>
      <c r="H562" s="1294" t="s">
        <v>325</v>
      </c>
      <c r="I562" s="1294" t="s">
        <v>1172</v>
      </c>
      <c r="J562" s="1294" t="s">
        <v>2420</v>
      </c>
      <c r="K562" s="1294" t="s">
        <v>2421</v>
      </c>
      <c r="L562" s="1294" t="s">
        <v>1353</v>
      </c>
      <c r="M562" s="1294" t="s">
        <v>712</v>
      </c>
      <c r="N562" s="1296" t="s">
        <v>114</v>
      </c>
    </row>
    <row r="563" spans="1:14" hidden="1" x14ac:dyDescent="0.35">
      <c r="A563" s="1293">
        <v>1604</v>
      </c>
      <c r="B563" s="1294" t="s">
        <v>3069</v>
      </c>
      <c r="C563" s="1294" t="s">
        <v>1688</v>
      </c>
      <c r="D563" s="1295">
        <v>42905</v>
      </c>
      <c r="E563" s="1295">
        <v>42905</v>
      </c>
      <c r="F563" s="1294" t="s">
        <v>2417</v>
      </c>
      <c r="G563" s="1294" t="s">
        <v>2418</v>
      </c>
      <c r="H563" s="1294" t="s">
        <v>325</v>
      </c>
      <c r="I563" s="1294" t="s">
        <v>1172</v>
      </c>
      <c r="J563" s="1294" t="s">
        <v>2420</v>
      </c>
      <c r="K563" s="1294" t="s">
        <v>2421</v>
      </c>
      <c r="L563" s="1294" t="s">
        <v>1353</v>
      </c>
      <c r="M563" s="1294" t="s">
        <v>712</v>
      </c>
      <c r="N563" s="1296" t="s">
        <v>114</v>
      </c>
    </row>
    <row r="564" spans="1:14" hidden="1" x14ac:dyDescent="0.35">
      <c r="A564" s="1293">
        <v>2058</v>
      </c>
      <c r="B564" s="1294" t="s">
        <v>3070</v>
      </c>
      <c r="C564" s="1294" t="s">
        <v>3071</v>
      </c>
      <c r="D564" s="1295">
        <v>43654</v>
      </c>
      <c r="E564" s="1295">
        <v>43654</v>
      </c>
      <c r="F564" s="1294" t="s">
        <v>2417</v>
      </c>
      <c r="G564" s="1294" t="s">
        <v>2418</v>
      </c>
      <c r="H564" s="1294" t="s">
        <v>325</v>
      </c>
      <c r="I564" s="1294" t="s">
        <v>1172</v>
      </c>
      <c r="J564" s="1294" t="s">
        <v>2445</v>
      </c>
      <c r="K564" s="1294" t="s">
        <v>2421</v>
      </c>
      <c r="L564" s="1294" t="s">
        <v>2446</v>
      </c>
      <c r="M564" s="1294" t="s">
        <v>712</v>
      </c>
      <c r="N564" s="1296" t="s">
        <v>113</v>
      </c>
    </row>
    <row r="565" spans="1:14" hidden="1" x14ac:dyDescent="0.35">
      <c r="A565" s="1293">
        <v>2732</v>
      </c>
      <c r="B565" s="1294" t="s">
        <v>3072</v>
      </c>
      <c r="C565" s="1294" t="s">
        <v>1691</v>
      </c>
      <c r="D565" s="1295">
        <v>44545</v>
      </c>
      <c r="E565" s="1295">
        <v>44545</v>
      </c>
      <c r="F565" s="1294" t="s">
        <v>2417</v>
      </c>
      <c r="G565" s="1294" t="s">
        <v>2418</v>
      </c>
      <c r="H565" s="1294" t="s">
        <v>325</v>
      </c>
      <c r="I565" s="1294" t="s">
        <v>1174</v>
      </c>
      <c r="J565" s="1294" t="s">
        <v>2420</v>
      </c>
      <c r="K565" s="1294" t="s">
        <v>2421</v>
      </c>
      <c r="L565" s="1294" t="s">
        <v>1353</v>
      </c>
      <c r="M565" s="1294" t="s">
        <v>714</v>
      </c>
      <c r="N565" s="1296" t="s">
        <v>114</v>
      </c>
    </row>
    <row r="566" spans="1:14" hidden="1" x14ac:dyDescent="0.35">
      <c r="A566" s="1293">
        <v>8404</v>
      </c>
      <c r="B566" s="1294" t="s">
        <v>3073</v>
      </c>
      <c r="C566" s="1294" t="s">
        <v>1688</v>
      </c>
      <c r="D566" s="1295">
        <v>44473</v>
      </c>
      <c r="E566" s="1295">
        <v>44473</v>
      </c>
      <c r="F566" s="1294" t="s">
        <v>2417</v>
      </c>
      <c r="G566" s="1294" t="s">
        <v>3074</v>
      </c>
      <c r="H566" s="1294" t="s">
        <v>325</v>
      </c>
      <c r="I566" s="1294" t="s">
        <v>1172</v>
      </c>
      <c r="J566" s="1294" t="s">
        <v>2426</v>
      </c>
      <c r="K566" s="1294" t="s">
        <v>2458</v>
      </c>
      <c r="L566" s="1294" t="s">
        <v>1350</v>
      </c>
      <c r="M566" s="1294" t="s">
        <v>3075</v>
      </c>
      <c r="N566" s="1296" t="s">
        <v>114</v>
      </c>
    </row>
    <row r="567" spans="1:14" hidden="1" x14ac:dyDescent="0.35">
      <c r="A567" s="1293">
        <v>2691</v>
      </c>
      <c r="B567" s="1294" t="s">
        <v>3076</v>
      </c>
      <c r="C567" s="1294" t="s">
        <v>3071</v>
      </c>
      <c r="D567" s="1295">
        <v>44515</v>
      </c>
      <c r="E567" s="1295">
        <v>44515</v>
      </c>
      <c r="F567" s="1294" t="s">
        <v>2417</v>
      </c>
      <c r="G567" s="1294" t="s">
        <v>2521</v>
      </c>
      <c r="H567" s="1294" t="s">
        <v>325</v>
      </c>
      <c r="I567" s="1294" t="s">
        <v>1172</v>
      </c>
      <c r="J567" s="1294" t="s">
        <v>2445</v>
      </c>
      <c r="K567" s="1294" t="s">
        <v>2421</v>
      </c>
      <c r="L567" s="1294" t="s">
        <v>2446</v>
      </c>
      <c r="M567" s="1294" t="s">
        <v>712</v>
      </c>
      <c r="N567" s="1296" t="s">
        <v>113</v>
      </c>
    </row>
    <row r="568" spans="1:14" hidden="1" x14ac:dyDescent="0.35">
      <c r="A568" s="1293">
        <v>8359</v>
      </c>
      <c r="B568" s="1294" t="s">
        <v>3077</v>
      </c>
      <c r="C568" s="1294" t="s">
        <v>1688</v>
      </c>
      <c r="D568" s="1295">
        <v>44228</v>
      </c>
      <c r="E568" s="1295">
        <v>44228</v>
      </c>
      <c r="F568" s="1294" t="s">
        <v>2417</v>
      </c>
      <c r="G568" s="1294" t="s">
        <v>2871</v>
      </c>
      <c r="H568" s="1294" t="s">
        <v>325</v>
      </c>
      <c r="I568" s="1294" t="s">
        <v>1172</v>
      </c>
      <c r="J568" s="1294" t="s">
        <v>1396</v>
      </c>
      <c r="K568" s="1294" t="s">
        <v>2458</v>
      </c>
      <c r="L568" s="1294" t="s">
        <v>1332</v>
      </c>
      <c r="M568" s="1294" t="s">
        <v>3075</v>
      </c>
      <c r="N568" s="1296" t="s">
        <v>115</v>
      </c>
    </row>
    <row r="569" spans="1:14" hidden="1" x14ac:dyDescent="0.35">
      <c r="A569" s="1293">
        <v>2664</v>
      </c>
      <c r="B569" s="1294" t="s">
        <v>3078</v>
      </c>
      <c r="C569" s="1294" t="s">
        <v>3071</v>
      </c>
      <c r="D569" s="1295">
        <v>44494</v>
      </c>
      <c r="E569" s="1295">
        <v>44494</v>
      </c>
      <c r="F569" s="1294" t="s">
        <v>2417</v>
      </c>
      <c r="G569" s="1294" t="s">
        <v>2433</v>
      </c>
      <c r="H569" s="1294" t="s">
        <v>325</v>
      </c>
      <c r="I569" s="1294" t="s">
        <v>1172</v>
      </c>
      <c r="J569" s="1294" t="s">
        <v>2445</v>
      </c>
      <c r="K569" s="1294" t="s">
        <v>2421</v>
      </c>
      <c r="L569" s="1294" t="s">
        <v>2446</v>
      </c>
      <c r="M569" s="1294" t="s">
        <v>712</v>
      </c>
      <c r="N569" s="1296" t="s">
        <v>113</v>
      </c>
    </row>
    <row r="570" spans="1:14" hidden="1" x14ac:dyDescent="0.35">
      <c r="A570" s="1293">
        <v>2702</v>
      </c>
      <c r="B570" s="1294" t="s">
        <v>3079</v>
      </c>
      <c r="C570" s="1294" t="s">
        <v>3071</v>
      </c>
      <c r="D570" s="1295">
        <v>44517</v>
      </c>
      <c r="E570" s="1295">
        <v>44517</v>
      </c>
      <c r="F570" s="1294" t="s">
        <v>2417</v>
      </c>
      <c r="G570" s="1294" t="s">
        <v>2507</v>
      </c>
      <c r="H570" s="1294" t="s">
        <v>325</v>
      </c>
      <c r="I570" s="1294" t="s">
        <v>1172</v>
      </c>
      <c r="J570" s="1294" t="s">
        <v>2445</v>
      </c>
      <c r="K570" s="1294" t="s">
        <v>2421</v>
      </c>
      <c r="L570" s="1294" t="s">
        <v>2446</v>
      </c>
      <c r="M570" s="1294" t="s">
        <v>712</v>
      </c>
      <c r="N570" s="1296" t="s">
        <v>113</v>
      </c>
    </row>
    <row r="571" spans="1:14" hidden="1" x14ac:dyDescent="0.35">
      <c r="A571" s="1293">
        <v>2121</v>
      </c>
      <c r="B571" s="1294" t="s">
        <v>3080</v>
      </c>
      <c r="C571" s="1294" t="s">
        <v>1691</v>
      </c>
      <c r="D571" s="1295">
        <v>43790</v>
      </c>
      <c r="E571" s="1295">
        <v>43790</v>
      </c>
      <c r="F571" s="1294" t="s">
        <v>2417</v>
      </c>
      <c r="G571" s="1294" t="s">
        <v>2418</v>
      </c>
      <c r="H571" s="1294" t="s">
        <v>325</v>
      </c>
      <c r="I571" s="1294" t="s">
        <v>1174</v>
      </c>
      <c r="J571" s="1294" t="s">
        <v>2420</v>
      </c>
      <c r="K571" s="1294" t="s">
        <v>2421</v>
      </c>
      <c r="L571" s="1294" t="s">
        <v>1353</v>
      </c>
      <c r="M571" s="1294" t="s">
        <v>714</v>
      </c>
      <c r="N571" s="1296" t="s">
        <v>114</v>
      </c>
    </row>
    <row r="572" spans="1:14" hidden="1" x14ac:dyDescent="0.35">
      <c r="A572" s="1293">
        <v>2105</v>
      </c>
      <c r="B572" s="1294" t="s">
        <v>3081</v>
      </c>
      <c r="C572" s="1294" t="s">
        <v>3082</v>
      </c>
      <c r="D572" s="1295">
        <v>43752</v>
      </c>
      <c r="E572" s="1295">
        <v>43752</v>
      </c>
      <c r="F572" s="1294" t="s">
        <v>2417</v>
      </c>
      <c r="G572" s="1294" t="s">
        <v>2418</v>
      </c>
      <c r="H572" s="1294" t="s">
        <v>325</v>
      </c>
      <c r="I572" s="1294" t="s">
        <v>1172</v>
      </c>
      <c r="J572" s="1294" t="s">
        <v>2430</v>
      </c>
      <c r="K572" s="1294" t="s">
        <v>2421</v>
      </c>
      <c r="L572" s="1294" t="s">
        <v>2431</v>
      </c>
      <c r="M572" s="1294" t="s">
        <v>712</v>
      </c>
      <c r="N572" s="1296" t="s">
        <v>113</v>
      </c>
    </row>
    <row r="573" spans="1:14" hidden="1" x14ac:dyDescent="0.35">
      <c r="A573" s="1293">
        <v>2078</v>
      </c>
      <c r="B573" s="1294" t="s">
        <v>3083</v>
      </c>
      <c r="C573" s="1294" t="s">
        <v>3082</v>
      </c>
      <c r="D573" s="1295">
        <v>43682</v>
      </c>
      <c r="E573" s="1295">
        <v>43682</v>
      </c>
      <c r="F573" s="1294" t="s">
        <v>2417</v>
      </c>
      <c r="G573" s="1294" t="s">
        <v>2418</v>
      </c>
      <c r="H573" s="1294" t="s">
        <v>325</v>
      </c>
      <c r="I573" s="1294" t="s">
        <v>1172</v>
      </c>
      <c r="J573" s="1294" t="s">
        <v>2430</v>
      </c>
      <c r="K573" s="1294" t="s">
        <v>2421</v>
      </c>
      <c r="L573" s="1294" t="s">
        <v>2431</v>
      </c>
      <c r="M573" s="1294" t="s">
        <v>712</v>
      </c>
      <c r="N573" s="1296" t="s">
        <v>113</v>
      </c>
    </row>
    <row r="574" spans="1:14" hidden="1" x14ac:dyDescent="0.35">
      <c r="A574" s="1293">
        <v>1472</v>
      </c>
      <c r="B574" s="1294" t="s">
        <v>3084</v>
      </c>
      <c r="C574" s="1294" t="s">
        <v>1691</v>
      </c>
      <c r="D574" s="1295">
        <v>42431</v>
      </c>
      <c r="E574" s="1295">
        <v>42431</v>
      </c>
      <c r="F574" s="1294" t="s">
        <v>2417</v>
      </c>
      <c r="G574" s="1294" t="s">
        <v>2418</v>
      </c>
      <c r="H574" s="1294" t="s">
        <v>325</v>
      </c>
      <c r="I574" s="1294" t="s">
        <v>1174</v>
      </c>
      <c r="J574" s="1294" t="s">
        <v>2420</v>
      </c>
      <c r="K574" s="1294" t="s">
        <v>2421</v>
      </c>
      <c r="L574" s="1294" t="s">
        <v>1353</v>
      </c>
      <c r="M574" s="1294" t="s">
        <v>714</v>
      </c>
      <c r="N574" s="1296" t="s">
        <v>114</v>
      </c>
    </row>
    <row r="575" spans="1:14" hidden="1" x14ac:dyDescent="0.35">
      <c r="A575" s="1293">
        <v>9315</v>
      </c>
      <c r="B575" s="1294" t="s">
        <v>3085</v>
      </c>
      <c r="C575" s="1294" t="s">
        <v>3082</v>
      </c>
      <c r="D575" s="1295">
        <v>44564</v>
      </c>
      <c r="E575" s="1295">
        <v>44564</v>
      </c>
      <c r="F575" s="1294" t="s">
        <v>2417</v>
      </c>
      <c r="G575" s="1294" t="s">
        <v>3074</v>
      </c>
      <c r="H575" s="1294" t="s">
        <v>325</v>
      </c>
      <c r="I575" s="1294" t="s">
        <v>1172</v>
      </c>
      <c r="J575" s="1294" t="s">
        <v>2430</v>
      </c>
      <c r="K575" s="1294" t="s">
        <v>2458</v>
      </c>
      <c r="L575" s="1294" t="s">
        <v>2431</v>
      </c>
      <c r="M575" s="1294" t="s">
        <v>3075</v>
      </c>
      <c r="N575" s="1296" t="s">
        <v>113</v>
      </c>
    </row>
    <row r="576" spans="1:14" hidden="1" x14ac:dyDescent="0.35">
      <c r="A576" s="1293">
        <v>3008</v>
      </c>
      <c r="B576" s="1294" t="s">
        <v>3086</v>
      </c>
      <c r="C576" s="1294" t="s">
        <v>756</v>
      </c>
      <c r="D576" s="1295">
        <v>44810</v>
      </c>
      <c r="E576" s="1295">
        <v>44810</v>
      </c>
      <c r="F576" s="1294" t="s">
        <v>2417</v>
      </c>
      <c r="G576" s="1294" t="s">
        <v>2946</v>
      </c>
      <c r="H576" s="1294" t="s">
        <v>325</v>
      </c>
      <c r="I576" s="1294" t="s">
        <v>1174</v>
      </c>
      <c r="J576" s="1294" t="s">
        <v>1333</v>
      </c>
      <c r="K576" s="1294" t="s">
        <v>2458</v>
      </c>
      <c r="L576" s="1294" t="s">
        <v>1376</v>
      </c>
      <c r="M576" s="1294" t="s">
        <v>747</v>
      </c>
      <c r="N576" s="1296" t="s">
        <v>116</v>
      </c>
    </row>
    <row r="577" spans="1:14" hidden="1" x14ac:dyDescent="0.35">
      <c r="A577" s="1293">
        <v>2673</v>
      </c>
      <c r="B577" s="1294" t="s">
        <v>3087</v>
      </c>
      <c r="C577" s="1294" t="s">
        <v>3088</v>
      </c>
      <c r="D577" s="1295">
        <v>44501</v>
      </c>
      <c r="E577" s="1295">
        <v>44501</v>
      </c>
      <c r="F577" s="1294" t="s">
        <v>2417</v>
      </c>
      <c r="G577" s="1294" t="s">
        <v>2418</v>
      </c>
      <c r="H577" s="1294" t="s">
        <v>325</v>
      </c>
      <c r="I577" s="1294" t="s">
        <v>1172</v>
      </c>
      <c r="J577" s="1294" t="s">
        <v>2448</v>
      </c>
      <c r="K577" s="1294" t="s">
        <v>2421</v>
      </c>
      <c r="L577" s="1294" t="s">
        <v>2449</v>
      </c>
      <c r="M577" s="1294" t="s">
        <v>712</v>
      </c>
      <c r="N577" s="1296" t="s">
        <v>2451</v>
      </c>
    </row>
    <row r="578" spans="1:14" hidden="1" x14ac:dyDescent="0.35">
      <c r="A578" s="1293">
        <v>2026</v>
      </c>
      <c r="B578" s="1294" t="s">
        <v>3089</v>
      </c>
      <c r="C578" s="1294" t="s">
        <v>1688</v>
      </c>
      <c r="D578" s="1295">
        <v>43626</v>
      </c>
      <c r="E578" s="1295">
        <v>43626</v>
      </c>
      <c r="F578" s="1294" t="s">
        <v>2417</v>
      </c>
      <c r="G578" s="1294" t="s">
        <v>2433</v>
      </c>
      <c r="H578" s="1294" t="s">
        <v>325</v>
      </c>
      <c r="I578" s="1294" t="s">
        <v>1172</v>
      </c>
      <c r="J578" s="1294" t="s">
        <v>2420</v>
      </c>
      <c r="K578" s="1294" t="s">
        <v>2421</v>
      </c>
      <c r="L578" s="1294" t="s">
        <v>1353</v>
      </c>
      <c r="M578" s="1294" t="s">
        <v>712</v>
      </c>
      <c r="N578" s="1296" t="s">
        <v>114</v>
      </c>
    </row>
    <row r="579" spans="1:14" hidden="1" x14ac:dyDescent="0.35">
      <c r="A579" s="1293">
        <v>2672</v>
      </c>
      <c r="B579" s="1294" t="s">
        <v>3090</v>
      </c>
      <c r="C579" s="1294" t="s">
        <v>3071</v>
      </c>
      <c r="D579" s="1295">
        <v>44501</v>
      </c>
      <c r="E579" s="1295">
        <v>44501</v>
      </c>
      <c r="F579" s="1294" t="s">
        <v>2417</v>
      </c>
      <c r="G579" s="1294" t="s">
        <v>2418</v>
      </c>
      <c r="H579" s="1294" t="s">
        <v>325</v>
      </c>
      <c r="I579" s="1294" t="s">
        <v>1172</v>
      </c>
      <c r="J579" s="1294" t="s">
        <v>2445</v>
      </c>
      <c r="K579" s="1294" t="s">
        <v>2421</v>
      </c>
      <c r="L579" s="1294" t="s">
        <v>2446</v>
      </c>
      <c r="M579" s="1294" t="s">
        <v>712</v>
      </c>
      <c r="N579" s="1296" t="s">
        <v>113</v>
      </c>
    </row>
    <row r="580" spans="1:14" hidden="1" x14ac:dyDescent="0.35">
      <c r="A580" s="1293">
        <v>2678</v>
      </c>
      <c r="B580" s="1294" t="s">
        <v>3091</v>
      </c>
      <c r="C580" s="1294" t="s">
        <v>1688</v>
      </c>
      <c r="D580" s="1295">
        <v>44508</v>
      </c>
      <c r="E580" s="1295">
        <v>44508</v>
      </c>
      <c r="F580" s="1294" t="s">
        <v>2417</v>
      </c>
      <c r="G580" s="1294" t="s">
        <v>2418</v>
      </c>
      <c r="H580" s="1294" t="s">
        <v>325</v>
      </c>
      <c r="I580" s="1294" t="s">
        <v>1172</v>
      </c>
      <c r="J580" s="1294" t="s">
        <v>2420</v>
      </c>
      <c r="K580" s="1294" t="s">
        <v>2421</v>
      </c>
      <c r="L580" s="1294" t="s">
        <v>1353</v>
      </c>
      <c r="M580" s="1294" t="s">
        <v>712</v>
      </c>
      <c r="N580" s="1296" t="s">
        <v>114</v>
      </c>
    </row>
    <row r="581" spans="1:14" hidden="1" x14ac:dyDescent="0.35">
      <c r="A581" s="1293">
        <v>2694</v>
      </c>
      <c r="B581" s="1294" t="s">
        <v>3092</v>
      </c>
      <c r="C581" s="1294" t="s">
        <v>3071</v>
      </c>
      <c r="D581" s="1295">
        <v>44515</v>
      </c>
      <c r="E581" s="1295">
        <v>44515</v>
      </c>
      <c r="F581" s="1294" t="s">
        <v>2417</v>
      </c>
      <c r="G581" s="1294" t="s">
        <v>2521</v>
      </c>
      <c r="H581" s="1294" t="s">
        <v>325</v>
      </c>
      <c r="I581" s="1294" t="s">
        <v>1172</v>
      </c>
      <c r="J581" s="1294" t="s">
        <v>2445</v>
      </c>
      <c r="K581" s="1294" t="s">
        <v>2421</v>
      </c>
      <c r="L581" s="1294" t="s">
        <v>2446</v>
      </c>
      <c r="M581" s="1294" t="s">
        <v>712</v>
      </c>
      <c r="N581" s="1296" t="s">
        <v>113</v>
      </c>
    </row>
    <row r="582" spans="1:14" hidden="1" x14ac:dyDescent="0.35">
      <c r="A582" s="1293">
        <v>2101</v>
      </c>
      <c r="B582" s="1294" t="s">
        <v>3093</v>
      </c>
      <c r="C582" s="1294" t="s">
        <v>1691</v>
      </c>
      <c r="D582" s="1295">
        <v>43752</v>
      </c>
      <c r="E582" s="1295">
        <v>43752</v>
      </c>
      <c r="F582" s="1294" t="s">
        <v>2417</v>
      </c>
      <c r="G582" s="1294" t="s">
        <v>2418</v>
      </c>
      <c r="H582" s="1294" t="s">
        <v>325</v>
      </c>
      <c r="I582" s="1294" t="s">
        <v>1174</v>
      </c>
      <c r="J582" s="1294" t="s">
        <v>2420</v>
      </c>
      <c r="K582" s="1294" t="s">
        <v>2421</v>
      </c>
      <c r="L582" s="1294" t="s">
        <v>1353</v>
      </c>
      <c r="M582" s="1294" t="s">
        <v>714</v>
      </c>
      <c r="N582" s="1296" t="s">
        <v>114</v>
      </c>
    </row>
    <row r="583" spans="1:14" hidden="1" x14ac:dyDescent="0.35">
      <c r="A583" s="1293">
        <v>2526</v>
      </c>
      <c r="B583" s="1294" t="s">
        <v>3094</v>
      </c>
      <c r="C583" s="1294" t="s">
        <v>1688</v>
      </c>
      <c r="D583" s="1295">
        <v>44410</v>
      </c>
      <c r="E583" s="1295">
        <v>44410</v>
      </c>
      <c r="F583" s="1294" t="s">
        <v>2417</v>
      </c>
      <c r="G583" s="1294" t="s">
        <v>2433</v>
      </c>
      <c r="H583" s="1294" t="s">
        <v>325</v>
      </c>
      <c r="I583" s="1294" t="s">
        <v>1172</v>
      </c>
      <c r="J583" s="1294" t="s">
        <v>2420</v>
      </c>
      <c r="K583" s="1294" t="s">
        <v>2421</v>
      </c>
      <c r="L583" s="1294" t="s">
        <v>1353</v>
      </c>
      <c r="M583" s="1294" t="s">
        <v>712</v>
      </c>
      <c r="N583" s="1296" t="s">
        <v>114</v>
      </c>
    </row>
    <row r="584" spans="1:14" hidden="1" x14ac:dyDescent="0.35">
      <c r="A584" s="1293">
        <v>2536</v>
      </c>
      <c r="B584" s="1294" t="s">
        <v>3095</v>
      </c>
      <c r="C584" s="1294" t="s">
        <v>3082</v>
      </c>
      <c r="D584" s="1295">
        <v>44417</v>
      </c>
      <c r="E584" s="1295">
        <v>44417</v>
      </c>
      <c r="F584" s="1294" t="s">
        <v>2417</v>
      </c>
      <c r="G584" s="1294" t="s">
        <v>2433</v>
      </c>
      <c r="H584" s="1294" t="s">
        <v>325</v>
      </c>
      <c r="I584" s="1294" t="s">
        <v>1172</v>
      </c>
      <c r="J584" s="1294" t="s">
        <v>2430</v>
      </c>
      <c r="K584" s="1294" t="s">
        <v>2421</v>
      </c>
      <c r="L584" s="1294" t="s">
        <v>2431</v>
      </c>
      <c r="M584" s="1294" t="s">
        <v>712</v>
      </c>
      <c r="N584" s="1296" t="s">
        <v>113</v>
      </c>
    </row>
    <row r="585" spans="1:14" hidden="1" x14ac:dyDescent="0.35">
      <c r="A585" s="1293">
        <v>2641</v>
      </c>
      <c r="B585" s="1294" t="s">
        <v>3096</v>
      </c>
      <c r="C585" s="1294" t="s">
        <v>3071</v>
      </c>
      <c r="D585" s="1295">
        <v>44466</v>
      </c>
      <c r="E585" s="1295">
        <v>44466</v>
      </c>
      <c r="F585" s="1294" t="s">
        <v>2417</v>
      </c>
      <c r="G585" s="1294" t="s">
        <v>2433</v>
      </c>
      <c r="H585" s="1294" t="s">
        <v>325</v>
      </c>
      <c r="I585" s="1294" t="s">
        <v>1172</v>
      </c>
      <c r="J585" s="1294" t="s">
        <v>2445</v>
      </c>
      <c r="K585" s="1294" t="s">
        <v>2421</v>
      </c>
      <c r="L585" s="1294" t="s">
        <v>2446</v>
      </c>
      <c r="M585" s="1294" t="s">
        <v>712</v>
      </c>
      <c r="N585" s="1296" t="s">
        <v>113</v>
      </c>
    </row>
    <row r="586" spans="1:14" hidden="1" x14ac:dyDescent="0.35">
      <c r="A586" s="1293">
        <v>2698</v>
      </c>
      <c r="B586" s="1294" t="s">
        <v>3097</v>
      </c>
      <c r="C586" s="1294" t="s">
        <v>3088</v>
      </c>
      <c r="D586" s="1295">
        <v>44517</v>
      </c>
      <c r="E586" s="1295">
        <v>44517</v>
      </c>
      <c r="F586" s="1294" t="s">
        <v>2417</v>
      </c>
      <c r="G586" s="1294" t="s">
        <v>2418</v>
      </c>
      <c r="H586" s="1294" t="s">
        <v>325</v>
      </c>
      <c r="I586" s="1294" t="s">
        <v>1172</v>
      </c>
      <c r="J586" s="1294" t="s">
        <v>2448</v>
      </c>
      <c r="K586" s="1294" t="s">
        <v>2421</v>
      </c>
      <c r="L586" s="1294" t="s">
        <v>2449</v>
      </c>
      <c r="M586" s="1294" t="s">
        <v>712</v>
      </c>
      <c r="N586" s="1296" t="s">
        <v>2451</v>
      </c>
    </row>
    <row r="587" spans="1:14" hidden="1" x14ac:dyDescent="0.35">
      <c r="A587" s="1293">
        <v>8360</v>
      </c>
      <c r="B587" s="1294" t="s">
        <v>3098</v>
      </c>
      <c r="C587" s="1294" t="s">
        <v>1688</v>
      </c>
      <c r="D587" s="1295">
        <v>44228</v>
      </c>
      <c r="E587" s="1295">
        <v>44228</v>
      </c>
      <c r="F587" s="1294" t="s">
        <v>2417</v>
      </c>
      <c r="G587" s="1294" t="s">
        <v>3099</v>
      </c>
      <c r="H587" s="1294" t="s">
        <v>325</v>
      </c>
      <c r="I587" s="1294" t="s">
        <v>1172</v>
      </c>
      <c r="J587" s="1294" t="s">
        <v>1396</v>
      </c>
      <c r="K587" s="1294" t="s">
        <v>2458</v>
      </c>
      <c r="L587" s="1294" t="s">
        <v>1332</v>
      </c>
      <c r="M587" s="1294" t="s">
        <v>3075</v>
      </c>
      <c r="N587" s="1296" t="s">
        <v>115</v>
      </c>
    </row>
    <row r="588" spans="1:14" hidden="1" x14ac:dyDescent="0.35">
      <c r="A588" s="1293">
        <v>2913</v>
      </c>
      <c r="B588" s="1294" t="s">
        <v>3100</v>
      </c>
      <c r="C588" s="1294" t="s">
        <v>3101</v>
      </c>
      <c r="D588" s="1295">
        <v>44706</v>
      </c>
      <c r="E588" s="1295">
        <v>44706</v>
      </c>
      <c r="F588" s="1294" t="s">
        <v>2417</v>
      </c>
      <c r="G588" s="1294" t="s">
        <v>2418</v>
      </c>
      <c r="H588" s="1294" t="s">
        <v>325</v>
      </c>
      <c r="I588" s="1294" t="s">
        <v>1174</v>
      </c>
      <c r="J588" s="1294" t="s">
        <v>2445</v>
      </c>
      <c r="K588" s="1294" t="s">
        <v>2421</v>
      </c>
      <c r="L588" s="1294" t="s">
        <v>2446</v>
      </c>
      <c r="M588" s="1294" t="s">
        <v>714</v>
      </c>
      <c r="N588" s="1296" t="s">
        <v>113</v>
      </c>
    </row>
    <row r="589" spans="1:14" hidden="1" x14ac:dyDescent="0.35">
      <c r="A589" s="1293">
        <v>3202</v>
      </c>
      <c r="B589" s="1294" t="s">
        <v>3102</v>
      </c>
      <c r="C589" s="1294" t="s">
        <v>1692</v>
      </c>
      <c r="D589" s="1295">
        <v>45103</v>
      </c>
      <c r="E589" s="1295">
        <v>45103</v>
      </c>
      <c r="F589" s="1294" t="s">
        <v>2417</v>
      </c>
      <c r="G589" s="1294" t="s">
        <v>2418</v>
      </c>
      <c r="H589" s="1294" t="s">
        <v>325</v>
      </c>
      <c r="I589" s="1294" t="s">
        <v>1174</v>
      </c>
      <c r="J589" s="1294" t="s">
        <v>1396</v>
      </c>
      <c r="K589" s="1294" t="s">
        <v>2421</v>
      </c>
      <c r="L589" s="1294" t="s">
        <v>1332</v>
      </c>
      <c r="M589" s="1294" t="s">
        <v>714</v>
      </c>
      <c r="N589" s="1296" t="s">
        <v>115</v>
      </c>
    </row>
    <row r="590" spans="1:14" hidden="1" x14ac:dyDescent="0.35">
      <c r="A590" s="1293">
        <v>1527</v>
      </c>
      <c r="B590" s="1294" t="s">
        <v>3103</v>
      </c>
      <c r="C590" s="1294" t="s">
        <v>3082</v>
      </c>
      <c r="D590" s="1295">
        <v>42598</v>
      </c>
      <c r="E590" s="1295">
        <v>42598</v>
      </c>
      <c r="F590" s="1294" t="s">
        <v>2417</v>
      </c>
      <c r="G590" s="1294" t="s">
        <v>2418</v>
      </c>
      <c r="H590" s="1294" t="s">
        <v>325</v>
      </c>
      <c r="I590" s="1294" t="s">
        <v>1172</v>
      </c>
      <c r="J590" s="1294" t="s">
        <v>2430</v>
      </c>
      <c r="K590" s="1294" t="s">
        <v>2421</v>
      </c>
      <c r="L590" s="1294" t="s">
        <v>2431</v>
      </c>
      <c r="M590" s="1294" t="s">
        <v>712</v>
      </c>
      <c r="N590" s="1296" t="s">
        <v>113</v>
      </c>
    </row>
    <row r="591" spans="1:14" hidden="1" x14ac:dyDescent="0.35">
      <c r="A591" s="1293">
        <v>3222</v>
      </c>
      <c r="B591" s="1294" t="s">
        <v>3104</v>
      </c>
      <c r="C591" s="1294" t="s">
        <v>1711</v>
      </c>
      <c r="D591" s="1295">
        <v>45166</v>
      </c>
      <c r="E591" s="1295">
        <v>45166</v>
      </c>
      <c r="F591" s="1294" t="s">
        <v>2417</v>
      </c>
      <c r="G591" s="1294" t="s">
        <v>2418</v>
      </c>
      <c r="H591" s="1294" t="s">
        <v>288</v>
      </c>
      <c r="I591" s="1294" t="s">
        <v>1226</v>
      </c>
      <c r="J591" s="1294" t="s">
        <v>1396</v>
      </c>
      <c r="K591" s="1294" t="s">
        <v>2421</v>
      </c>
      <c r="L591" s="1294" t="s">
        <v>1332</v>
      </c>
      <c r="M591" s="1294" t="s">
        <v>716</v>
      </c>
      <c r="N591" s="1296" t="s">
        <v>115</v>
      </c>
    </row>
    <row r="592" spans="1:14" hidden="1" x14ac:dyDescent="0.35">
      <c r="A592" s="1293">
        <v>2978</v>
      </c>
      <c r="B592" s="1294" t="s">
        <v>3105</v>
      </c>
      <c r="C592" s="1294" t="s">
        <v>2450</v>
      </c>
      <c r="D592" s="1295">
        <v>44791</v>
      </c>
      <c r="E592" s="1295">
        <v>44791</v>
      </c>
      <c r="F592" s="1294" t="s">
        <v>2417</v>
      </c>
      <c r="G592" s="1294" t="s">
        <v>2418</v>
      </c>
      <c r="H592" s="1294" t="s">
        <v>288</v>
      </c>
      <c r="I592" s="1294" t="s">
        <v>1229</v>
      </c>
      <c r="J592" s="1294" t="s">
        <v>2448</v>
      </c>
      <c r="K592" s="1294" t="s">
        <v>2421</v>
      </c>
      <c r="L592" s="1294" t="s">
        <v>2449</v>
      </c>
      <c r="M592" s="1294" t="s">
        <v>711</v>
      </c>
      <c r="N592" s="1296" t="s">
        <v>2451</v>
      </c>
    </row>
    <row r="593" spans="1:14" hidden="1" x14ac:dyDescent="0.35">
      <c r="A593" s="1293">
        <v>2495</v>
      </c>
      <c r="B593" s="1294" t="s">
        <v>3106</v>
      </c>
      <c r="C593" s="1294" t="s">
        <v>1680</v>
      </c>
      <c r="D593" s="1295">
        <v>44375</v>
      </c>
      <c r="E593" s="1295">
        <v>44375</v>
      </c>
      <c r="F593" s="1294" t="s">
        <v>2417</v>
      </c>
      <c r="G593" s="1294" t="s">
        <v>2418</v>
      </c>
      <c r="H593" s="1294" t="s">
        <v>288</v>
      </c>
      <c r="I593" s="1294" t="s">
        <v>1230</v>
      </c>
      <c r="J593" s="1294" t="s">
        <v>2430</v>
      </c>
      <c r="K593" s="1294" t="s">
        <v>2421</v>
      </c>
      <c r="L593" s="1294" t="s">
        <v>2431</v>
      </c>
      <c r="M593" s="1294" t="s">
        <v>711</v>
      </c>
      <c r="N593" s="1296" t="s">
        <v>113</v>
      </c>
    </row>
    <row r="594" spans="1:14" hidden="1" x14ac:dyDescent="0.35">
      <c r="A594" s="1293">
        <v>3239</v>
      </c>
      <c r="B594" s="1294" t="s">
        <v>3107</v>
      </c>
      <c r="C594" s="1294" t="s">
        <v>1681</v>
      </c>
      <c r="D594" s="1295">
        <v>45196</v>
      </c>
      <c r="E594" s="1295">
        <v>45196</v>
      </c>
      <c r="F594" s="1294" t="s">
        <v>2417</v>
      </c>
      <c r="G594" s="1294" t="s">
        <v>2418</v>
      </c>
      <c r="H594" s="1294" t="s">
        <v>288</v>
      </c>
      <c r="I594" s="1294" t="s">
        <v>1230</v>
      </c>
      <c r="J594" s="1294" t="s">
        <v>2420</v>
      </c>
      <c r="K594" s="1294" t="s">
        <v>2421</v>
      </c>
      <c r="L594" s="1294" t="s">
        <v>1353</v>
      </c>
      <c r="M594" s="1294" t="s">
        <v>711</v>
      </c>
      <c r="N594" s="1296" t="s">
        <v>114</v>
      </c>
    </row>
    <row r="595" spans="1:14" hidden="1" x14ac:dyDescent="0.35">
      <c r="A595" s="1293">
        <v>1761</v>
      </c>
      <c r="B595" s="1294" t="s">
        <v>3108</v>
      </c>
      <c r="C595" s="1294" t="s">
        <v>1683</v>
      </c>
      <c r="D595" s="1295">
        <v>43206</v>
      </c>
      <c r="E595" s="1295">
        <v>43206</v>
      </c>
      <c r="F595" s="1294" t="s">
        <v>2417</v>
      </c>
      <c r="G595" s="1294" t="s">
        <v>2433</v>
      </c>
      <c r="H595" s="1294" t="s">
        <v>288</v>
      </c>
      <c r="I595" s="1294" t="s">
        <v>1229</v>
      </c>
      <c r="J595" s="1294" t="s">
        <v>1354</v>
      </c>
      <c r="K595" s="1294" t="s">
        <v>2421</v>
      </c>
      <c r="L595" s="1294" t="s">
        <v>1332</v>
      </c>
      <c r="M595" s="1294" t="s">
        <v>711</v>
      </c>
      <c r="N595" s="1296" t="s">
        <v>115</v>
      </c>
    </row>
    <row r="596" spans="1:14" hidden="1" x14ac:dyDescent="0.35">
      <c r="A596" s="1293">
        <v>8399</v>
      </c>
      <c r="B596" s="1294" t="s">
        <v>3109</v>
      </c>
      <c r="C596" s="1294" t="s">
        <v>536</v>
      </c>
      <c r="D596" s="1295">
        <v>44440</v>
      </c>
      <c r="E596" s="1295">
        <v>44440</v>
      </c>
      <c r="F596" s="1294" t="s">
        <v>2417</v>
      </c>
      <c r="G596" s="1294" t="s">
        <v>2537</v>
      </c>
      <c r="H596" s="1294" t="s">
        <v>288</v>
      </c>
      <c r="I596" s="1294" t="s">
        <v>1230</v>
      </c>
      <c r="J596" s="1294" t="s">
        <v>2420</v>
      </c>
      <c r="K596" s="1294" t="s">
        <v>330</v>
      </c>
      <c r="L596" s="1294" t="s">
        <v>1353</v>
      </c>
      <c r="M596" s="1294" t="s">
        <v>765</v>
      </c>
      <c r="N596" s="1296" t="s">
        <v>114</v>
      </c>
    </row>
    <row r="597" spans="1:14" hidden="1" x14ac:dyDescent="0.35">
      <c r="A597" s="1293">
        <v>1812</v>
      </c>
      <c r="B597" s="1294" t="s">
        <v>3110</v>
      </c>
      <c r="C597" s="1294" t="s">
        <v>721</v>
      </c>
      <c r="D597" s="1295">
        <v>43318</v>
      </c>
      <c r="E597" s="1295">
        <v>43318</v>
      </c>
      <c r="F597" s="1294" t="s">
        <v>2417</v>
      </c>
      <c r="G597" s="1294" t="s">
        <v>2418</v>
      </c>
      <c r="H597" s="1294" t="s">
        <v>288</v>
      </c>
      <c r="I597" s="1294" t="s">
        <v>1229</v>
      </c>
      <c r="J597" s="1294" t="s">
        <v>1333</v>
      </c>
      <c r="K597" s="1294" t="s">
        <v>2421</v>
      </c>
      <c r="L597" s="1294" t="s">
        <v>1376</v>
      </c>
      <c r="M597" s="1294" t="s">
        <v>711</v>
      </c>
      <c r="N597" s="1296" t="s">
        <v>116</v>
      </c>
    </row>
    <row r="598" spans="1:14" hidden="1" x14ac:dyDescent="0.35">
      <c r="A598" s="1293">
        <v>3071</v>
      </c>
      <c r="B598" s="1294" t="s">
        <v>3111</v>
      </c>
      <c r="C598" s="1294" t="s">
        <v>1680</v>
      </c>
      <c r="D598" s="1295">
        <v>44956</v>
      </c>
      <c r="E598" s="1295">
        <v>44956</v>
      </c>
      <c r="F598" s="1294" t="s">
        <v>2417</v>
      </c>
      <c r="G598" s="1294" t="s">
        <v>2475</v>
      </c>
      <c r="H598" s="1294" t="s">
        <v>288</v>
      </c>
      <c r="I598" s="1294" t="s">
        <v>1227</v>
      </c>
      <c r="J598" s="1294" t="s">
        <v>2430</v>
      </c>
      <c r="K598" s="1294" t="s">
        <v>2421</v>
      </c>
      <c r="L598" s="1294" t="s">
        <v>2431</v>
      </c>
      <c r="M598" s="1294" t="s">
        <v>711</v>
      </c>
      <c r="N598" s="1296" t="s">
        <v>113</v>
      </c>
    </row>
    <row r="599" spans="1:14" hidden="1" x14ac:dyDescent="0.35">
      <c r="A599" s="1293">
        <v>3111</v>
      </c>
      <c r="B599" s="1294" t="s">
        <v>3112</v>
      </c>
      <c r="C599" s="1294" t="s">
        <v>2450</v>
      </c>
      <c r="D599" s="1295">
        <v>44984</v>
      </c>
      <c r="E599" s="1295">
        <v>44984</v>
      </c>
      <c r="F599" s="1294" t="s">
        <v>2417</v>
      </c>
      <c r="G599" s="1294" t="s">
        <v>2418</v>
      </c>
      <c r="H599" s="1294" t="s">
        <v>288</v>
      </c>
      <c r="I599" s="1294" t="s">
        <v>1230</v>
      </c>
      <c r="J599" s="1294" t="s">
        <v>2448</v>
      </c>
      <c r="K599" s="1294" t="s">
        <v>2421</v>
      </c>
      <c r="L599" s="1294" t="s">
        <v>2449</v>
      </c>
      <c r="M599" s="1294" t="s">
        <v>711</v>
      </c>
      <c r="N599" s="1296" t="s">
        <v>2451</v>
      </c>
    </row>
    <row r="600" spans="1:14" hidden="1" x14ac:dyDescent="0.35">
      <c r="A600" s="1293">
        <v>2975</v>
      </c>
      <c r="B600" s="1294" t="s">
        <v>3113</v>
      </c>
      <c r="C600" s="1294" t="s">
        <v>2450</v>
      </c>
      <c r="D600" s="1295">
        <v>44791</v>
      </c>
      <c r="E600" s="1295">
        <v>44791</v>
      </c>
      <c r="F600" s="1294" t="s">
        <v>2417</v>
      </c>
      <c r="G600" s="1294" t="s">
        <v>2418</v>
      </c>
      <c r="H600" s="1294" t="s">
        <v>288</v>
      </c>
      <c r="I600" s="1294" t="s">
        <v>1229</v>
      </c>
      <c r="J600" s="1294" t="s">
        <v>2448</v>
      </c>
      <c r="K600" s="1294" t="s">
        <v>2421</v>
      </c>
      <c r="L600" s="1294" t="s">
        <v>2449</v>
      </c>
      <c r="M600" s="1294" t="s">
        <v>711</v>
      </c>
      <c r="N600" s="1296" t="s">
        <v>2451</v>
      </c>
    </row>
    <row r="601" spans="1:14" hidden="1" x14ac:dyDescent="0.35">
      <c r="A601" s="1293">
        <v>2400</v>
      </c>
      <c r="B601" s="1294" t="s">
        <v>3114</v>
      </c>
      <c r="C601" s="1294" t="s">
        <v>1681</v>
      </c>
      <c r="D601" s="1295">
        <v>44302</v>
      </c>
      <c r="E601" s="1295">
        <v>44302</v>
      </c>
      <c r="F601" s="1294" t="s">
        <v>2417</v>
      </c>
      <c r="G601" s="1294" t="s">
        <v>2418</v>
      </c>
      <c r="H601" s="1294" t="s">
        <v>288</v>
      </c>
      <c r="I601" s="1294" t="s">
        <v>1230</v>
      </c>
      <c r="J601" s="1294" t="s">
        <v>2426</v>
      </c>
      <c r="K601" s="1294" t="s">
        <v>2421</v>
      </c>
      <c r="L601" s="1294" t="s">
        <v>1350</v>
      </c>
      <c r="M601" s="1294" t="s">
        <v>711</v>
      </c>
      <c r="N601" s="1296" t="s">
        <v>114</v>
      </c>
    </row>
    <row r="602" spans="1:14" hidden="1" x14ac:dyDescent="0.35">
      <c r="A602" s="1293">
        <v>2916</v>
      </c>
      <c r="B602" s="1294" t="s">
        <v>3115</v>
      </c>
      <c r="C602" s="1294" t="s">
        <v>1681</v>
      </c>
      <c r="D602" s="1295">
        <v>44711</v>
      </c>
      <c r="E602" s="1295">
        <v>44711</v>
      </c>
      <c r="F602" s="1294" t="s">
        <v>2417</v>
      </c>
      <c r="G602" s="1294" t="s">
        <v>2418</v>
      </c>
      <c r="H602" s="1294" t="s">
        <v>288</v>
      </c>
      <c r="I602" s="1294" t="s">
        <v>1229</v>
      </c>
      <c r="J602" s="1294" t="s">
        <v>2420</v>
      </c>
      <c r="K602" s="1294" t="s">
        <v>2421</v>
      </c>
      <c r="L602" s="1294" t="s">
        <v>1353</v>
      </c>
      <c r="M602" s="1294" t="s">
        <v>711</v>
      </c>
      <c r="N602" s="1296" t="s">
        <v>114</v>
      </c>
    </row>
    <row r="603" spans="1:14" hidden="1" x14ac:dyDescent="0.35">
      <c r="A603" s="1293">
        <v>3073</v>
      </c>
      <c r="B603" s="1294" t="s">
        <v>3116</v>
      </c>
      <c r="C603" s="1294" t="s">
        <v>1680</v>
      </c>
      <c r="D603" s="1295">
        <v>44960</v>
      </c>
      <c r="E603" s="1295">
        <v>44960</v>
      </c>
      <c r="F603" s="1294" t="s">
        <v>2417</v>
      </c>
      <c r="G603" s="1294" t="s">
        <v>2433</v>
      </c>
      <c r="H603" s="1294" t="s">
        <v>288</v>
      </c>
      <c r="I603" s="1294" t="s">
        <v>1227</v>
      </c>
      <c r="J603" s="1294" t="s">
        <v>2430</v>
      </c>
      <c r="K603" s="1294" t="s">
        <v>2421</v>
      </c>
      <c r="L603" s="1294" t="s">
        <v>2431</v>
      </c>
      <c r="M603" s="1294" t="s">
        <v>711</v>
      </c>
      <c r="N603" s="1296" t="s">
        <v>113</v>
      </c>
    </row>
    <row r="604" spans="1:14" hidden="1" x14ac:dyDescent="0.35">
      <c r="A604" s="1293">
        <v>2315</v>
      </c>
      <c r="B604" s="1294" t="s">
        <v>3117</v>
      </c>
      <c r="C604" s="1294" t="s">
        <v>1681</v>
      </c>
      <c r="D604" s="1295">
        <v>44242</v>
      </c>
      <c r="E604" s="1295">
        <v>44242</v>
      </c>
      <c r="F604" s="1294" t="s">
        <v>2417</v>
      </c>
      <c r="G604" s="1294" t="s">
        <v>2433</v>
      </c>
      <c r="H604" s="1294" t="s">
        <v>288</v>
      </c>
      <c r="I604" s="1294" t="s">
        <v>1229</v>
      </c>
      <c r="J604" s="1294" t="s">
        <v>2420</v>
      </c>
      <c r="K604" s="1294" t="s">
        <v>2421</v>
      </c>
      <c r="L604" s="1294" t="s">
        <v>1353</v>
      </c>
      <c r="M604" s="1294" t="s">
        <v>711</v>
      </c>
      <c r="N604" s="1296" t="s">
        <v>114</v>
      </c>
    </row>
    <row r="605" spans="1:14" hidden="1" x14ac:dyDescent="0.35">
      <c r="A605" s="1293">
        <v>2838</v>
      </c>
      <c r="B605" s="1294" t="s">
        <v>3118</v>
      </c>
      <c r="C605" s="1294" t="s">
        <v>1680</v>
      </c>
      <c r="D605" s="1295">
        <v>44634</v>
      </c>
      <c r="E605" s="1295">
        <v>44634</v>
      </c>
      <c r="F605" s="1294" t="s">
        <v>2417</v>
      </c>
      <c r="G605" s="1294" t="s">
        <v>2433</v>
      </c>
      <c r="H605" s="1294" t="s">
        <v>288</v>
      </c>
      <c r="I605" s="1294" t="s">
        <v>1230</v>
      </c>
      <c r="J605" s="1294" t="s">
        <v>2445</v>
      </c>
      <c r="K605" s="1294" t="s">
        <v>2421</v>
      </c>
      <c r="L605" s="1294" t="s">
        <v>2446</v>
      </c>
      <c r="M605" s="1294" t="s">
        <v>711</v>
      </c>
      <c r="N605" s="1296" t="s">
        <v>113</v>
      </c>
    </row>
    <row r="606" spans="1:14" hidden="1" x14ac:dyDescent="0.35">
      <c r="A606" s="1293">
        <v>3359</v>
      </c>
      <c r="B606" s="1294" t="s">
        <v>3119</v>
      </c>
      <c r="C606" s="1294" t="s">
        <v>1680</v>
      </c>
      <c r="D606" s="1295">
        <v>45446</v>
      </c>
      <c r="E606" s="1295">
        <v>45446</v>
      </c>
      <c r="F606" s="1294" t="s">
        <v>2417</v>
      </c>
      <c r="G606" s="1294" t="s">
        <v>2418</v>
      </c>
      <c r="H606" s="1294" t="s">
        <v>288</v>
      </c>
      <c r="I606" s="1294" t="s">
        <v>1230</v>
      </c>
      <c r="J606" s="1294" t="s">
        <v>2430</v>
      </c>
      <c r="K606" s="1294" t="s">
        <v>2421</v>
      </c>
      <c r="L606" s="1294" t="s">
        <v>2431</v>
      </c>
      <c r="M606" s="1294" t="s">
        <v>711</v>
      </c>
      <c r="N606" s="1296" t="s">
        <v>113</v>
      </c>
    </row>
    <row r="607" spans="1:14" hidden="1" x14ac:dyDescent="0.35">
      <c r="A607" s="1293">
        <v>3237</v>
      </c>
      <c r="B607" s="1294" t="s">
        <v>3120</v>
      </c>
      <c r="C607" s="1294" t="s">
        <v>1680</v>
      </c>
      <c r="D607" s="1295">
        <v>45194</v>
      </c>
      <c r="E607" s="1295">
        <v>45194</v>
      </c>
      <c r="F607" s="1294" t="s">
        <v>2417</v>
      </c>
      <c r="G607" s="1294" t="s">
        <v>2433</v>
      </c>
      <c r="H607" s="1294" t="s">
        <v>288</v>
      </c>
      <c r="I607" s="1294" t="s">
        <v>1230</v>
      </c>
      <c r="J607" s="1294" t="s">
        <v>2430</v>
      </c>
      <c r="K607" s="1294" t="s">
        <v>2421</v>
      </c>
      <c r="L607" s="1294" t="s">
        <v>2431</v>
      </c>
      <c r="M607" s="1294" t="s">
        <v>711</v>
      </c>
      <c r="N607" s="1296" t="s">
        <v>113</v>
      </c>
    </row>
    <row r="608" spans="1:14" hidden="1" x14ac:dyDescent="0.35">
      <c r="A608" s="1293">
        <v>1689</v>
      </c>
      <c r="B608" s="1294" t="s">
        <v>3121</v>
      </c>
      <c r="C608" s="1294" t="s">
        <v>1680</v>
      </c>
      <c r="D608" s="1295">
        <v>43059</v>
      </c>
      <c r="E608" s="1295">
        <v>43059</v>
      </c>
      <c r="F608" s="1294" t="s">
        <v>2417</v>
      </c>
      <c r="G608" s="1294" t="s">
        <v>2418</v>
      </c>
      <c r="H608" s="1294" t="s">
        <v>288</v>
      </c>
      <c r="I608" s="1294" t="s">
        <v>1229</v>
      </c>
      <c r="J608" s="1294" t="s">
        <v>2430</v>
      </c>
      <c r="K608" s="1294" t="s">
        <v>2421</v>
      </c>
      <c r="L608" s="1294" t="s">
        <v>2431</v>
      </c>
      <c r="M608" s="1294" t="s">
        <v>711</v>
      </c>
      <c r="N608" s="1296" t="s">
        <v>113</v>
      </c>
    </row>
    <row r="609" spans="1:14" hidden="1" x14ac:dyDescent="0.35">
      <c r="A609" s="1293">
        <v>3094</v>
      </c>
      <c r="B609" s="1294" t="s">
        <v>3122</v>
      </c>
      <c r="C609" s="1294" t="s">
        <v>2450</v>
      </c>
      <c r="D609" s="1295">
        <v>44984</v>
      </c>
      <c r="E609" s="1295">
        <v>44984</v>
      </c>
      <c r="F609" s="1294" t="s">
        <v>2417</v>
      </c>
      <c r="G609" s="1294" t="s">
        <v>2513</v>
      </c>
      <c r="H609" s="1294" t="s">
        <v>288</v>
      </c>
      <c r="I609" s="1294" t="s">
        <v>1227</v>
      </c>
      <c r="J609" s="1294" t="s">
        <v>2448</v>
      </c>
      <c r="K609" s="1294" t="s">
        <v>2421</v>
      </c>
      <c r="L609" s="1294" t="s">
        <v>2449</v>
      </c>
      <c r="M609" s="1294" t="s">
        <v>711</v>
      </c>
      <c r="N609" s="1296" t="s">
        <v>2451</v>
      </c>
    </row>
    <row r="610" spans="1:14" hidden="1" x14ac:dyDescent="0.35">
      <c r="A610" s="1293">
        <v>3323</v>
      </c>
      <c r="B610" s="1294" t="s">
        <v>3123</v>
      </c>
      <c r="C610" s="1294" t="s">
        <v>1681</v>
      </c>
      <c r="D610" s="1295">
        <v>45323</v>
      </c>
      <c r="E610" s="1295">
        <v>45323</v>
      </c>
      <c r="F610" s="1294" t="s">
        <v>2417</v>
      </c>
      <c r="G610" s="1294" t="s">
        <v>2418</v>
      </c>
      <c r="H610" s="1294" t="s">
        <v>288</v>
      </c>
      <c r="I610" s="1294" t="s">
        <v>1230</v>
      </c>
      <c r="J610" s="1294" t="s">
        <v>2420</v>
      </c>
      <c r="K610" s="1294" t="s">
        <v>2421</v>
      </c>
      <c r="L610" s="1294" t="s">
        <v>1353</v>
      </c>
      <c r="M610" s="1294" t="s">
        <v>711</v>
      </c>
      <c r="N610" s="1296" t="s">
        <v>114</v>
      </c>
    </row>
    <row r="611" spans="1:14" hidden="1" x14ac:dyDescent="0.35">
      <c r="A611" s="1293">
        <v>2999</v>
      </c>
      <c r="B611" s="1294" t="s">
        <v>3124</v>
      </c>
      <c r="C611" s="1294" t="s">
        <v>2450</v>
      </c>
      <c r="D611" s="1295">
        <v>44791</v>
      </c>
      <c r="E611" s="1295">
        <v>44791</v>
      </c>
      <c r="F611" s="1294" t="s">
        <v>2417</v>
      </c>
      <c r="G611" s="1294" t="s">
        <v>2418</v>
      </c>
      <c r="H611" s="1294" t="s">
        <v>288</v>
      </c>
      <c r="I611" s="1294" t="s">
        <v>1229</v>
      </c>
      <c r="J611" s="1294" t="s">
        <v>2448</v>
      </c>
      <c r="K611" s="1294" t="s">
        <v>2421</v>
      </c>
      <c r="L611" s="1294" t="s">
        <v>2449</v>
      </c>
      <c r="M611" s="1294" t="s">
        <v>711</v>
      </c>
      <c r="N611" s="1296" t="s">
        <v>2451</v>
      </c>
    </row>
    <row r="612" spans="1:14" hidden="1" x14ac:dyDescent="0.35">
      <c r="A612" s="1293">
        <v>2839</v>
      </c>
      <c r="B612" s="1294" t="s">
        <v>3125</v>
      </c>
      <c r="C612" s="1294" t="s">
        <v>1681</v>
      </c>
      <c r="D612" s="1295">
        <v>44636</v>
      </c>
      <c r="E612" s="1295">
        <v>44636</v>
      </c>
      <c r="F612" s="1294" t="s">
        <v>2417</v>
      </c>
      <c r="G612" s="1294" t="s">
        <v>2418</v>
      </c>
      <c r="H612" s="1294" t="s">
        <v>288</v>
      </c>
      <c r="I612" s="1294" t="s">
        <v>1230</v>
      </c>
      <c r="J612" s="1294" t="s">
        <v>2426</v>
      </c>
      <c r="K612" s="1294" t="s">
        <v>2421</v>
      </c>
      <c r="L612" s="1294" t="s">
        <v>1350</v>
      </c>
      <c r="M612" s="1294" t="s">
        <v>711</v>
      </c>
      <c r="N612" s="1296" t="s">
        <v>114</v>
      </c>
    </row>
    <row r="613" spans="1:14" hidden="1" x14ac:dyDescent="0.35">
      <c r="A613" s="1293">
        <v>2980</v>
      </c>
      <c r="B613" s="1294" t="s">
        <v>3126</v>
      </c>
      <c r="C613" s="1294" t="s">
        <v>2450</v>
      </c>
      <c r="D613" s="1295">
        <v>44791</v>
      </c>
      <c r="E613" s="1295">
        <v>44791</v>
      </c>
      <c r="F613" s="1294" t="s">
        <v>2417</v>
      </c>
      <c r="G613" s="1294" t="s">
        <v>2418</v>
      </c>
      <c r="H613" s="1294" t="s">
        <v>288</v>
      </c>
      <c r="I613" s="1294" t="s">
        <v>1229</v>
      </c>
      <c r="J613" s="1294" t="s">
        <v>2448</v>
      </c>
      <c r="K613" s="1294" t="s">
        <v>2421</v>
      </c>
      <c r="L613" s="1294" t="s">
        <v>2449</v>
      </c>
      <c r="M613" s="1294" t="s">
        <v>711</v>
      </c>
      <c r="N613" s="1296" t="s">
        <v>2451</v>
      </c>
    </row>
    <row r="614" spans="1:14" hidden="1" x14ac:dyDescent="0.35">
      <c r="A614" s="1293">
        <v>2434</v>
      </c>
      <c r="B614" s="1294" t="s">
        <v>3127</v>
      </c>
      <c r="C614" s="1294" t="s">
        <v>1680</v>
      </c>
      <c r="D614" s="1295">
        <v>44326</v>
      </c>
      <c r="E614" s="1295">
        <v>44326</v>
      </c>
      <c r="F614" s="1294" t="s">
        <v>2417</v>
      </c>
      <c r="G614" s="1294" t="s">
        <v>2418</v>
      </c>
      <c r="H614" s="1294" t="s">
        <v>288</v>
      </c>
      <c r="I614" s="1294" t="s">
        <v>1230</v>
      </c>
      <c r="J614" s="1294" t="s">
        <v>2430</v>
      </c>
      <c r="K614" s="1294" t="s">
        <v>2421</v>
      </c>
      <c r="L614" s="1294" t="s">
        <v>2431</v>
      </c>
      <c r="M614" s="1294" t="s">
        <v>711</v>
      </c>
      <c r="N614" s="1296" t="s">
        <v>113</v>
      </c>
    </row>
    <row r="615" spans="1:14" hidden="1" x14ac:dyDescent="0.35">
      <c r="A615" s="1293">
        <v>2744</v>
      </c>
      <c r="B615" s="1294" t="s">
        <v>3128</v>
      </c>
      <c r="C615" s="1294" t="s">
        <v>1681</v>
      </c>
      <c r="D615" s="1295">
        <v>44553</v>
      </c>
      <c r="E615" s="1295">
        <v>44553</v>
      </c>
      <c r="F615" s="1294" t="s">
        <v>2417</v>
      </c>
      <c r="G615" s="1294" t="s">
        <v>2433</v>
      </c>
      <c r="H615" s="1294" t="s">
        <v>288</v>
      </c>
      <c r="I615" s="1294" t="s">
        <v>1229</v>
      </c>
      <c r="J615" s="1294" t="s">
        <v>2426</v>
      </c>
      <c r="K615" s="1294" t="s">
        <v>2421</v>
      </c>
      <c r="L615" s="1294" t="s">
        <v>1350</v>
      </c>
      <c r="M615" s="1294" t="s">
        <v>711</v>
      </c>
      <c r="N615" s="1296" t="s">
        <v>114</v>
      </c>
    </row>
    <row r="616" spans="1:14" hidden="1" x14ac:dyDescent="0.35">
      <c r="A616" s="1293">
        <v>2887</v>
      </c>
      <c r="B616" s="1294" t="s">
        <v>3129</v>
      </c>
      <c r="C616" s="1294" t="s">
        <v>1683</v>
      </c>
      <c r="D616" s="1295">
        <v>44690</v>
      </c>
      <c r="E616" s="1295">
        <v>44690</v>
      </c>
      <c r="F616" s="1294" t="s">
        <v>2417</v>
      </c>
      <c r="G616" s="1294" t="s">
        <v>2418</v>
      </c>
      <c r="H616" s="1294" t="s">
        <v>288</v>
      </c>
      <c r="I616" s="1294" t="s">
        <v>1227</v>
      </c>
      <c r="J616" s="1294" t="s">
        <v>1354</v>
      </c>
      <c r="K616" s="1294" t="s">
        <v>2421</v>
      </c>
      <c r="L616" s="1294" t="s">
        <v>1332</v>
      </c>
      <c r="M616" s="1294" t="s">
        <v>711</v>
      </c>
      <c r="N616" s="1296" t="s">
        <v>115</v>
      </c>
    </row>
    <row r="617" spans="1:14" hidden="1" x14ac:dyDescent="0.35">
      <c r="A617" s="1293">
        <v>3136</v>
      </c>
      <c r="B617" s="1294" t="s">
        <v>3130</v>
      </c>
      <c r="C617" s="1294" t="s">
        <v>2450</v>
      </c>
      <c r="D617" s="1295">
        <v>44984</v>
      </c>
      <c r="E617" s="1295">
        <v>44984</v>
      </c>
      <c r="F617" s="1294" t="s">
        <v>2417</v>
      </c>
      <c r="G617" s="1294" t="s">
        <v>2418</v>
      </c>
      <c r="H617" s="1294" t="s">
        <v>288</v>
      </c>
      <c r="I617" s="1294" t="s">
        <v>1227</v>
      </c>
      <c r="J617" s="1294" t="s">
        <v>2448</v>
      </c>
      <c r="K617" s="1294" t="s">
        <v>2421</v>
      </c>
      <c r="L617" s="1294" t="s">
        <v>2449</v>
      </c>
      <c r="M617" s="1294" t="s">
        <v>711</v>
      </c>
      <c r="N617" s="1296" t="s">
        <v>2451</v>
      </c>
    </row>
    <row r="618" spans="1:14" hidden="1" x14ac:dyDescent="0.35">
      <c r="A618" s="1293">
        <v>2606</v>
      </c>
      <c r="B618" s="1294" t="s">
        <v>3131</v>
      </c>
      <c r="C618" s="1294" t="s">
        <v>1681</v>
      </c>
      <c r="D618" s="1295">
        <v>44431</v>
      </c>
      <c r="E618" s="1295">
        <v>44431</v>
      </c>
      <c r="F618" s="1294" t="s">
        <v>2417</v>
      </c>
      <c r="G618" s="1294" t="s">
        <v>2418</v>
      </c>
      <c r="H618" s="1294" t="s">
        <v>288</v>
      </c>
      <c r="I618" s="1294" t="s">
        <v>1230</v>
      </c>
      <c r="J618" s="1294" t="s">
        <v>2426</v>
      </c>
      <c r="K618" s="1294" t="s">
        <v>2421</v>
      </c>
      <c r="L618" s="1294" t="s">
        <v>1350</v>
      </c>
      <c r="M618" s="1294" t="s">
        <v>711</v>
      </c>
      <c r="N618" s="1296" t="s">
        <v>114</v>
      </c>
    </row>
    <row r="619" spans="1:14" hidden="1" x14ac:dyDescent="0.35">
      <c r="A619" s="1293">
        <v>2660</v>
      </c>
      <c r="B619" s="1294" t="s">
        <v>3132</v>
      </c>
      <c r="C619" s="1294" t="s">
        <v>1681</v>
      </c>
      <c r="D619" s="1295">
        <v>44488</v>
      </c>
      <c r="E619" s="1295">
        <v>44488</v>
      </c>
      <c r="F619" s="1294" t="s">
        <v>2417</v>
      </c>
      <c r="G619" s="1294" t="s">
        <v>2433</v>
      </c>
      <c r="H619" s="1294" t="s">
        <v>288</v>
      </c>
      <c r="I619" s="1294" t="s">
        <v>1229</v>
      </c>
      <c r="J619" s="1294" t="s">
        <v>2426</v>
      </c>
      <c r="K619" s="1294" t="s">
        <v>2421</v>
      </c>
      <c r="L619" s="1294" t="s">
        <v>1350</v>
      </c>
      <c r="M619" s="1294" t="s">
        <v>711</v>
      </c>
      <c r="N619" s="1296" t="s">
        <v>114</v>
      </c>
    </row>
    <row r="620" spans="1:14" hidden="1" x14ac:dyDescent="0.35">
      <c r="A620" s="1293">
        <v>2666</v>
      </c>
      <c r="B620" s="1294" t="s">
        <v>3133</v>
      </c>
      <c r="C620" s="1294" t="s">
        <v>1680</v>
      </c>
      <c r="D620" s="1295">
        <v>44496</v>
      </c>
      <c r="E620" s="1295">
        <v>44496</v>
      </c>
      <c r="F620" s="1294" t="s">
        <v>2417</v>
      </c>
      <c r="G620" s="1294" t="s">
        <v>2433</v>
      </c>
      <c r="H620" s="1294" t="s">
        <v>288</v>
      </c>
      <c r="I620" s="1294" t="s">
        <v>1229</v>
      </c>
      <c r="J620" s="1294" t="s">
        <v>2430</v>
      </c>
      <c r="K620" s="1294" t="s">
        <v>2421</v>
      </c>
      <c r="L620" s="1294" t="s">
        <v>2431</v>
      </c>
      <c r="M620" s="1294" t="s">
        <v>711</v>
      </c>
      <c r="N620" s="1296" t="s">
        <v>113</v>
      </c>
    </row>
    <row r="621" spans="1:14" hidden="1" x14ac:dyDescent="0.35">
      <c r="A621" s="1293">
        <v>3072</v>
      </c>
      <c r="B621" s="1294" t="s">
        <v>3134</v>
      </c>
      <c r="C621" s="1294" t="s">
        <v>1680</v>
      </c>
      <c r="D621" s="1295">
        <v>44956</v>
      </c>
      <c r="E621" s="1295">
        <v>44956</v>
      </c>
      <c r="F621" s="1294" t="s">
        <v>2417</v>
      </c>
      <c r="G621" s="1294" t="s">
        <v>2433</v>
      </c>
      <c r="H621" s="1294" t="s">
        <v>288</v>
      </c>
      <c r="I621" s="1294" t="s">
        <v>1227</v>
      </c>
      <c r="J621" s="1294" t="s">
        <v>2430</v>
      </c>
      <c r="K621" s="1294" t="s">
        <v>2421</v>
      </c>
      <c r="L621" s="1294" t="s">
        <v>2431</v>
      </c>
      <c r="M621" s="1294" t="s">
        <v>711</v>
      </c>
      <c r="N621" s="1296" t="s">
        <v>113</v>
      </c>
    </row>
    <row r="622" spans="1:14" hidden="1" x14ac:dyDescent="0.35">
      <c r="A622" s="1293">
        <v>3327</v>
      </c>
      <c r="B622" s="1294" t="s">
        <v>3135</v>
      </c>
      <c r="C622" s="1294" t="s">
        <v>1680</v>
      </c>
      <c r="D622" s="1295">
        <v>45334</v>
      </c>
      <c r="E622" s="1295">
        <v>45334</v>
      </c>
      <c r="F622" s="1294" t="s">
        <v>2417</v>
      </c>
      <c r="G622" s="1294" t="s">
        <v>2418</v>
      </c>
      <c r="H622" s="1294" t="s">
        <v>288</v>
      </c>
      <c r="I622" s="1294" t="s">
        <v>1230</v>
      </c>
      <c r="J622" s="1294" t="s">
        <v>2430</v>
      </c>
      <c r="K622" s="1294" t="s">
        <v>2421</v>
      </c>
      <c r="L622" s="1294" t="s">
        <v>2431</v>
      </c>
      <c r="M622" s="1294" t="s">
        <v>711</v>
      </c>
      <c r="N622" s="1296" t="s">
        <v>113</v>
      </c>
    </row>
    <row r="623" spans="1:14" hidden="1" x14ac:dyDescent="0.35">
      <c r="A623" s="1293">
        <v>2650</v>
      </c>
      <c r="B623" s="1294" t="s">
        <v>3136</v>
      </c>
      <c r="C623" s="1294" t="s">
        <v>1681</v>
      </c>
      <c r="D623" s="1295">
        <v>44477</v>
      </c>
      <c r="E623" s="1295">
        <v>44477</v>
      </c>
      <c r="F623" s="1294" t="s">
        <v>2417</v>
      </c>
      <c r="G623" s="1294" t="s">
        <v>2521</v>
      </c>
      <c r="H623" s="1294" t="s">
        <v>288</v>
      </c>
      <c r="I623" s="1294" t="s">
        <v>1229</v>
      </c>
      <c r="J623" s="1294" t="s">
        <v>2420</v>
      </c>
      <c r="K623" s="1294" t="s">
        <v>2421</v>
      </c>
      <c r="L623" s="1294" t="s">
        <v>1353</v>
      </c>
      <c r="M623" s="1294" t="s">
        <v>711</v>
      </c>
      <c r="N623" s="1296" t="s">
        <v>114</v>
      </c>
    </row>
    <row r="624" spans="1:14" hidden="1" x14ac:dyDescent="0.35">
      <c r="A624" s="1293">
        <v>3334</v>
      </c>
      <c r="B624" s="1294" t="s">
        <v>3137</v>
      </c>
      <c r="C624" s="1294" t="s">
        <v>1680</v>
      </c>
      <c r="D624" s="1295">
        <v>45357</v>
      </c>
      <c r="E624" s="1295">
        <v>45357</v>
      </c>
      <c r="F624" s="1294" t="s">
        <v>2417</v>
      </c>
      <c r="G624" s="1294" t="s">
        <v>2507</v>
      </c>
      <c r="H624" s="1294" t="s">
        <v>288</v>
      </c>
      <c r="I624" s="1294" t="s">
        <v>1230</v>
      </c>
      <c r="J624" s="1294" t="s">
        <v>2430</v>
      </c>
      <c r="K624" s="1294" t="s">
        <v>2421</v>
      </c>
      <c r="L624" s="1294" t="s">
        <v>2431</v>
      </c>
      <c r="M624" s="1294" t="s">
        <v>711</v>
      </c>
      <c r="N624" s="1296" t="s">
        <v>113</v>
      </c>
    </row>
    <row r="625" spans="1:14" hidden="1" x14ac:dyDescent="0.35">
      <c r="A625" s="1293">
        <v>3337</v>
      </c>
      <c r="B625" s="1294" t="s">
        <v>3138</v>
      </c>
      <c r="C625" s="1294" t="s">
        <v>1680</v>
      </c>
      <c r="D625" s="1295">
        <v>45366</v>
      </c>
      <c r="E625" s="1295">
        <v>45366</v>
      </c>
      <c r="F625" s="1294" t="s">
        <v>2417</v>
      </c>
      <c r="G625" s="1294" t="s">
        <v>2507</v>
      </c>
      <c r="H625" s="1294" t="s">
        <v>288</v>
      </c>
      <c r="I625" s="1294" t="s">
        <v>1230</v>
      </c>
      <c r="J625" s="1294" t="s">
        <v>2430</v>
      </c>
      <c r="K625" s="1294" t="s">
        <v>2421</v>
      </c>
      <c r="L625" s="1294" t="s">
        <v>2431</v>
      </c>
      <c r="M625" s="1294" t="s">
        <v>711</v>
      </c>
      <c r="N625" s="1296" t="s">
        <v>113</v>
      </c>
    </row>
    <row r="626" spans="1:14" hidden="1" x14ac:dyDescent="0.35">
      <c r="A626" s="1293">
        <v>2398</v>
      </c>
      <c r="B626" s="1294" t="s">
        <v>3139</v>
      </c>
      <c r="C626" s="1294" t="s">
        <v>1710</v>
      </c>
      <c r="D626" s="1295">
        <v>44298</v>
      </c>
      <c r="E626" s="1295">
        <v>44298</v>
      </c>
      <c r="F626" s="1294" t="s">
        <v>2417</v>
      </c>
      <c r="G626" s="1294" t="s">
        <v>2418</v>
      </c>
      <c r="H626" s="1294" t="s">
        <v>288</v>
      </c>
      <c r="I626" s="1294" t="s">
        <v>1226</v>
      </c>
      <c r="J626" s="1294" t="s">
        <v>2436</v>
      </c>
      <c r="K626" s="1294" t="s">
        <v>2421</v>
      </c>
      <c r="L626" s="1294" t="s">
        <v>1353</v>
      </c>
      <c r="M626" s="1294" t="s">
        <v>716</v>
      </c>
      <c r="N626" s="1296" t="s">
        <v>114</v>
      </c>
    </row>
    <row r="627" spans="1:14" hidden="1" x14ac:dyDescent="0.35">
      <c r="A627" s="1293">
        <v>3336</v>
      </c>
      <c r="B627" s="1294" t="s">
        <v>3140</v>
      </c>
      <c r="C627" s="1294" t="s">
        <v>1680</v>
      </c>
      <c r="D627" s="1295">
        <v>45362</v>
      </c>
      <c r="E627" s="1295">
        <v>45362</v>
      </c>
      <c r="F627" s="1294" t="s">
        <v>2417</v>
      </c>
      <c r="G627" s="1294" t="s">
        <v>2507</v>
      </c>
      <c r="H627" s="1294" t="s">
        <v>288</v>
      </c>
      <c r="I627" s="1294" t="s">
        <v>1230</v>
      </c>
      <c r="J627" s="1294" t="s">
        <v>2430</v>
      </c>
      <c r="K627" s="1294" t="s">
        <v>2421</v>
      </c>
      <c r="L627" s="1294" t="s">
        <v>2431</v>
      </c>
      <c r="M627" s="1294" t="s">
        <v>711</v>
      </c>
      <c r="N627" s="1296" t="s">
        <v>113</v>
      </c>
    </row>
    <row r="628" spans="1:14" hidden="1" x14ac:dyDescent="0.35">
      <c r="A628" s="1293">
        <v>2671</v>
      </c>
      <c r="B628" s="1294" t="s">
        <v>3141</v>
      </c>
      <c r="C628" s="1294" t="s">
        <v>1680</v>
      </c>
      <c r="D628" s="1295">
        <v>44501</v>
      </c>
      <c r="E628" s="1295">
        <v>44501</v>
      </c>
      <c r="F628" s="1294" t="s">
        <v>2417</v>
      </c>
      <c r="G628" s="1294" t="s">
        <v>2418</v>
      </c>
      <c r="H628" s="1294" t="s">
        <v>288</v>
      </c>
      <c r="I628" s="1294" t="s">
        <v>1230</v>
      </c>
      <c r="J628" s="1294" t="s">
        <v>2430</v>
      </c>
      <c r="K628" s="1294" t="s">
        <v>2421</v>
      </c>
      <c r="L628" s="1294" t="s">
        <v>2431</v>
      </c>
      <c r="M628" s="1294" t="s">
        <v>711</v>
      </c>
      <c r="N628" s="1296" t="s">
        <v>113</v>
      </c>
    </row>
    <row r="629" spans="1:14" hidden="1" x14ac:dyDescent="0.35">
      <c r="A629" s="1293">
        <v>8392</v>
      </c>
      <c r="B629" s="1294" t="s">
        <v>3142</v>
      </c>
      <c r="C629" s="1294" t="s">
        <v>1708</v>
      </c>
      <c r="D629" s="1295">
        <v>44748</v>
      </c>
      <c r="E629" s="1295">
        <v>44748</v>
      </c>
      <c r="F629" s="1294" t="s">
        <v>2417</v>
      </c>
      <c r="G629" s="1294" t="s">
        <v>2959</v>
      </c>
      <c r="H629" s="1294" t="s">
        <v>331</v>
      </c>
      <c r="I629" s="1294" t="s">
        <v>2727</v>
      </c>
      <c r="J629" s="1294" t="s">
        <v>1336</v>
      </c>
      <c r="K629" s="1294" t="s">
        <v>2458</v>
      </c>
      <c r="L629" s="1294" t="s">
        <v>1387</v>
      </c>
      <c r="M629" s="1294" t="s">
        <v>3143</v>
      </c>
      <c r="N629" s="1296" t="s">
        <v>117</v>
      </c>
    </row>
    <row r="630" spans="1:14" hidden="1" x14ac:dyDescent="0.35">
      <c r="A630" s="1293">
        <v>3235</v>
      </c>
      <c r="B630" s="1294" t="s">
        <v>3144</v>
      </c>
      <c r="C630" s="1294" t="s">
        <v>1708</v>
      </c>
      <c r="D630" s="1295">
        <v>45189</v>
      </c>
      <c r="E630" s="1295">
        <v>45189</v>
      </c>
      <c r="F630" s="1294" t="s">
        <v>2417</v>
      </c>
      <c r="G630" s="1294" t="s">
        <v>3145</v>
      </c>
      <c r="H630" s="1294" t="s">
        <v>331</v>
      </c>
      <c r="I630" s="1294" t="s">
        <v>1168</v>
      </c>
      <c r="J630" s="1294" t="s">
        <v>1333</v>
      </c>
      <c r="K630" s="1294" t="s">
        <v>2458</v>
      </c>
      <c r="L630" s="1294" t="s">
        <v>1376</v>
      </c>
      <c r="M630" s="1294" t="s">
        <v>3143</v>
      </c>
      <c r="N630" s="1296" t="s">
        <v>116</v>
      </c>
    </row>
    <row r="631" spans="1:14" hidden="1" x14ac:dyDescent="0.35">
      <c r="A631" s="1293">
        <v>2542</v>
      </c>
      <c r="B631" s="1294" t="s">
        <v>3146</v>
      </c>
      <c r="C631" s="1294" t="s">
        <v>1683</v>
      </c>
      <c r="D631" s="1295">
        <v>44420</v>
      </c>
      <c r="E631" s="1295">
        <v>44420</v>
      </c>
      <c r="F631" s="1294" t="s">
        <v>2417</v>
      </c>
      <c r="G631" s="1294" t="s">
        <v>2418</v>
      </c>
      <c r="H631" s="1294" t="s">
        <v>276</v>
      </c>
      <c r="I631" s="1294" t="s">
        <v>1239</v>
      </c>
      <c r="J631" s="1294" t="s">
        <v>1396</v>
      </c>
      <c r="K631" s="1294" t="s">
        <v>2421</v>
      </c>
      <c r="L631" s="1294" t="s">
        <v>1332</v>
      </c>
      <c r="M631" s="1294" t="s">
        <v>711</v>
      </c>
      <c r="N631" s="1296" t="s">
        <v>115</v>
      </c>
    </row>
    <row r="632" spans="1:14" hidden="1" x14ac:dyDescent="0.35">
      <c r="A632" s="1293">
        <v>3347</v>
      </c>
      <c r="B632" s="1294" t="s">
        <v>3147</v>
      </c>
      <c r="C632" s="1294" t="s">
        <v>1680</v>
      </c>
      <c r="D632" s="1295">
        <v>45404</v>
      </c>
      <c r="E632" s="1295">
        <v>45404</v>
      </c>
      <c r="F632" s="1294" t="s">
        <v>2417</v>
      </c>
      <c r="G632" s="1294" t="s">
        <v>2418</v>
      </c>
      <c r="H632" s="1294" t="s">
        <v>276</v>
      </c>
      <c r="I632" s="1294" t="s">
        <v>1239</v>
      </c>
      <c r="J632" s="1294" t="s">
        <v>2430</v>
      </c>
      <c r="K632" s="1294" t="s">
        <v>2421</v>
      </c>
      <c r="L632" s="1294" t="s">
        <v>2431</v>
      </c>
      <c r="M632" s="1294" t="s">
        <v>711</v>
      </c>
      <c r="N632" s="1296" t="s">
        <v>113</v>
      </c>
    </row>
    <row r="633" spans="1:14" hidden="1" x14ac:dyDescent="0.35">
      <c r="A633" s="1293">
        <v>2080</v>
      </c>
      <c r="B633" s="1294" t="s">
        <v>3148</v>
      </c>
      <c r="C633" s="1294" t="s">
        <v>1709</v>
      </c>
      <c r="D633" s="1295">
        <v>43682</v>
      </c>
      <c r="E633" s="1295">
        <v>43682</v>
      </c>
      <c r="F633" s="1294" t="s">
        <v>2417</v>
      </c>
      <c r="G633" s="1294" t="s">
        <v>2475</v>
      </c>
      <c r="H633" s="1294" t="s">
        <v>276</v>
      </c>
      <c r="I633" s="1294" t="s">
        <v>3149</v>
      </c>
      <c r="J633" s="1294" t="s">
        <v>2426</v>
      </c>
      <c r="K633" s="1294" t="s">
        <v>2421</v>
      </c>
      <c r="L633" s="1294" t="s">
        <v>1350</v>
      </c>
      <c r="M633" s="1294" t="s">
        <v>716</v>
      </c>
      <c r="N633" s="1296" t="s">
        <v>114</v>
      </c>
    </row>
    <row r="634" spans="1:14" hidden="1" x14ac:dyDescent="0.35">
      <c r="A634" s="1293">
        <v>3432</v>
      </c>
      <c r="B634" s="1294" t="s">
        <v>3150</v>
      </c>
      <c r="C634" s="1294" t="s">
        <v>1680</v>
      </c>
      <c r="D634" s="1295">
        <v>45701</v>
      </c>
      <c r="E634" s="1295">
        <v>45701</v>
      </c>
      <c r="F634" s="1294" t="s">
        <v>2417</v>
      </c>
      <c r="G634" s="1294" t="s">
        <v>2507</v>
      </c>
      <c r="H634" s="1294" t="s">
        <v>276</v>
      </c>
      <c r="I634" s="1294" t="s">
        <v>1239</v>
      </c>
      <c r="J634" s="1294" t="s">
        <v>2430</v>
      </c>
      <c r="K634" s="1294" t="s">
        <v>2421</v>
      </c>
      <c r="L634" s="1294" t="s">
        <v>2431</v>
      </c>
      <c r="M634" s="1294" t="s">
        <v>711</v>
      </c>
      <c r="N634" s="1296" t="s">
        <v>113</v>
      </c>
    </row>
    <row r="635" spans="1:14" hidden="1" x14ac:dyDescent="0.35">
      <c r="A635" s="1293">
        <v>3246</v>
      </c>
      <c r="B635" s="1294" t="s">
        <v>3151</v>
      </c>
      <c r="C635" s="1294" t="s">
        <v>721</v>
      </c>
      <c r="D635" s="1295">
        <v>45231</v>
      </c>
      <c r="E635" s="1295">
        <v>45231</v>
      </c>
      <c r="F635" s="1294" t="s">
        <v>2417</v>
      </c>
      <c r="G635" s="1294" t="s">
        <v>2530</v>
      </c>
      <c r="H635" s="1294" t="s">
        <v>276</v>
      </c>
      <c r="I635" s="1294" t="s">
        <v>1239</v>
      </c>
      <c r="J635" s="1294" t="s">
        <v>2495</v>
      </c>
      <c r="K635" s="1294" t="s">
        <v>2458</v>
      </c>
      <c r="L635" s="1294" t="s">
        <v>1372</v>
      </c>
      <c r="M635" s="1294" t="s">
        <v>765</v>
      </c>
      <c r="N635" s="1296" t="s">
        <v>116</v>
      </c>
    </row>
    <row r="636" spans="1:14" hidden="1" x14ac:dyDescent="0.35">
      <c r="A636" s="1293">
        <v>2986</v>
      </c>
      <c r="B636" s="1294" t="s">
        <v>3152</v>
      </c>
      <c r="C636" s="1294" t="s">
        <v>2450</v>
      </c>
      <c r="D636" s="1295">
        <v>44791</v>
      </c>
      <c r="E636" s="1295">
        <v>44791</v>
      </c>
      <c r="F636" s="1294" t="s">
        <v>2417</v>
      </c>
      <c r="G636" s="1294" t="s">
        <v>2418</v>
      </c>
      <c r="H636" s="1294" t="s">
        <v>276</v>
      </c>
      <c r="I636" s="1294" t="s">
        <v>1239</v>
      </c>
      <c r="J636" s="1294" t="s">
        <v>2448</v>
      </c>
      <c r="K636" s="1294" t="s">
        <v>2421</v>
      </c>
      <c r="L636" s="1294" t="s">
        <v>2449</v>
      </c>
      <c r="M636" s="1294" t="s">
        <v>711</v>
      </c>
      <c r="N636" s="1296" t="s">
        <v>2451</v>
      </c>
    </row>
    <row r="637" spans="1:14" hidden="1" x14ac:dyDescent="0.35">
      <c r="A637" s="1293">
        <v>8412</v>
      </c>
      <c r="B637" s="1294" t="s">
        <v>3153</v>
      </c>
      <c r="C637" s="1294" t="s">
        <v>540</v>
      </c>
      <c r="D637" s="1295">
        <v>44536</v>
      </c>
      <c r="E637" s="1295">
        <v>44536</v>
      </c>
      <c r="F637" s="1294" t="s">
        <v>2417</v>
      </c>
      <c r="G637" s="1294" t="s">
        <v>3154</v>
      </c>
      <c r="H637" s="1294" t="s">
        <v>276</v>
      </c>
      <c r="I637" s="1294" t="s">
        <v>1238</v>
      </c>
      <c r="J637" s="1294" t="s">
        <v>2552</v>
      </c>
      <c r="K637" s="1294" t="s">
        <v>2458</v>
      </c>
      <c r="L637" s="1294" t="s">
        <v>1329</v>
      </c>
      <c r="M637" s="1294" t="s">
        <v>765</v>
      </c>
      <c r="N637" s="1296" t="s">
        <v>115</v>
      </c>
    </row>
    <row r="638" spans="1:14" hidden="1" x14ac:dyDescent="0.35">
      <c r="A638" s="1293">
        <v>3441</v>
      </c>
      <c r="B638" s="1294" t="s">
        <v>3155</v>
      </c>
      <c r="C638" s="1294" t="s">
        <v>1681</v>
      </c>
      <c r="D638" s="1295">
        <v>45761</v>
      </c>
      <c r="E638" s="1295">
        <v>45761</v>
      </c>
      <c r="F638" s="1294" t="s">
        <v>2417</v>
      </c>
      <c r="G638" s="1294" t="s">
        <v>2418</v>
      </c>
      <c r="H638" s="1294" t="s">
        <v>276</v>
      </c>
      <c r="I638" s="1294" t="s">
        <v>1238</v>
      </c>
      <c r="J638" s="1294" t="s">
        <v>2420</v>
      </c>
      <c r="K638" s="1294" t="s">
        <v>2421</v>
      </c>
      <c r="L638" s="1294" t="s">
        <v>1353</v>
      </c>
      <c r="M638" s="1294" t="s">
        <v>711</v>
      </c>
      <c r="N638" s="1296" t="s">
        <v>114</v>
      </c>
    </row>
    <row r="639" spans="1:14" hidden="1" x14ac:dyDescent="0.35">
      <c r="A639" s="1293">
        <v>2349</v>
      </c>
      <c r="B639" s="1294" t="s">
        <v>3156</v>
      </c>
      <c r="C639" s="1294" t="s">
        <v>1683</v>
      </c>
      <c r="D639" s="1295">
        <v>44263</v>
      </c>
      <c r="E639" s="1295">
        <v>44263</v>
      </c>
      <c r="F639" s="1294" t="s">
        <v>2417</v>
      </c>
      <c r="G639" s="1294" t="s">
        <v>2507</v>
      </c>
      <c r="H639" s="1294" t="s">
        <v>276</v>
      </c>
      <c r="I639" s="1294" t="s">
        <v>1238</v>
      </c>
      <c r="J639" s="1294" t="s">
        <v>1354</v>
      </c>
      <c r="K639" s="1294" t="s">
        <v>2421</v>
      </c>
      <c r="L639" s="1294" t="s">
        <v>1332</v>
      </c>
      <c r="M639" s="1294" t="s">
        <v>711</v>
      </c>
      <c r="N639" s="1296" t="s">
        <v>115</v>
      </c>
    </row>
    <row r="640" spans="1:14" hidden="1" x14ac:dyDescent="0.35">
      <c r="A640" s="1293">
        <v>3350</v>
      </c>
      <c r="B640" s="1294" t="s">
        <v>3157</v>
      </c>
      <c r="C640" s="1294" t="s">
        <v>540</v>
      </c>
      <c r="D640" s="1295">
        <v>45411</v>
      </c>
      <c r="E640" s="1295">
        <v>45411</v>
      </c>
      <c r="F640" s="1294" t="s">
        <v>2417</v>
      </c>
      <c r="G640" s="1294" t="s">
        <v>2959</v>
      </c>
      <c r="H640" s="1294" t="s">
        <v>276</v>
      </c>
      <c r="I640" s="1294" t="s">
        <v>1239</v>
      </c>
      <c r="J640" s="1294" t="s">
        <v>1351</v>
      </c>
      <c r="K640" s="1294" t="s">
        <v>2458</v>
      </c>
      <c r="L640" s="1294" t="s">
        <v>1329</v>
      </c>
      <c r="M640" s="1294" t="s">
        <v>765</v>
      </c>
      <c r="N640" s="1296" t="s">
        <v>115</v>
      </c>
    </row>
    <row r="641" spans="1:14" hidden="1" x14ac:dyDescent="0.35">
      <c r="A641" s="1293">
        <v>3217</v>
      </c>
      <c r="B641" s="1294" t="s">
        <v>3158</v>
      </c>
      <c r="C641" s="1294" t="s">
        <v>1680</v>
      </c>
      <c r="D641" s="1295">
        <v>45152</v>
      </c>
      <c r="E641" s="1295">
        <v>45152</v>
      </c>
      <c r="F641" s="1294" t="s">
        <v>2417</v>
      </c>
      <c r="G641" s="1294" t="s">
        <v>2418</v>
      </c>
      <c r="H641" s="1294" t="s">
        <v>276</v>
      </c>
      <c r="I641" s="1294" t="s">
        <v>1238</v>
      </c>
      <c r="J641" s="1294" t="s">
        <v>2430</v>
      </c>
      <c r="K641" s="1294" t="s">
        <v>2421</v>
      </c>
      <c r="L641" s="1294" t="s">
        <v>2431</v>
      </c>
      <c r="M641" s="1294" t="s">
        <v>711</v>
      </c>
      <c r="N641" s="1296" t="s">
        <v>113</v>
      </c>
    </row>
    <row r="642" spans="1:14" hidden="1" x14ac:dyDescent="0.35">
      <c r="A642" s="1293">
        <v>1455</v>
      </c>
      <c r="B642" s="1294" t="s">
        <v>3159</v>
      </c>
      <c r="C642" s="1294" t="s">
        <v>1681</v>
      </c>
      <c r="D642" s="1295">
        <v>42359</v>
      </c>
      <c r="E642" s="1295">
        <v>42359</v>
      </c>
      <c r="F642" s="1294" t="s">
        <v>2417</v>
      </c>
      <c r="G642" s="1294" t="s">
        <v>2418</v>
      </c>
      <c r="H642" s="1294" t="s">
        <v>276</v>
      </c>
      <c r="I642" s="1294" t="s">
        <v>1237</v>
      </c>
      <c r="J642" s="1294" t="s">
        <v>2426</v>
      </c>
      <c r="K642" s="1294" t="s">
        <v>2421</v>
      </c>
      <c r="L642" s="1294" t="s">
        <v>1350</v>
      </c>
      <c r="M642" s="1294" t="s">
        <v>711</v>
      </c>
      <c r="N642" s="1296" t="s">
        <v>114</v>
      </c>
    </row>
    <row r="643" spans="1:14" hidden="1" x14ac:dyDescent="0.35">
      <c r="A643" s="1293">
        <v>2853</v>
      </c>
      <c r="B643" s="1294" t="s">
        <v>3160</v>
      </c>
      <c r="C643" s="1294" t="s">
        <v>1680</v>
      </c>
      <c r="D643" s="1295">
        <v>44648</v>
      </c>
      <c r="E643" s="1295">
        <v>44648</v>
      </c>
      <c r="F643" s="1294" t="s">
        <v>2417</v>
      </c>
      <c r="G643" s="1294" t="s">
        <v>2418</v>
      </c>
      <c r="H643" s="1294" t="s">
        <v>276</v>
      </c>
      <c r="I643" s="1294" t="s">
        <v>1238</v>
      </c>
      <c r="J643" s="1294" t="s">
        <v>2430</v>
      </c>
      <c r="K643" s="1294" t="s">
        <v>2421</v>
      </c>
      <c r="L643" s="1294" t="s">
        <v>2431</v>
      </c>
      <c r="M643" s="1294" t="s">
        <v>711</v>
      </c>
      <c r="N643" s="1296" t="s">
        <v>113</v>
      </c>
    </row>
    <row r="644" spans="1:14" hidden="1" x14ac:dyDescent="0.35">
      <c r="A644" s="1293">
        <v>3365</v>
      </c>
      <c r="B644" s="1294" t="s">
        <v>3161</v>
      </c>
      <c r="C644" s="1294" t="s">
        <v>1681</v>
      </c>
      <c r="D644" s="1295">
        <v>45474</v>
      </c>
      <c r="E644" s="1295">
        <v>45474</v>
      </c>
      <c r="F644" s="1294" t="s">
        <v>2417</v>
      </c>
      <c r="G644" s="1294" t="s">
        <v>2418</v>
      </c>
      <c r="H644" s="1294" t="s">
        <v>276</v>
      </c>
      <c r="I644" s="1294" t="s">
        <v>1239</v>
      </c>
      <c r="J644" s="1294" t="s">
        <v>2420</v>
      </c>
      <c r="K644" s="1294" t="s">
        <v>2421</v>
      </c>
      <c r="L644" s="1294" t="s">
        <v>1353</v>
      </c>
      <c r="M644" s="1294" t="s">
        <v>711</v>
      </c>
      <c r="N644" s="1296" t="s">
        <v>114</v>
      </c>
    </row>
    <row r="645" spans="1:14" hidden="1" x14ac:dyDescent="0.35">
      <c r="A645" s="1293">
        <v>2970</v>
      </c>
      <c r="B645" s="1294" t="s">
        <v>3162</v>
      </c>
      <c r="C645" s="1294" t="s">
        <v>2450</v>
      </c>
      <c r="D645" s="1295">
        <v>44791</v>
      </c>
      <c r="E645" s="1295">
        <v>44791</v>
      </c>
      <c r="F645" s="1294" t="s">
        <v>2417</v>
      </c>
      <c r="G645" s="1294" t="s">
        <v>2418</v>
      </c>
      <c r="H645" s="1294" t="s">
        <v>276</v>
      </c>
      <c r="I645" s="1294" t="s">
        <v>1239</v>
      </c>
      <c r="J645" s="1294" t="s">
        <v>2448</v>
      </c>
      <c r="K645" s="1294" t="s">
        <v>2421</v>
      </c>
      <c r="L645" s="1294" t="s">
        <v>2449</v>
      </c>
      <c r="M645" s="1294" t="s">
        <v>711</v>
      </c>
      <c r="N645" s="1296" t="s">
        <v>2451</v>
      </c>
    </row>
    <row r="646" spans="1:14" hidden="1" x14ac:dyDescent="0.35">
      <c r="A646" s="1293">
        <v>3424</v>
      </c>
      <c r="B646" s="1294" t="s">
        <v>3163</v>
      </c>
      <c r="C646" s="1294" t="s">
        <v>540</v>
      </c>
      <c r="D646" s="1295">
        <v>45688</v>
      </c>
      <c r="E646" s="1295">
        <v>45688</v>
      </c>
      <c r="F646" s="1294" t="s">
        <v>2417</v>
      </c>
      <c r="G646" s="1294" t="s">
        <v>2726</v>
      </c>
      <c r="H646" s="1294" t="s">
        <v>276</v>
      </c>
      <c r="I646" s="1294" t="s">
        <v>1239</v>
      </c>
      <c r="J646" s="1294" t="s">
        <v>1351</v>
      </c>
      <c r="K646" s="1294" t="s">
        <v>2458</v>
      </c>
      <c r="L646" s="1294" t="s">
        <v>1329</v>
      </c>
      <c r="M646" s="1294" t="s">
        <v>765</v>
      </c>
      <c r="N646" s="1296" t="s">
        <v>115</v>
      </c>
    </row>
    <row r="647" spans="1:14" hidden="1" x14ac:dyDescent="0.35">
      <c r="A647" s="1293">
        <v>2884</v>
      </c>
      <c r="B647" s="1294" t="s">
        <v>3164</v>
      </c>
      <c r="C647" s="1294" t="s">
        <v>2450</v>
      </c>
      <c r="D647" s="1295">
        <v>44685</v>
      </c>
      <c r="E647" s="1295">
        <v>44685</v>
      </c>
      <c r="F647" s="1294" t="s">
        <v>2417</v>
      </c>
      <c r="G647" s="1294" t="s">
        <v>2418</v>
      </c>
      <c r="H647" s="1294" t="s">
        <v>3166</v>
      </c>
      <c r="I647" s="1294" t="s">
        <v>3165</v>
      </c>
      <c r="J647" s="1294" t="s">
        <v>2448</v>
      </c>
      <c r="K647" s="1294" t="s">
        <v>2421</v>
      </c>
      <c r="L647" s="1294" t="s">
        <v>2449</v>
      </c>
      <c r="M647" s="1294" t="s">
        <v>713</v>
      </c>
      <c r="N647" s="1296" t="s">
        <v>2451</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3" t="s">
        <v>1299</v>
      </c>
      <c r="B1" s="1663"/>
      <c r="C1" s="1663"/>
    </row>
    <row r="2" spans="1:34" s="469" customFormat="1" x14ac:dyDescent="0.3">
      <c r="A2" s="1663"/>
      <c r="B2" s="1663"/>
      <c r="C2" s="1663"/>
    </row>
    <row r="3" spans="1:34" x14ac:dyDescent="0.3">
      <c r="A3" s="2046" t="s">
        <v>232</v>
      </c>
      <c r="B3" s="2047"/>
      <c r="C3" s="2047"/>
      <c r="D3" s="2047"/>
      <c r="E3" s="2047"/>
      <c r="F3" s="2047"/>
      <c r="G3" s="2047"/>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8" t="s">
        <v>1192</v>
      </c>
      <c r="Y7" s="2048"/>
      <c r="Z7" s="2045" t="s">
        <v>1315</v>
      </c>
      <c r="AA7" s="2045"/>
      <c r="AB7" s="2045" t="s">
        <v>1316</v>
      </c>
      <c r="AC7" s="2045"/>
      <c r="AD7" s="2045" t="s">
        <v>1317</v>
      </c>
      <c r="AE7" s="2045"/>
      <c r="AF7" s="2045" t="s">
        <v>1318</v>
      </c>
      <c r="AG7" s="2045"/>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453125" style="1585" customWidth="1"/>
    <col min="2" max="2" width="170.453125" style="1585" bestFit="1" customWidth="1"/>
    <col min="3" max="3" width="9.1796875" style="1585" customWidth="1"/>
    <col min="4" max="5" width="11.81640625" style="1585" customWidth="1"/>
    <col min="6" max="16384" width="7.1796875" style="1585"/>
  </cols>
  <sheetData>
    <row r="1" spans="1:5" ht="18.75" customHeight="1" x14ac:dyDescent="0.2">
      <c r="A1" s="1591" t="s">
        <v>3601</v>
      </c>
      <c r="B1" s="1591" t="s">
        <v>3600</v>
      </c>
      <c r="C1" s="1591" t="s">
        <v>3599</v>
      </c>
      <c r="D1" s="1590"/>
      <c r="E1" s="1590"/>
    </row>
    <row r="2" spans="1:5" ht="12.75" customHeight="1" x14ac:dyDescent="0.2">
      <c r="A2" s="1589" t="s">
        <v>3598</v>
      </c>
      <c r="B2" s="1589" t="s">
        <v>3595</v>
      </c>
      <c r="C2" s="1588" t="b">
        <v>0</v>
      </c>
      <c r="D2" s="1586"/>
      <c r="E2" s="1586"/>
    </row>
    <row r="3" spans="1:5" ht="12.75" customHeight="1" x14ac:dyDescent="0.2">
      <c r="A3" s="1589" t="s">
        <v>3597</v>
      </c>
      <c r="B3" s="1589" t="s">
        <v>3595</v>
      </c>
      <c r="C3" s="1588" t="b">
        <v>0</v>
      </c>
      <c r="D3" s="1586"/>
      <c r="E3" s="1586"/>
    </row>
    <row r="4" spans="1:5" ht="12.75" customHeight="1" x14ac:dyDescent="0.2">
      <c r="A4" s="1589" t="s">
        <v>3596</v>
      </c>
      <c r="B4" s="1589" t="s">
        <v>3595</v>
      </c>
      <c r="C4" s="1588" t="b">
        <v>0</v>
      </c>
      <c r="D4" s="1586"/>
      <c r="E4" s="1586"/>
    </row>
    <row r="5" spans="1:5" ht="12.75" customHeight="1" x14ac:dyDescent="0.2">
      <c r="A5" s="1589" t="s">
        <v>258</v>
      </c>
      <c r="B5" s="1589" t="s">
        <v>3602</v>
      </c>
      <c r="C5" s="1588" t="b">
        <v>1</v>
      </c>
      <c r="D5" s="1586"/>
      <c r="E5" s="1586"/>
    </row>
    <row r="6" spans="1:5" ht="12.75" customHeight="1" x14ac:dyDescent="0.2">
      <c r="A6" s="1589" t="s">
        <v>270</v>
      </c>
      <c r="B6" s="1589" t="s">
        <v>3603</v>
      </c>
      <c r="C6" s="1588" t="b">
        <v>1</v>
      </c>
      <c r="D6" s="1586"/>
      <c r="E6" s="1586"/>
    </row>
    <row r="7" spans="1:5" ht="12.75" customHeight="1" x14ac:dyDescent="0.2">
      <c r="A7" s="1589" t="s">
        <v>284</v>
      </c>
      <c r="B7" s="1589" t="s">
        <v>3604</v>
      </c>
      <c r="C7" s="1588" t="b">
        <v>1</v>
      </c>
      <c r="D7" s="1586"/>
      <c r="E7" s="1586"/>
    </row>
    <row r="8" spans="1:5" ht="12.75" customHeight="1" x14ac:dyDescent="0.2">
      <c r="A8" s="1589" t="s">
        <v>177</v>
      </c>
      <c r="B8" s="1589" t="s">
        <v>3605</v>
      </c>
      <c r="C8" s="1588" t="b">
        <v>1</v>
      </c>
      <c r="D8" s="1586"/>
      <c r="E8" s="1586"/>
    </row>
    <row r="9" spans="1:5" ht="12.75" customHeight="1" x14ac:dyDescent="0.2">
      <c r="A9" s="1589" t="s">
        <v>302</v>
      </c>
      <c r="B9" s="1589" t="s">
        <v>3606</v>
      </c>
      <c r="C9" s="1588" t="b">
        <v>1</v>
      </c>
      <c r="D9" s="1586"/>
      <c r="E9" s="1586"/>
    </row>
    <row r="10" spans="1:5" ht="12.75" customHeight="1" x14ac:dyDescent="0.2">
      <c r="A10" s="1589" t="s">
        <v>309</v>
      </c>
      <c r="B10" s="1589" t="s">
        <v>3607</v>
      </c>
      <c r="C10" s="1588" t="b">
        <v>1</v>
      </c>
      <c r="D10" s="1586"/>
      <c r="E10" s="1586"/>
    </row>
    <row r="11" spans="1:5" ht="12.75" customHeight="1" x14ac:dyDescent="0.2">
      <c r="A11" s="1589" t="s">
        <v>315</v>
      </c>
      <c r="B11" s="1589" t="s">
        <v>3608</v>
      </c>
      <c r="C11" s="1588" t="b">
        <v>1</v>
      </c>
      <c r="D11" s="1586"/>
      <c r="E11" s="1586"/>
    </row>
    <row r="12" spans="1:5" ht="12.75" customHeight="1" x14ac:dyDescent="0.2">
      <c r="A12" s="1589" t="s">
        <v>320</v>
      </c>
      <c r="B12" s="1589" t="s">
        <v>3609</v>
      </c>
      <c r="C12" s="1588" t="b">
        <v>1</v>
      </c>
      <c r="D12" s="1586"/>
      <c r="E12" s="1586"/>
    </row>
    <row r="13" spans="1:5" ht="12.75" customHeight="1" x14ac:dyDescent="0.2">
      <c r="A13" s="1589" t="s">
        <v>323</v>
      </c>
      <c r="B13" s="1589" t="s">
        <v>3610</v>
      </c>
      <c r="C13" s="1588" t="b">
        <v>1</v>
      </c>
      <c r="D13" s="1586"/>
      <c r="E13" s="1586"/>
    </row>
    <row r="14" spans="1:5" ht="12.75" customHeight="1" x14ac:dyDescent="0.2">
      <c r="A14" s="1589" t="s">
        <v>327</v>
      </c>
      <c r="B14" s="1589" t="s">
        <v>3611</v>
      </c>
      <c r="C14" s="1588" t="b">
        <v>1</v>
      </c>
      <c r="D14" s="1586"/>
      <c r="E14" s="1586"/>
    </row>
    <row r="15" spans="1:5" ht="12.75" customHeight="1" x14ac:dyDescent="0.2">
      <c r="A15" s="1589" t="s">
        <v>329</v>
      </c>
      <c r="B15" s="1589" t="s">
        <v>3612</v>
      </c>
      <c r="C15" s="1588" t="b">
        <v>1</v>
      </c>
      <c r="D15" s="1586"/>
      <c r="E15" s="1586"/>
    </row>
    <row r="16" spans="1:5" ht="12.75" customHeight="1" x14ac:dyDescent="0.2">
      <c r="A16" s="1589" t="s">
        <v>332</v>
      </c>
      <c r="B16" s="1589" t="s">
        <v>3613</v>
      </c>
      <c r="C16" s="1588" t="b">
        <v>1</v>
      </c>
      <c r="D16" s="1586"/>
      <c r="E16" s="1586"/>
    </row>
    <row r="17" spans="1:5" ht="12.75" customHeight="1" x14ac:dyDescent="0.2">
      <c r="A17" s="1589" t="s">
        <v>333</v>
      </c>
      <c r="B17" s="1589" t="s">
        <v>3614</v>
      </c>
      <c r="C17" s="1588" t="b">
        <v>1</v>
      </c>
      <c r="D17" s="1586"/>
      <c r="E17" s="1586"/>
    </row>
    <row r="18" spans="1:5" ht="12.75" customHeight="1" x14ac:dyDescent="0.2">
      <c r="A18" s="1589" t="s">
        <v>335</v>
      </c>
      <c r="B18" s="1589" t="s">
        <v>3615</v>
      </c>
      <c r="C18" s="1588" t="b">
        <v>1</v>
      </c>
      <c r="D18" s="1586"/>
      <c r="E18" s="1586"/>
    </row>
    <row r="19" spans="1:5" ht="12.75" customHeight="1" x14ac:dyDescent="0.2">
      <c r="A19" s="1589" t="s">
        <v>337</v>
      </c>
      <c r="B19" s="1589" t="s">
        <v>3616</v>
      </c>
      <c r="C19" s="1588" t="b">
        <v>1</v>
      </c>
      <c r="D19" s="1586"/>
      <c r="E19" s="1586"/>
    </row>
    <row r="20" spans="1:5" ht="12.75" customHeight="1" x14ac:dyDescent="0.2">
      <c r="A20" s="1589" t="s">
        <v>339</v>
      </c>
      <c r="B20" s="1589" t="s">
        <v>339</v>
      </c>
      <c r="C20" s="1588" t="b">
        <v>1</v>
      </c>
      <c r="D20" s="1586"/>
      <c r="E20" s="1586"/>
    </row>
    <row r="21" spans="1:5" ht="12.75" customHeight="1" x14ac:dyDescent="0.2">
      <c r="A21" s="1589" t="s">
        <v>341</v>
      </c>
      <c r="B21" s="1589" t="s">
        <v>3617</v>
      </c>
      <c r="C21" s="1588" t="b">
        <v>1</v>
      </c>
      <c r="D21" s="1586"/>
      <c r="E21" s="1586"/>
    </row>
    <row r="22" spans="1:5" ht="12.75" customHeight="1" x14ac:dyDescent="0.2">
      <c r="A22" s="1589" t="s">
        <v>343</v>
      </c>
      <c r="B22" s="1589" t="s">
        <v>3618</v>
      </c>
      <c r="C22" s="1588" t="b">
        <v>1</v>
      </c>
      <c r="D22" s="1586"/>
      <c r="E22" s="1586"/>
    </row>
    <row r="23" spans="1:5" ht="12.75" customHeight="1" x14ac:dyDescent="0.2">
      <c r="A23" s="1589" t="s">
        <v>345</v>
      </c>
      <c r="B23" s="1589" t="s">
        <v>3619</v>
      </c>
      <c r="C23" s="1588" t="b">
        <v>1</v>
      </c>
      <c r="D23" s="1586"/>
      <c r="E23" s="1586"/>
    </row>
    <row r="24" spans="1:5" ht="12.75" customHeight="1" x14ac:dyDescent="0.2">
      <c r="A24" s="1589" t="s">
        <v>348</v>
      </c>
      <c r="B24" s="1589" t="s">
        <v>3620</v>
      </c>
      <c r="C24" s="1588" t="b">
        <v>1</v>
      </c>
      <c r="D24" s="1586"/>
      <c r="E24" s="1586"/>
    </row>
    <row r="25" spans="1:5" ht="12.75" customHeight="1" x14ac:dyDescent="0.2">
      <c r="A25" s="1589" t="s">
        <v>350</v>
      </c>
      <c r="B25" s="1589" t="s">
        <v>3621</v>
      </c>
      <c r="C25" s="1588" t="b">
        <v>1</v>
      </c>
      <c r="D25" s="1586"/>
      <c r="E25" s="1586"/>
    </row>
    <row r="26" spans="1:5" ht="12.75" customHeight="1" x14ac:dyDescent="0.2">
      <c r="A26" s="1589" t="s">
        <v>352</v>
      </c>
      <c r="B26" s="1589" t="s">
        <v>3622</v>
      </c>
      <c r="C26" s="1588" t="b">
        <v>1</v>
      </c>
      <c r="D26" s="1586"/>
      <c r="E26" s="1586"/>
    </row>
    <row r="27" spans="1:5" ht="12.75" customHeight="1" x14ac:dyDescent="0.2">
      <c r="A27" s="1589" t="s">
        <v>355</v>
      </c>
      <c r="B27" s="1589" t="s">
        <v>3623</v>
      </c>
      <c r="C27" s="1588" t="b">
        <v>1</v>
      </c>
      <c r="D27" s="1586"/>
      <c r="E27" s="1586"/>
    </row>
    <row r="28" spans="1:5" ht="12.75" customHeight="1" x14ac:dyDescent="0.2">
      <c r="A28" s="1589" t="s">
        <v>357</v>
      </c>
      <c r="B28" s="1589" t="s">
        <v>3624</v>
      </c>
      <c r="C28" s="1588" t="b">
        <v>1</v>
      </c>
      <c r="D28" s="1586"/>
      <c r="E28" s="1586"/>
    </row>
    <row r="29" spans="1:5" ht="12.75" customHeight="1" x14ac:dyDescent="0.2">
      <c r="A29" s="1589" t="s">
        <v>359</v>
      </c>
      <c r="B29" s="1589" t="s">
        <v>3625</v>
      </c>
      <c r="C29" s="1588" t="b">
        <v>1</v>
      </c>
      <c r="D29" s="1586"/>
      <c r="E29" s="1586"/>
    </row>
    <row r="30" spans="1:5" ht="12.75" customHeight="1" x14ac:dyDescent="0.2">
      <c r="A30" s="1589" t="s">
        <v>361</v>
      </c>
      <c r="B30" s="1589" t="s">
        <v>3626</v>
      </c>
      <c r="C30" s="1588" t="b">
        <v>1</v>
      </c>
      <c r="D30" s="1586"/>
      <c r="E30" s="1586"/>
    </row>
    <row r="31" spans="1:5" ht="12.75" customHeight="1" x14ac:dyDescent="0.2">
      <c r="A31" s="1589" t="s">
        <v>363</v>
      </c>
      <c r="B31" s="1589" t="s">
        <v>3627</v>
      </c>
      <c r="C31" s="1588" t="b">
        <v>1</v>
      </c>
      <c r="D31" s="1586"/>
      <c r="E31" s="1586"/>
    </row>
    <row r="32" spans="1:5" ht="12.75" customHeight="1" x14ac:dyDescent="0.2">
      <c r="A32" s="1589" t="s">
        <v>365</v>
      </c>
      <c r="B32" s="1589" t="s">
        <v>3628</v>
      </c>
      <c r="C32" s="1588" t="b">
        <v>1</v>
      </c>
      <c r="D32" s="1586"/>
      <c r="E32" s="1586"/>
    </row>
    <row r="33" spans="1:5" ht="12.75" customHeight="1" x14ac:dyDescent="0.2">
      <c r="A33" s="1589" t="s">
        <v>367</v>
      </c>
      <c r="B33" s="1589" t="s">
        <v>3629</v>
      </c>
      <c r="C33" s="1588" t="b">
        <v>1</v>
      </c>
      <c r="D33" s="1586"/>
      <c r="E33" s="1586"/>
    </row>
    <row r="34" spans="1:5" ht="12.75" customHeight="1" x14ac:dyDescent="0.2">
      <c r="A34" s="1589" t="s">
        <v>369</v>
      </c>
      <c r="B34" s="1589" t="s">
        <v>3630</v>
      </c>
      <c r="C34" s="1588" t="b">
        <v>1</v>
      </c>
      <c r="D34" s="1586"/>
      <c r="E34" s="1586"/>
    </row>
    <row r="35" spans="1:5" ht="12.75" customHeight="1" x14ac:dyDescent="0.2">
      <c r="A35" s="1589" t="s">
        <v>370</v>
      </c>
      <c r="B35" s="1589" t="s">
        <v>3631</v>
      </c>
      <c r="C35" s="1588" t="b">
        <v>1</v>
      </c>
      <c r="D35" s="1586"/>
      <c r="E35" s="1586"/>
    </row>
    <row r="36" spans="1:5" ht="12.75" customHeight="1" x14ac:dyDescent="0.2">
      <c r="A36" s="1589" t="s">
        <v>371</v>
      </c>
      <c r="B36" s="1589" t="s">
        <v>371</v>
      </c>
      <c r="C36" s="1588" t="b">
        <v>1</v>
      </c>
      <c r="D36" s="1586"/>
      <c r="E36" s="1586"/>
    </row>
    <row r="37" spans="1:5" ht="12.75" customHeight="1" x14ac:dyDescent="0.2">
      <c r="A37" s="1589" t="s">
        <v>372</v>
      </c>
      <c r="B37" s="1589" t="s">
        <v>3632</v>
      </c>
      <c r="C37" s="1588" t="b">
        <v>1</v>
      </c>
      <c r="D37" s="1586"/>
      <c r="E37" s="1586"/>
    </row>
    <row r="38" spans="1:5" ht="12.75" customHeight="1" x14ac:dyDescent="0.2">
      <c r="A38" s="1589" t="s">
        <v>373</v>
      </c>
      <c r="B38" s="1589" t="s">
        <v>3633</v>
      </c>
      <c r="C38" s="1588" t="b">
        <v>1</v>
      </c>
      <c r="D38" s="1586"/>
      <c r="E38" s="1586"/>
    </row>
    <row r="39" spans="1:5" ht="12.75" customHeight="1" x14ac:dyDescent="0.2">
      <c r="A39" s="1589" t="s">
        <v>374</v>
      </c>
      <c r="B39" s="1589" t="s">
        <v>3634</v>
      </c>
      <c r="C39" s="1588" t="b">
        <v>1</v>
      </c>
      <c r="D39" s="1586"/>
      <c r="E39" s="1586"/>
    </row>
    <row r="40" spans="1:5" ht="12.75" customHeight="1" x14ac:dyDescent="0.2">
      <c r="A40" s="1589" t="s">
        <v>375</v>
      </c>
      <c r="B40" s="1589" t="s">
        <v>3635</v>
      </c>
      <c r="C40" s="1588" t="b">
        <v>1</v>
      </c>
      <c r="D40" s="1586"/>
      <c r="E40" s="1586"/>
    </row>
    <row r="41" spans="1:5" ht="12.75" customHeight="1" x14ac:dyDescent="0.2">
      <c r="A41" s="1589" t="s">
        <v>376</v>
      </c>
      <c r="B41" s="1589" t="s">
        <v>3636</v>
      </c>
      <c r="C41" s="1588" t="b">
        <v>1</v>
      </c>
      <c r="D41" s="1586"/>
      <c r="E41" s="1586"/>
    </row>
    <row r="42" spans="1:5" ht="12.75" customHeight="1" x14ac:dyDescent="0.2">
      <c r="A42" s="1589" t="s">
        <v>377</v>
      </c>
      <c r="B42" s="1589" t="s">
        <v>377</v>
      </c>
      <c r="C42" s="1588" t="b">
        <v>1</v>
      </c>
      <c r="D42" s="1586"/>
      <c r="E42" s="1586"/>
    </row>
    <row r="43" spans="1:5" ht="12.75" customHeight="1" x14ac:dyDescent="0.2">
      <c r="A43" s="1589" t="s">
        <v>378</v>
      </c>
      <c r="B43" s="1589" t="s">
        <v>3637</v>
      </c>
      <c r="C43" s="1588" t="b">
        <v>1</v>
      </c>
      <c r="D43" s="1586"/>
      <c r="E43" s="1586"/>
    </row>
    <row r="44" spans="1:5" ht="12.75" customHeight="1" x14ac:dyDescent="0.2">
      <c r="A44" s="1589" t="s">
        <v>380</v>
      </c>
      <c r="B44" s="1589" t="s">
        <v>3638</v>
      </c>
      <c r="C44" s="1588" t="b">
        <v>1</v>
      </c>
      <c r="D44" s="1586"/>
      <c r="E44" s="1586"/>
    </row>
    <row r="45" spans="1:5" ht="12.75" customHeight="1" x14ac:dyDescent="0.2">
      <c r="A45" s="1589" t="s">
        <v>381</v>
      </c>
      <c r="B45" s="1589" t="s">
        <v>3639</v>
      </c>
      <c r="C45" s="1588" t="b">
        <v>1</v>
      </c>
      <c r="D45" s="1586"/>
      <c r="E45" s="1586"/>
    </row>
    <row r="46" spans="1:5" ht="12.75" customHeight="1" x14ac:dyDescent="0.2">
      <c r="A46" s="1589" t="s">
        <v>383</v>
      </c>
      <c r="B46" s="1589" t="s">
        <v>3640</v>
      </c>
      <c r="C46" s="1588" t="b">
        <v>1</v>
      </c>
      <c r="D46" s="1586"/>
      <c r="E46" s="1586"/>
    </row>
    <row r="47" spans="1:5" ht="12.75" customHeight="1" x14ac:dyDescent="0.2">
      <c r="A47" s="1589" t="s">
        <v>384</v>
      </c>
      <c r="B47" s="1589" t="s">
        <v>3641</v>
      </c>
      <c r="C47" s="1588" t="b">
        <v>1</v>
      </c>
      <c r="D47" s="1586"/>
      <c r="E47" s="1586"/>
    </row>
    <row r="48" spans="1:5" ht="12.75" customHeight="1" x14ac:dyDescent="0.2">
      <c r="A48" s="1589" t="s">
        <v>386</v>
      </c>
      <c r="B48" s="1589" t="s">
        <v>3642</v>
      </c>
      <c r="C48" s="1588" t="b">
        <v>1</v>
      </c>
      <c r="D48" s="1586"/>
      <c r="E48" s="1586"/>
    </row>
    <row r="49" spans="1:5" ht="12.75" customHeight="1" x14ac:dyDescent="0.2">
      <c r="A49" s="1589" t="s">
        <v>387</v>
      </c>
      <c r="B49" s="1589" t="s">
        <v>387</v>
      </c>
      <c r="C49" s="1588" t="b">
        <v>1</v>
      </c>
      <c r="D49" s="1586"/>
      <c r="E49" s="1586"/>
    </row>
    <row r="50" spans="1:5" ht="12.75" customHeight="1" x14ac:dyDescent="0.2">
      <c r="A50" s="1589" t="s">
        <v>388</v>
      </c>
      <c r="B50" s="1589" t="s">
        <v>3643</v>
      </c>
      <c r="C50" s="1588" t="b">
        <v>1</v>
      </c>
      <c r="D50" s="1586"/>
      <c r="E50" s="1586"/>
    </row>
    <row r="51" spans="1:5" ht="12.75" customHeight="1" x14ac:dyDescent="0.2">
      <c r="A51" s="1589" t="s">
        <v>389</v>
      </c>
      <c r="B51" s="1589" t="s">
        <v>3644</v>
      </c>
      <c r="C51" s="1588" t="b">
        <v>1</v>
      </c>
      <c r="D51" s="1586"/>
      <c r="E51" s="1586"/>
    </row>
    <row r="52" spans="1:5" ht="12.75" customHeight="1" x14ac:dyDescent="0.2">
      <c r="A52" s="1589" t="s">
        <v>390</v>
      </c>
      <c r="B52" s="1589" t="s">
        <v>3645</v>
      </c>
      <c r="C52" s="1588" t="b">
        <v>1</v>
      </c>
      <c r="D52" s="1586"/>
      <c r="E52" s="1586"/>
    </row>
    <row r="53" spans="1:5" ht="12.75" customHeight="1" x14ac:dyDescent="0.2">
      <c r="A53" s="1589" t="s">
        <v>391</v>
      </c>
      <c r="B53" s="1589" t="s">
        <v>3646</v>
      </c>
      <c r="C53" s="1588" t="b">
        <v>1</v>
      </c>
      <c r="D53" s="1586"/>
      <c r="E53" s="1586"/>
    </row>
    <row r="54" spans="1:5" ht="12.75" customHeight="1" x14ac:dyDescent="0.2">
      <c r="A54" s="1589" t="s">
        <v>392</v>
      </c>
      <c r="B54" s="1589" t="s">
        <v>3647</v>
      </c>
      <c r="C54" s="1588" t="b">
        <v>1</v>
      </c>
      <c r="D54" s="1586"/>
      <c r="E54" s="1586"/>
    </row>
    <row r="55" spans="1:5" ht="12.75" customHeight="1" x14ac:dyDescent="0.2">
      <c r="A55" s="1589" t="s">
        <v>393</v>
      </c>
      <c r="B55" s="1589" t="s">
        <v>3648</v>
      </c>
      <c r="C55" s="1588" t="b">
        <v>1</v>
      </c>
      <c r="D55" s="1586"/>
      <c r="E55" s="1586"/>
    </row>
    <row r="56" spans="1:5" ht="12.75" customHeight="1" x14ac:dyDescent="0.2">
      <c r="A56" s="1589" t="s">
        <v>394</v>
      </c>
      <c r="B56" s="1589" t="s">
        <v>3649</v>
      </c>
      <c r="C56" s="1588" t="b">
        <v>1</v>
      </c>
      <c r="D56" s="1586"/>
      <c r="E56" s="1586"/>
    </row>
    <row r="57" spans="1:5" ht="12.75" customHeight="1" x14ac:dyDescent="0.2">
      <c r="A57" s="1589" t="s">
        <v>395</v>
      </c>
      <c r="B57" s="1589" t="s">
        <v>395</v>
      </c>
      <c r="C57" s="1588" t="b">
        <v>1</v>
      </c>
      <c r="D57" s="1586"/>
      <c r="E57" s="1586"/>
    </row>
    <row r="58" spans="1:5" ht="12.75" customHeight="1" x14ac:dyDescent="0.2">
      <c r="A58" s="1589" t="s">
        <v>396</v>
      </c>
      <c r="B58" s="1589" t="s">
        <v>3650</v>
      </c>
      <c r="C58" s="1588" t="b">
        <v>1</v>
      </c>
      <c r="D58" s="1586"/>
      <c r="E58" s="1586"/>
    </row>
    <row r="59" spans="1:5" ht="12.75" customHeight="1" x14ac:dyDescent="0.2">
      <c r="A59" s="1589" t="s">
        <v>397</v>
      </c>
      <c r="B59" s="1589" t="s">
        <v>3651</v>
      </c>
      <c r="C59" s="1588" t="b">
        <v>1</v>
      </c>
      <c r="D59" s="1586"/>
      <c r="E59" s="1586"/>
    </row>
    <row r="60" spans="1:5" ht="12.75" customHeight="1" x14ac:dyDescent="0.2">
      <c r="A60" s="1589" t="s">
        <v>398</v>
      </c>
      <c r="B60" s="1589" t="s">
        <v>398</v>
      </c>
      <c r="C60" s="1588" t="b">
        <v>1</v>
      </c>
      <c r="D60" s="1586"/>
      <c r="E60" s="1586"/>
    </row>
    <row r="61" spans="1:5" ht="12.75" customHeight="1" x14ac:dyDescent="0.2">
      <c r="A61" s="1589" t="s">
        <v>399</v>
      </c>
      <c r="B61" s="1589" t="s">
        <v>3652</v>
      </c>
      <c r="C61" s="1588" t="b">
        <v>1</v>
      </c>
      <c r="D61" s="1586"/>
      <c r="E61" s="1586"/>
    </row>
    <row r="62" spans="1:5" ht="12.75" customHeight="1" x14ac:dyDescent="0.2">
      <c r="A62" s="1589" t="s">
        <v>400</v>
      </c>
      <c r="B62" s="1589" t="s">
        <v>400</v>
      </c>
      <c r="C62" s="1588" t="b">
        <v>1</v>
      </c>
      <c r="D62" s="1586"/>
      <c r="E62" s="1586"/>
    </row>
    <row r="63" spans="1:5" ht="12.75" customHeight="1" x14ac:dyDescent="0.2">
      <c r="A63" s="1589" t="s">
        <v>401</v>
      </c>
      <c r="B63" s="1589" t="s">
        <v>401</v>
      </c>
      <c r="C63" s="1588" t="b">
        <v>1</v>
      </c>
      <c r="D63" s="1586"/>
      <c r="E63" s="1586"/>
    </row>
    <row r="64" spans="1:5" ht="12.75" customHeight="1" x14ac:dyDescent="0.2">
      <c r="A64" s="1589" t="s">
        <v>402</v>
      </c>
      <c r="B64" s="1589" t="s">
        <v>3653</v>
      </c>
      <c r="C64" s="1588" t="b">
        <v>1</v>
      </c>
      <c r="D64" s="1586"/>
      <c r="E64" s="1586"/>
    </row>
    <row r="65" spans="1:5" ht="12.75" customHeight="1" x14ac:dyDescent="0.2">
      <c r="A65" s="1589" t="s">
        <v>403</v>
      </c>
      <c r="B65" s="1589" t="s">
        <v>3654</v>
      </c>
      <c r="C65" s="1588" t="b">
        <v>1</v>
      </c>
      <c r="D65" s="1586"/>
      <c r="E65" s="1586"/>
    </row>
    <row r="66" spans="1:5" ht="12.75" customHeight="1" x14ac:dyDescent="0.2">
      <c r="A66" s="1589" t="s">
        <v>404</v>
      </c>
      <c r="B66" s="1589" t="s">
        <v>3655</v>
      </c>
      <c r="C66" s="1588" t="b">
        <v>1</v>
      </c>
      <c r="D66" s="1586"/>
      <c r="E66" s="1586"/>
    </row>
    <row r="67" spans="1:5" ht="12.75" customHeight="1" x14ac:dyDescent="0.2">
      <c r="A67" s="1589" t="s">
        <v>405</v>
      </c>
      <c r="B67" s="1589" t="s">
        <v>3656</v>
      </c>
      <c r="C67" s="1588" t="b">
        <v>1</v>
      </c>
      <c r="D67" s="1586"/>
      <c r="E67" s="1586"/>
    </row>
    <row r="68" spans="1:5" ht="12.75" customHeight="1" x14ac:dyDescent="0.2">
      <c r="A68" s="1589" t="s">
        <v>406</v>
      </c>
      <c r="B68" s="1589" t="s">
        <v>3657</v>
      </c>
      <c r="C68" s="1588" t="b">
        <v>1</v>
      </c>
      <c r="D68" s="1586"/>
      <c r="E68" s="1586"/>
    </row>
    <row r="69" spans="1:5" ht="12.75" customHeight="1" x14ac:dyDescent="0.2">
      <c r="A69" s="1589" t="s">
        <v>407</v>
      </c>
      <c r="B69" s="1589" t="s">
        <v>3658</v>
      </c>
      <c r="C69" s="1588" t="b">
        <v>1</v>
      </c>
      <c r="D69" s="1586"/>
      <c r="E69" s="1586"/>
    </row>
    <row r="70" spans="1:5" ht="12.75" customHeight="1" x14ac:dyDescent="0.2">
      <c r="A70" s="1589" t="s">
        <v>408</v>
      </c>
      <c r="B70" s="1589" t="s">
        <v>3659</v>
      </c>
      <c r="C70" s="1588" t="b">
        <v>1</v>
      </c>
      <c r="D70" s="1586"/>
      <c r="E70" s="1586"/>
    </row>
    <row r="71" spans="1:5" ht="12.75" customHeight="1" x14ac:dyDescent="0.2">
      <c r="A71" s="1589" t="s">
        <v>409</v>
      </c>
      <c r="B71" s="1589" t="s">
        <v>3660</v>
      </c>
      <c r="C71" s="1588" t="b">
        <v>1</v>
      </c>
      <c r="D71" s="1586"/>
      <c r="E71" s="1586"/>
    </row>
    <row r="72" spans="1:5" ht="12.75" customHeight="1" x14ac:dyDescent="0.2">
      <c r="A72" s="1589" t="s">
        <v>410</v>
      </c>
      <c r="B72" s="1589" t="s">
        <v>3661</v>
      </c>
      <c r="C72" s="1588" t="b">
        <v>1</v>
      </c>
      <c r="D72" s="1586"/>
      <c r="E72" s="1586"/>
    </row>
    <row r="73" spans="1:5" ht="12.75" customHeight="1" x14ac:dyDescent="0.2">
      <c r="A73" s="1589" t="s">
        <v>411</v>
      </c>
      <c r="B73" s="1589" t="s">
        <v>3662</v>
      </c>
      <c r="C73" s="1588" t="b">
        <v>1</v>
      </c>
      <c r="D73" s="1586"/>
      <c r="E73" s="1586"/>
    </row>
    <row r="74" spans="1:5" ht="12.75" customHeight="1" x14ac:dyDescent="0.2">
      <c r="A74" s="1589" t="s">
        <v>3594</v>
      </c>
      <c r="B74" s="1589" t="s">
        <v>3663</v>
      </c>
      <c r="C74" s="1588" t="b">
        <v>0</v>
      </c>
      <c r="D74" s="1586"/>
      <c r="E74" s="1586"/>
    </row>
    <row r="75" spans="1:5" ht="12.75" customHeight="1" x14ac:dyDescent="0.2">
      <c r="A75" s="1589" t="s">
        <v>3593</v>
      </c>
      <c r="B75" s="1589" t="s">
        <v>3664</v>
      </c>
      <c r="C75" s="1588" t="b">
        <v>0</v>
      </c>
      <c r="D75" s="1586"/>
      <c r="E75" s="1586"/>
    </row>
    <row r="76" spans="1:5" ht="12.75" customHeight="1" x14ac:dyDescent="0.2">
      <c r="A76" s="1589" t="s">
        <v>3592</v>
      </c>
      <c r="B76" s="1589" t="s">
        <v>3665</v>
      </c>
      <c r="C76" s="1588" t="b">
        <v>0</v>
      </c>
      <c r="D76" s="1586"/>
      <c r="E76" s="1586"/>
    </row>
    <row r="77" spans="1:5" ht="12.75" customHeight="1" x14ac:dyDescent="0.2">
      <c r="A77" s="1589" t="s">
        <v>412</v>
      </c>
      <c r="B77" s="1589" t="s">
        <v>3666</v>
      </c>
      <c r="C77" s="1588" t="b">
        <v>1</v>
      </c>
      <c r="D77" s="1586"/>
      <c r="E77" s="1586"/>
    </row>
    <row r="78" spans="1:5" ht="12.75" customHeight="1" x14ac:dyDescent="0.2">
      <c r="A78" s="1589" t="s">
        <v>413</v>
      </c>
      <c r="B78" s="1589" t="s">
        <v>3667</v>
      </c>
      <c r="C78" s="1588" t="b">
        <v>1</v>
      </c>
      <c r="D78" s="1586"/>
      <c r="E78" s="1586"/>
    </row>
    <row r="79" spans="1:5" ht="12.75" customHeight="1" x14ac:dyDescent="0.2">
      <c r="A79" s="1589" t="s">
        <v>3591</v>
      </c>
      <c r="B79" s="1589" t="s">
        <v>3668</v>
      </c>
      <c r="C79" s="1588" t="b">
        <v>0</v>
      </c>
      <c r="D79" s="1586"/>
      <c r="E79" s="1586"/>
    </row>
    <row r="80" spans="1:5" ht="12.75" customHeight="1" x14ac:dyDescent="0.2">
      <c r="A80" s="1589" t="s">
        <v>414</v>
      </c>
      <c r="B80" s="1589" t="s">
        <v>3669</v>
      </c>
      <c r="C80" s="1588" t="b">
        <v>1</v>
      </c>
      <c r="D80" s="1586"/>
      <c r="E80" s="1586"/>
    </row>
    <row r="81" spans="1:5" ht="12.75" customHeight="1" x14ac:dyDescent="0.2">
      <c r="A81" s="1589" t="s">
        <v>415</v>
      </c>
      <c r="B81" s="1589" t="s">
        <v>3670</v>
      </c>
      <c r="C81" s="1588" t="b">
        <v>1</v>
      </c>
      <c r="D81" s="1586"/>
      <c r="E81" s="1586"/>
    </row>
    <row r="82" spans="1:5" ht="12.75" customHeight="1" x14ac:dyDescent="0.2">
      <c r="A82" s="1589" t="s">
        <v>416</v>
      </c>
      <c r="B82" s="1589" t="s">
        <v>3671</v>
      </c>
      <c r="C82" s="1588" t="b">
        <v>1</v>
      </c>
      <c r="D82" s="1586"/>
      <c r="E82" s="1586"/>
    </row>
    <row r="83" spans="1:5" ht="12.75" customHeight="1" x14ac:dyDescent="0.2">
      <c r="A83" s="1589" t="s">
        <v>417</v>
      </c>
      <c r="B83" s="1589" t="s">
        <v>3672</v>
      </c>
      <c r="C83" s="1588" t="b">
        <v>1</v>
      </c>
      <c r="D83" s="1586"/>
      <c r="E83" s="1586"/>
    </row>
    <row r="84" spans="1:5" ht="12.75" customHeight="1" x14ac:dyDescent="0.2">
      <c r="A84" s="1589" t="s">
        <v>3590</v>
      </c>
      <c r="B84" s="1589" t="s">
        <v>3589</v>
      </c>
      <c r="C84" s="1588" t="b">
        <v>0</v>
      </c>
      <c r="D84" s="1586"/>
      <c r="E84" s="1586"/>
    </row>
    <row r="85" spans="1:5" ht="12.75" customHeight="1" x14ac:dyDescent="0.2">
      <c r="A85" s="1589" t="s">
        <v>418</v>
      </c>
      <c r="B85" s="1589" t="s">
        <v>3588</v>
      </c>
      <c r="C85" s="1588" t="b">
        <v>1</v>
      </c>
      <c r="D85" s="1586"/>
      <c r="E85" s="1586"/>
    </row>
    <row r="86" spans="1:5" ht="12.75" customHeight="1" x14ac:dyDescent="0.2">
      <c r="A86" s="1589" t="s">
        <v>426</v>
      </c>
      <c r="B86" s="1589" t="s">
        <v>3673</v>
      </c>
      <c r="C86" s="1588" t="b">
        <v>1</v>
      </c>
      <c r="D86" s="1586"/>
      <c r="E86" s="1586"/>
    </row>
    <row r="87" spans="1:5" ht="12.75" customHeight="1" x14ac:dyDescent="0.2">
      <c r="A87" s="1589" t="s">
        <v>427</v>
      </c>
      <c r="B87" s="1589" t="s">
        <v>3674</v>
      </c>
      <c r="C87" s="1588" t="b">
        <v>1</v>
      </c>
      <c r="D87" s="1586"/>
      <c r="E87" s="1586"/>
    </row>
    <row r="88" spans="1:5" ht="12.75" customHeight="1" x14ac:dyDescent="0.2">
      <c r="A88" s="1589" t="s">
        <v>428</v>
      </c>
      <c r="B88" s="1589" t="s">
        <v>3675</v>
      </c>
      <c r="C88" s="1588" t="b">
        <v>1</v>
      </c>
      <c r="D88" s="1586"/>
      <c r="E88" s="1586"/>
    </row>
    <row r="89" spans="1:5" ht="12.75" customHeight="1" x14ac:dyDescent="0.2">
      <c r="A89" s="1589" t="s">
        <v>567</v>
      </c>
      <c r="B89" s="1589" t="s">
        <v>3676</v>
      </c>
      <c r="C89" s="1588" t="b">
        <v>1</v>
      </c>
      <c r="D89" s="1586"/>
      <c r="E89" s="1586"/>
    </row>
    <row r="90" spans="1:5" ht="12.75" customHeight="1" x14ac:dyDescent="0.2">
      <c r="A90" s="1589" t="s">
        <v>429</v>
      </c>
      <c r="B90" s="1589" t="s">
        <v>3587</v>
      </c>
      <c r="C90" s="1588" t="b">
        <v>1</v>
      </c>
      <c r="D90" s="1586"/>
      <c r="E90" s="1586"/>
    </row>
    <row r="91" spans="1:5" ht="12.75" customHeight="1" x14ac:dyDescent="0.2">
      <c r="A91" s="1589" t="s">
        <v>419</v>
      </c>
      <c r="B91" s="1589" t="s">
        <v>3586</v>
      </c>
      <c r="C91" s="1588" t="b">
        <v>1</v>
      </c>
      <c r="D91" s="1586"/>
      <c r="E91" s="1586"/>
    </row>
    <row r="92" spans="1:5" ht="12.75" customHeight="1" x14ac:dyDescent="0.2">
      <c r="A92" s="1589" t="s">
        <v>425</v>
      </c>
      <c r="B92" s="1589" t="s">
        <v>3585</v>
      </c>
      <c r="C92" s="1588" t="b">
        <v>1</v>
      </c>
      <c r="D92" s="1586"/>
      <c r="E92" s="1586"/>
    </row>
    <row r="93" spans="1:5" ht="12.75" customHeight="1" x14ac:dyDescent="0.2">
      <c r="A93" s="1589" t="s">
        <v>424</v>
      </c>
      <c r="B93" s="1589" t="s">
        <v>3584</v>
      </c>
      <c r="C93" s="1588" t="b">
        <v>1</v>
      </c>
      <c r="D93" s="1586"/>
      <c r="E93" s="1586"/>
    </row>
    <row r="94" spans="1:5" ht="12.75" customHeight="1" x14ac:dyDescent="0.2">
      <c r="A94" s="1589" t="s">
        <v>422</v>
      </c>
      <c r="B94" s="1589" t="s">
        <v>3583</v>
      </c>
      <c r="C94" s="1588" t="b">
        <v>1</v>
      </c>
      <c r="D94" s="1586"/>
      <c r="E94" s="1586"/>
    </row>
    <row r="95" spans="1:5" ht="12.75" customHeight="1" x14ac:dyDescent="0.2">
      <c r="A95" s="1589" t="s">
        <v>421</v>
      </c>
      <c r="B95" s="1589" t="s">
        <v>3582</v>
      </c>
      <c r="C95" s="1588" t="b">
        <v>1</v>
      </c>
      <c r="D95" s="1586"/>
      <c r="E95" s="1586"/>
    </row>
    <row r="96" spans="1:5" ht="12.75" customHeight="1" x14ac:dyDescent="0.2">
      <c r="A96" s="1589" t="s">
        <v>252</v>
      </c>
      <c r="B96" s="1589" t="s">
        <v>3581</v>
      </c>
      <c r="C96" s="1588" t="b">
        <v>1</v>
      </c>
      <c r="D96" s="1586"/>
      <c r="E96" s="1586"/>
    </row>
    <row r="97" spans="1:5" ht="12.75" customHeight="1" x14ac:dyDescent="0.2">
      <c r="A97" s="1587"/>
      <c r="B97" s="1586"/>
      <c r="C97" s="1586"/>
      <c r="D97" s="1586"/>
      <c r="E97" s="1586"/>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9" t="s">
        <v>1111</v>
      </c>
      <c r="C2" s="2049"/>
      <c r="D2" s="2049"/>
      <c r="E2" s="2049"/>
      <c r="F2" s="2049" t="s">
        <v>1112</v>
      </c>
      <c r="G2" s="2049"/>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50" t="s">
        <v>1163</v>
      </c>
      <c r="I2" s="2050"/>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60"/>
      <c r="B1" s="2060"/>
      <c r="C1" s="2060"/>
      <c r="D1" s="134"/>
      <c r="E1" s="134"/>
      <c r="F1" s="134"/>
      <c r="G1" s="134"/>
    </row>
    <row r="2" spans="1:9" ht="14.25" customHeight="1" x14ac:dyDescent="0.3">
      <c r="A2" s="2060"/>
      <c r="B2" s="2060"/>
      <c r="C2" s="2060"/>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2" t="s">
        <v>28</v>
      </c>
      <c r="C10" s="2056"/>
      <c r="D10" s="2056"/>
      <c r="E10" s="2053"/>
      <c r="F10" s="103"/>
      <c r="H10" s="2051"/>
      <c r="I10" s="2051"/>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2" t="s">
        <v>1276</v>
      </c>
      <c r="C22" s="2053"/>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2" t="s">
        <v>1278</v>
      </c>
      <c r="C30" s="2053"/>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4" t="s">
        <v>1282</v>
      </c>
      <c r="C39" s="2055"/>
      <c r="D39" s="2055"/>
      <c r="E39" s="2055"/>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2" t="s">
        <v>1284</v>
      </c>
      <c r="C48" s="2053"/>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2" t="s">
        <v>1287</v>
      </c>
      <c r="C56" s="2053"/>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7" t="s">
        <v>1290</v>
      </c>
      <c r="C64" s="2058"/>
      <c r="D64" s="2059"/>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&amp;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2025-09-11T15:46:42Z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