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3A6F2528-CBA9-4E3F-9327-9B568AFEF28B}"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<sst xmlns="http://schemas.openxmlformats.org/spreadsheetml/2006/main" count="22831" uniqueCount="3694">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</sst>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0" activePane="bottomLeft" state="frozen"/>
      <selection activeCell="G20" sqref="G20"/>
      <selection pane="bottomLeft" activeCell="E28" sqref="E28"/>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Green Dot Marketing 2025</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2" t="s">
        <v>534</v>
      </c>
      <c r="L54" s="1683"/>
      <c r="M54" s="1684"/>
      <c r="N54" s="1190" cm="1">
        <f t="array" ref="N54">IF($E$20="Credera US",V54,SUMPRODUCT(('Rates &amp; Drop Downs INT'!$CG$6:$CG$747=$D54)*('Rates &amp; Drop Downs INT'!$CI$6:$CI$747=$F54)*('Rates &amp; Drop Downs INT'!$CK$6:$CK$747=$K54)*('Rates &amp; Drop Downs INT'!$CM$6:$CM$747)))</f>
        <v>2</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2" t="s">
        <v>444</v>
      </c>
      <c r="L55" s="1683"/>
      <c r="M55" s="1684"/>
      <c r="N55" s="1190" cm="1">
        <f t="array" ref="N55">IF($E$20="Credera US",V55,SUMPRODUCT(('Rates &amp; Drop Downs INT'!$CG$6:$CG$747=$D55)*('Rates &amp; Drop Downs INT'!$CI$6:$CI$747=$F55)*('Rates &amp; Drop Downs INT'!$CK$6:$CK$747=$K55)*('Rates &amp; Drop Downs INT'!$CM$6:$CM$747)))</f>
        <v>5</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85">
        <f>SUM(O38:Q38)</f>
        <v>84960</v>
      </c>
      <c r="P39" s="1786"/>
      <c r="Q39" s="1787"/>
      <c r="R39" s="1788">
        <f>SUM(R38:S38)</f>
        <v>61040</v>
      </c>
      <c r="S39" s="1789"/>
      <c r="T39" s="1785">
        <f>SUM(T38:U38)</f>
        <v>61040</v>
      </c>
      <c r="U39" s="1787"/>
      <c r="V39" s="1788">
        <f>SUM(V38:AS38)</f>
        <v>662640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91">
        <f>SUM(N38:Q38)</f>
        <v>113280</v>
      </c>
      <c r="O40" s="1792"/>
      <c r="P40" s="1792"/>
      <c r="Q40" s="1792"/>
      <c r="R40" s="1793">
        <f>SUM(R38:U38)</f>
        <v>122080</v>
      </c>
      <c r="S40" s="1794"/>
      <c r="T40" s="1794"/>
      <c r="U40" s="1794"/>
      <c r="V40" s="1791">
        <f>SUM(V38:BE38)</f>
        <v>662640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33984</v>
      </c>
      <c r="O44" s="1785">
        <f>SUM(O43:Q43)</f>
        <v>101952</v>
      </c>
      <c r="P44" s="1786"/>
      <c r="Q44" s="1787"/>
      <c r="R44" s="1788">
        <f>SUM(R43:S43)</f>
        <v>73248</v>
      </c>
      <c r="S44" s="1789"/>
      <c r="T44" s="1785">
        <f>SUM(T43:U43)</f>
        <v>73248</v>
      </c>
      <c r="U44" s="1787"/>
      <c r="V44" s="1788">
        <f>SUM(V43:AS43)</f>
        <v>795168</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1077600</v>
      </c>
      <c r="BU44" s="286">
        <f>(BT44-BQ34)/BT44</f>
        <v>1</v>
      </c>
      <c r="BV44" s="285">
        <f>BT44/BU34</f>
        <v>127.67772511848341</v>
      </c>
    </row>
    <row r="45" spans="1:94" ht="14.4" thickBot="1" x14ac:dyDescent="0.3">
      <c r="J45" s="287" t="s">
        <v>2032</v>
      </c>
      <c r="N45" s="1805">
        <f>SUM(N43:Q43)</f>
        <v>135936</v>
      </c>
      <c r="O45" s="1806"/>
      <c r="P45" s="1806"/>
      <c r="Q45" s="1807"/>
      <c r="R45" s="1818">
        <f t="shared" ref="R45" si="56">SUM(R43:U43)</f>
        <v>146496</v>
      </c>
      <c r="S45" s="1819"/>
      <c r="T45" s="1819"/>
      <c r="U45" s="1820"/>
      <c r="V45" s="1805">
        <f t="shared" ref="V45" si="57">SUM(V43:BE43)</f>
        <v>795168</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85">
        <f>SUM(O48:Q48)</f>
        <v>110448</v>
      </c>
      <c r="P49" s="1786"/>
      <c r="Q49" s="1787"/>
      <c r="R49" s="1788">
        <f>SUM(R48:S48)</f>
        <v>79352</v>
      </c>
      <c r="S49" s="1789"/>
      <c r="T49" s="1785">
        <f>SUM(T48:U48)</f>
        <v>79352</v>
      </c>
      <c r="U49" s="1787"/>
      <c r="V49" s="1788">
        <f>SUM(V48:AS48)</f>
        <v>861432</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147264</v>
      </c>
      <c r="O50" s="1806"/>
      <c r="P50" s="1806"/>
      <c r="Q50" s="1807"/>
      <c r="R50" s="1818">
        <f>SUM(R48:U48)</f>
        <v>158704</v>
      </c>
      <c r="S50" s="1819"/>
      <c r="T50" s="1819"/>
      <c r="U50" s="1820"/>
      <c r="V50" s="1805">
        <f t="shared" ref="V50" si="62">SUM(V48:BE48)</f>
        <v>861432</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Green Dot Marketing 2025</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997395</v>
      </c>
      <c r="D26" s="1897"/>
      <c r="E26" s="1897"/>
      <c r="F26" s="1897"/>
      <c r="G26" s="1897"/>
      <c r="H26" s="1898"/>
      <c r="I26" s="1601"/>
      <c r="J26" s="1894"/>
      <c r="K26" s="1894"/>
      <c r="L26" s="1895"/>
    </row>
    <row r="27" spans="2:19" ht="19.95" customHeight="1" x14ac:dyDescent="0.25">
      <c r="B27" s="999" t="s">
        <v>1673</v>
      </c>
      <c r="C27" s="1899">
        <f>'4. Summary &amp; Totals'!C37</f>
        <v>0.58280428841706955</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106.39810426540285</v>
      </c>
      <c r="D30" s="1909"/>
      <c r="E30" s="1909"/>
      <c r="F30" s="1910"/>
      <c r="G30" s="1912">
        <f>'2. Roles &amp; Pricing'!F289/'2. Roles &amp; Pricing'!M289</f>
        <v>46.791469194312796</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57.851239669421489</v>
      </c>
      <c r="D32" s="1997"/>
      <c r="E32" s="1997"/>
      <c r="F32" s="1998"/>
      <c r="G32" s="1994">
        <f>IFERROR(SUMIFS('2. Roles &amp; Pricing'!$F$291:$F$390,'2. Roles &amp; Pricing'!$W$48:$W$147,"Offshore")/SUMIFS('2. Roles &amp; Pricing'!$M$291:$M$390,'2. Roles &amp; Pricing'!$W$48:$W$147,"Offshore"),"")</f>
        <v>20.851239669421489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8</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Green Dot Marketing 2025</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2025-08-22T13:10:00Z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