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1B65844D-9716-4970-9A2F-23FEFECF9769}"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BT36" i="28" s="1"/>
  <c r="BQ17" i="28"/>
  <c r="BQ18" i="28"/>
  <c r="BQ19" i="28"/>
  <c r="BQ20" i="28"/>
  <c r="BQ21" i="28"/>
  <c r="BQ22" i="28"/>
  <c r="BQ23" i="28"/>
  <c r="BQ24" i="28"/>
  <c r="BQ25" i="28"/>
  <c r="BQ26" i="28"/>
  <c r="BQ27" i="28"/>
  <c r="BQ28" i="28"/>
  <c r="BQ29" i="28"/>
  <c r="BQ30" i="28"/>
  <c r="BQ31" i="28"/>
  <c r="BQ32" i="28"/>
  <c r="BQ33" i="28"/>
  <c r="BQ34" i="28"/>
  <c r="BQ16" i="28"/>
  <c r="BS17" i="28"/>
  <c r="BS18" i="28"/>
  <c r="BS19" i="28"/>
  <c r="BS20" i="28"/>
  <c r="BS21" i="28"/>
  <c r="BS22" i="28"/>
  <c r="BS23"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2" i="28"/>
  <c r="H23" i="28"/>
  <c r="H24" i="28"/>
  <c r="H25" i="28"/>
  <c r="H26" i="28"/>
  <c r="H27" i="28"/>
  <c r="H28" i="28"/>
  <c r="H29" i="28"/>
  <c r="H30" i="28"/>
  <c r="H31" i="28"/>
  <c r="H32" i="28"/>
  <c r="H33" i="28"/>
  <c r="H16" i="28"/>
  <c r="H17" i="28"/>
  <c r="H18" i="28"/>
  <c r="H19" i="28"/>
  <c r="H20"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H21" i="28"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<sst xmlns="http://schemas.openxmlformats.org/spreadsheetml/2006/main" count="22824" uniqueCount="3694">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</sst>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123</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Fixed Fee</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2"/>
      <c r="L54" s="1683"/>
      <c r="M54" s="1684"/>
      <c r="N54" s="1190" cm="1">
        <f t="array" ref="N54">IF($E$20="Credera US",V54,SUMPRODUCT(('Rates &amp; Drop Downs INT'!$CG$6:$CG$747=$D54)*('Rates &amp; Drop Downs INT'!$CI$6:$CI$747=$F54)*('Rates &amp; Drop Downs INT'!$CK$6:$CK$747=$K54)*('Rates &amp; Drop Downs INT'!$CM$6:$CM$747)))</f>
        <v>0</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t="str">
        <f>IFERROR(IF(ISBLANK(K54)," ",_xlfn.XLOOKUP(K54,'Rates &amp; Drop Downs INT'!C:C,'Rates &amp; Drop Downs INT'!J:J)),N54)</f>
        <v xml:space="preserve"> </v>
      </c>
      <c r="W54" s="1203" t="str">
        <f t="shared" si="0"/>
        <v xml:space="preserve"> </v>
      </c>
      <c r="X54" s="1203"/>
      <c r="Y54" s="880">
        <v>10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t="s">
        <v>2271</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zoomScale="80" zoomScaleNormal="80" workbookViewId="0">
      <selection activeCell="H21" sqref="H21"/>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123</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v>
      </c>
      <c r="D16" s="193" t="str">
        <f t="shared" ref="D16:D33" si="47">G16&amp;"__"&amp;H16&amp;"__"&amp;I16</f>
        <v>Acquia__Acquia__Acquia CDP</v>
      </c>
      <c r="E16" s="193">
        <v>21</v>
      </c>
      <c r="F16" s="193">
        <v>8</v>
      </c>
      <c r="G16" s="194" t="str">
        <f>'2. Roles &amp; Pricing'!D48</f>
        <v>Acquia</v>
      </c>
      <c r="H16" s="194" t="str">
        <f>'2. Roles &amp; Pricing'!E48</f>
        <v>Acquia</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v>
      </c>
      <c r="D17" s="207" t="str">
        <f t="shared" si="47"/>
        <v>Acquia__Acquia__Acquia CDP</v>
      </c>
      <c r="E17" s="207">
        <v>21</v>
      </c>
      <c r="F17" s="207">
        <v>8</v>
      </c>
      <c r="G17" s="208" t="str">
        <f>'2. Roles &amp; Pricing'!D49</f>
        <v>Acquia</v>
      </c>
      <c r="H17" s="209" t="str">
        <f>'2. Roles &amp; Pricing'!E49</f>
        <v>Acquia</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3</v>
      </c>
      <c r="B18" s="206">
        <v>3</v>
      </c>
      <c r="C18" s="207" t="str">
        <f t="shared" si="46"/>
        <v>Experience Design__Experience_Design</v>
      </c>
      <c r="D18" s="207" t="str">
        <f t="shared" si="47"/>
        <v>Experience Design__Experience_Design__Design</v>
      </c>
      <c r="E18" s="207">
        <v>20</v>
      </c>
      <c r="F18" s="207">
        <v>10</v>
      </c>
      <c r="G18" s="208" t="str">
        <f>'2. Roles &amp; Pricing'!D50</f>
        <v>Experience Design</v>
      </c>
      <c r="H18" s="209" t="str">
        <f>'2. Roles &amp; Pricing'!E50</f>
        <v>Experience_Design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Design__Experience_Design</v>
      </c>
      <c r="D19" s="207" t="str">
        <f t="shared" si="47"/>
        <v>Experience Design__Experience_Design__Design</v>
      </c>
      <c r="E19" s="207">
        <v>21</v>
      </c>
      <c r="F19" s="207">
        <v>8</v>
      </c>
      <c r="G19" s="208" t="str">
        <f>'2. Roles &amp; Pricing'!D51</f>
        <v>Experience Design</v>
      </c>
      <c r="H19" s="209" t="str">
        <f>'2. Roles &amp; Pricing'!E51</f>
        <v>Experience_Design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4" thickBot="1" x14ac:dyDescent="0.35">
      <c r="A20" s="205">
        <v>5</v>
      </c>
      <c r="B20" s="206">
        <v>3</v>
      </c>
      <c r="C20" s="207" t="str">
        <f t="shared" si="46"/>
        <v>Adobe__Adobe</v>
      </c>
      <c r="D20" s="207" t="str">
        <f t="shared" si="47"/>
        <v>Adobe__Adobe__Adobe UI</v>
      </c>
      <c r="E20" s="207">
        <v>21</v>
      </c>
      <c r="F20" s="207">
        <v>8</v>
      </c>
      <c r="G20" s="208" t="str">
        <f>'2. Roles &amp; Pricing'!D52</f>
        <v>Adobe</v>
      </c>
      <c r="H20" s="209" t="str">
        <f>'2. Roles &amp; Pricing'!E52</f>
        <v>Adobe</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v>
      </c>
      <c r="D21" s="207" t="str">
        <f t="shared" si="47"/>
        <v>MACH__MACH__MACH DevOps</v>
      </c>
      <c r="E21" s="207">
        <v>21</v>
      </c>
      <c r="F21" s="207">
        <v>8</v>
      </c>
      <c r="G21" s="208" t="str">
        <f>'2. Roles &amp; Pricing'!D53</f>
        <v>MACH</v>
      </c>
      <c r="H21" s="209" t="str">
        <f>'2. Roles &amp; Pricing'!E53</f>
        <v>MACH</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7</v>
      </c>
      <c r="B22" s="206">
        <v>3</v>
      </c>
      <c r="C22" s="207" t="str">
        <f t="shared" si="46"/>
        <v>0__</v>
      </c>
      <c r="D22" s="207" t="str">
        <f t="shared" si="47"/>
        <v>0____0</v>
      </c>
      <c r="E22" s="207">
        <v>21</v>
      </c>
      <c r="F22" s="207">
        <v>8</v>
      </c>
      <c r="G22" s="208">
        <f>'2. Roles &amp; Pricing'!D54</f>
        <v>0</v>
      </c>
      <c r="H22" s="209" t="str">
        <f>'2. Roles &amp; Pricing'!E54</f>
        <v/>
      </c>
      <c r="I22" s="210">
        <f>'2. Roles &amp; Pricing'!F54</f>
        <v>0</v>
      </c>
      <c r="J22" s="210">
        <f>'2. Roles &amp; Pricing'!K54</f>
        <v>0</v>
      </c>
      <c r="K22" s="197" t="str">
        <f>'2. Roles &amp; Pricing'!W54</f>
        <v xml:space="preserve"> </v>
      </c>
      <c r="L22" s="209"/>
      <c r="M22" s="210"/>
      <c r="N22" s="707">
        <f>IFERROR('2. Roles &amp; Pricing'!F176/40,"")</f>
        <v>0.25</v>
      </c>
      <c r="O22" s="707">
        <f>IFERROR('2. Roles &amp; Pricing'!I176/40,"")</f>
        <v>0.25</v>
      </c>
      <c r="P22" s="707">
        <f>IFERROR('2. Roles &amp; Pricing'!K176/40,"")</f>
        <v>0.25</v>
      </c>
      <c r="Q22" s="707">
        <f>IFERROR('2. Roles &amp; Pricing'!L176/40,"")</f>
        <v>0.25</v>
      </c>
      <c r="R22" s="707">
        <f>IFERROR('2. Roles &amp; Pricing'!M176/40,"")</f>
        <v>0.25</v>
      </c>
      <c r="S22" s="707">
        <f>IFERROR('2. Roles &amp; Pricing'!N176/40,"")</f>
        <v>0.25</v>
      </c>
      <c r="T22" s="707">
        <f>IFERROR('2. Roles &amp; Pricing'!O176/40,"")</f>
        <v>0.25</v>
      </c>
      <c r="U22" s="709">
        <f>IFERROR('2. Roles &amp; Pricing'!P176/40,"")</f>
        <v>0.25</v>
      </c>
      <c r="V22" s="709">
        <f>IFERROR('2. Roles &amp; Pricing'!Q176/40,"")</f>
        <v>0.25</v>
      </c>
      <c r="W22" s="709">
        <f>IFERROR('2. Roles &amp; Pricing'!R176/40,"")</f>
        <v>0.25</v>
      </c>
      <c r="X22" s="708">
        <f>IFERROR('2. Roles &amp; Pricing'!S176/40,"")</f>
        <v>0.25</v>
      </c>
      <c r="Y22" s="708">
        <f>IFERROR('2. Roles &amp; Pricing'!T176/40,"")</f>
        <v>0.25</v>
      </c>
      <c r="Z22" s="708">
        <f>IFERROR('2. Roles &amp; Pricing'!U176/40,"")</f>
        <v>0.25</v>
      </c>
      <c r="AA22" s="708">
        <f>IFERROR('2. Roles &amp; Pricing'!Y176/40,"")</f>
        <v>0.25</v>
      </c>
      <c r="AB22" s="708">
        <f>IFERROR('2. Roles &amp; Pricing'!Z176/40,"")</f>
        <v>0.25</v>
      </c>
      <c r="AC22" s="708">
        <f>IFERROR('2. Roles &amp; Pricing'!AA176/40,"")</f>
        <v>0.25</v>
      </c>
      <c r="AD22" s="708">
        <f>IFERROR('2. Roles &amp; Pricing'!AB176/40,"")</f>
        <v>0.25</v>
      </c>
      <c r="AE22" s="708">
        <f>IFERROR('2. Roles &amp; Pricing'!AG176/40,"")</f>
        <v>0.25</v>
      </c>
      <c r="AF22" s="708">
        <f>IFERROR('2. Roles &amp; Pricing'!AH176/40,"")</f>
        <v>0.25</v>
      </c>
      <c r="AG22" s="708">
        <f>IFERROR('2. Roles &amp; Pricing'!AI176/40,"")</f>
        <v>0.25</v>
      </c>
      <c r="AH22" s="708">
        <f>IFERROR('2. Roles &amp; Pricing'!AJ176/40,"")</f>
        <v>0.25</v>
      </c>
      <c r="AI22" s="708">
        <f>IFERROR('2. Roles &amp; Pricing'!AK176/40,"")</f>
        <v>0.25</v>
      </c>
      <c r="AJ22" s="708">
        <f>IFERROR('2. Roles &amp; Pricing'!AL176/40,"")</f>
        <v>0.25</v>
      </c>
      <c r="AK22" s="708">
        <f>IFERROR('2. Roles &amp; Pricing'!AM176/40,"")</f>
        <v>0.25</v>
      </c>
      <c r="AL22" s="708">
        <f>IFERROR('2. Roles &amp; Pricing'!AN176/40,"")</f>
        <v>0.25</v>
      </c>
      <c r="AM22" s="708">
        <f>IFERROR('2. Roles &amp; Pricing'!AO176/40,"")</f>
        <v>0.25</v>
      </c>
      <c r="AN22" s="708">
        <f>IFERROR('2. Roles &amp; Pricing'!AP176/40,"")</f>
        <v>0.25</v>
      </c>
      <c r="AO22" s="708">
        <f>IFERROR('2. Roles &amp; Pricing'!AQ176/40,"")</f>
        <v>0.25</v>
      </c>
      <c r="AP22" s="708">
        <f>IFERROR('2. Roles &amp; Pricing'!AR176/40,"")</f>
        <v>0.25</v>
      </c>
      <c r="AQ22" s="708">
        <f>IFERROR('2. Roles &amp; Pricing'!AS176/40,"")</f>
        <v>0.25</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7.5</v>
      </c>
      <c r="BO22" s="213">
        <f t="shared" si="50"/>
        <v>37.5</v>
      </c>
      <c r="BP22" s="199">
        <f>'2. Roles &amp; Pricing'!D297</f>
        <v>0</v>
      </c>
      <c r="BQ22" s="199">
        <f>'2. Roles &amp; Pricing'!F297</f>
        <v>0</v>
      </c>
      <c r="BR22" s="623">
        <f>'2. Roles &amp; Pricing'!F297</f>
        <v>0</v>
      </c>
      <c r="BS22" s="200">
        <f>'2. Roles &amp; Pricing'!I297</f>
        <v>0</v>
      </c>
      <c r="BT22" s="201">
        <f t="shared" si="51"/>
        <v>0</v>
      </c>
      <c r="BU22" s="214">
        <f t="shared" si="48"/>
        <v>300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t="str">
        <f>IFERROR('2. Roles &amp; Pricing'!F177/40,"")</f>
        <v/>
      </c>
      <c r="O23" s="707" t="str">
        <f>IFERROR('2. Roles &amp; Pricing'!I177/40,"")</f>
        <v/>
      </c>
      <c r="P23" s="707" t="str">
        <f>IFERROR('2. Roles &amp; Pricing'!K177/40,"")</f>
        <v/>
      </c>
      <c r="Q23" s="707" t="str">
        <f>IFERROR('2. Roles &amp; Pricing'!L177/40,"")</f>
        <v/>
      </c>
      <c r="R23" s="707" t="str">
        <f>IFERROR('2. Roles &amp; Pricing'!M177/40,"")</f>
        <v/>
      </c>
      <c r="S23" s="707" t="str">
        <f>IFERROR('2. Roles &amp; Pricing'!N177/40,"")</f>
        <v/>
      </c>
      <c r="T23" s="707" t="str">
        <f>IFERROR('2. Roles &amp; Pricing'!O177/40,"")</f>
        <v/>
      </c>
      <c r="U23" s="709" t="str">
        <f>IFERROR('2. Roles &amp; Pricing'!P177/40,"")</f>
        <v/>
      </c>
      <c r="V23" s="709" t="str">
        <f>IFERROR('2. Roles &amp; Pricing'!Q177/40,"")</f>
        <v/>
      </c>
      <c r="W23" s="709" t="str">
        <f>IFERROR('2. Roles &amp; Pricing'!R177/40,"")</f>
        <v/>
      </c>
      <c r="X23" s="708" t="str">
        <f>IFERROR('2. Roles &amp; Pricing'!S177/40,"")</f>
        <v/>
      </c>
      <c r="Y23" s="708" t="str">
        <f>IFERROR('2. Roles &amp; Pricing'!T177/40,"")</f>
        <v/>
      </c>
      <c r="Z23" s="708" t="str">
        <f>IFERROR('2. Roles &amp; Pricing'!U177/40,"")</f>
        <v/>
      </c>
      <c r="AA23" s="708" t="str">
        <f>IFERROR('2. Roles &amp; Pricing'!Y177/40,"")</f>
        <v/>
      </c>
      <c r="AB23" s="708" t="str">
        <f>IFERROR('2. Roles &amp; Pricing'!Z177/40,"")</f>
        <v/>
      </c>
      <c r="AC23" s="708" t="str">
        <f>IFERROR('2. Roles &amp; Pricing'!AA177/40,"")</f>
        <v/>
      </c>
      <c r="AD23" s="708" t="str">
        <f>IFERROR('2. Roles &amp; Pricing'!AB177/40,"")</f>
        <v/>
      </c>
      <c r="AE23" s="708" t="str">
        <f>IFERROR('2. Roles &amp; Pricing'!AG177/40,"")</f>
        <v/>
      </c>
      <c r="AF23" s="708" t="str">
        <f>IFERROR('2. Roles &amp; Pricing'!AH177/40,"")</f>
        <v/>
      </c>
      <c r="AG23" s="708" t="str">
        <f>IFERROR('2. Roles &amp; Pricing'!AI177/40,"")</f>
        <v/>
      </c>
      <c r="AH23" s="708" t="str">
        <f>IFERROR('2. Roles &amp; Pricing'!AJ177/40,"")</f>
        <v/>
      </c>
      <c r="AI23" s="708" t="str">
        <f>IFERROR('2. Roles &amp; Pricing'!AK177/40,"")</f>
        <v/>
      </c>
      <c r="AJ23" s="708" t="str">
        <f>IFERROR('2. Roles &amp; Pricing'!AL177/40,"")</f>
        <v/>
      </c>
      <c r="AK23" s="708" t="str">
        <f>IFERROR('2. Roles &amp; Pricing'!AM177/40,"")</f>
        <v/>
      </c>
      <c r="AL23" s="708" t="str">
        <f>IFERROR('2. Roles &amp; Pricing'!AN177/40,"")</f>
        <v/>
      </c>
      <c r="AM23" s="708" t="str">
        <f>IFERROR('2. Roles &amp; Pricing'!AO177/40,"")</f>
        <v/>
      </c>
      <c r="AN23" s="708" t="str">
        <f>IFERROR('2. Roles &amp; Pricing'!AP177/40,"")</f>
        <v/>
      </c>
      <c r="AO23" s="708" t="str">
        <f>IFERROR('2. Roles &amp; Pricing'!AQ177/40,"")</f>
        <v/>
      </c>
      <c r="AP23" s="708" t="str">
        <f>IFERROR('2. Roles &amp; Pricing'!AR177/40,"")</f>
        <v/>
      </c>
      <c r="AQ23" s="708" t="str">
        <f>IFERROR('2. Roles &amp; Pricing'!AS177/40,"")</f>
        <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0</v>
      </c>
      <c r="BO23" s="213">
        <f t="shared" si="50"/>
        <v>0</v>
      </c>
      <c r="BP23" s="199" t="str">
        <f>'2. Roles &amp; Pricing'!D298</f>
        <v/>
      </c>
      <c r="BQ23" s="199">
        <f>'2. Roles &amp; Pricing'!F298</f>
        <v>0</v>
      </c>
      <c r="BR23" s="623">
        <f>'2. Roles &amp; Pricing'!F298</f>
        <v>0</v>
      </c>
      <c r="BS23" s="200">
        <f>'2. Roles &amp; Pricing'!I298</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173.5</v>
      </c>
      <c r="BO34" s="250">
        <f>SUM(BO16:BO33)</f>
        <v>867.5</v>
      </c>
      <c r="BP34" s="251">
        <f>SUM(BP16:BP33)</f>
        <v>766000</v>
      </c>
      <c r="BQ34" s="199">
        <f>'2. Roles &amp; Pricing'!F309</f>
        <v>0</v>
      </c>
      <c r="BR34" s="252"/>
      <c r="BS34" s="253"/>
      <c r="BT34" s="254">
        <f>SUM(BT16:BT33)</f>
        <v>766000</v>
      </c>
      <c r="BU34" s="255">
        <f>SUM(BU16:BU33)</f>
        <v>6940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61280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766000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23920</v>
      </c>
      <c r="O38" s="275">
        <f t="shared" si="52"/>
        <v>23920</v>
      </c>
      <c r="P38" s="276">
        <f t="shared" si="52"/>
        <v>23920</v>
      </c>
      <c r="Q38" s="277">
        <f t="shared" si="52"/>
        <v>23920</v>
      </c>
      <c r="R38" s="278">
        <f t="shared" si="52"/>
        <v>26120</v>
      </c>
      <c r="S38" s="277">
        <f t="shared" si="52"/>
        <v>26120</v>
      </c>
      <c r="T38" s="278">
        <f t="shared" si="52"/>
        <v>26120</v>
      </c>
      <c r="U38" s="277">
        <f t="shared" si="52"/>
        <v>26120</v>
      </c>
      <c r="V38" s="278">
        <f t="shared" si="52"/>
        <v>26120</v>
      </c>
      <c r="W38" s="277">
        <f t="shared" si="52"/>
        <v>26120</v>
      </c>
      <c r="X38" s="278">
        <f t="shared" si="52"/>
        <v>26120</v>
      </c>
      <c r="Y38" s="277">
        <f t="shared" si="52"/>
        <v>26120</v>
      </c>
      <c r="Z38" s="278">
        <f t="shared" si="52"/>
        <v>26120</v>
      </c>
      <c r="AA38" s="277">
        <f t="shared" si="52"/>
        <v>23920</v>
      </c>
      <c r="AB38" s="278">
        <f t="shared" si="52"/>
        <v>23920</v>
      </c>
      <c r="AC38" s="277">
        <f t="shared" si="52"/>
        <v>23920</v>
      </c>
      <c r="AD38" s="278">
        <f t="shared" si="52"/>
        <v>23920</v>
      </c>
      <c r="AE38" s="277">
        <f t="shared" si="52"/>
        <v>26120</v>
      </c>
      <c r="AF38" s="278">
        <f t="shared" si="52"/>
        <v>26120</v>
      </c>
      <c r="AG38" s="277">
        <f t="shared" si="52"/>
        <v>26120</v>
      </c>
      <c r="AH38" s="277">
        <f t="shared" si="52"/>
        <v>26120</v>
      </c>
      <c r="AI38" s="278">
        <f t="shared" si="52"/>
        <v>26120</v>
      </c>
      <c r="AJ38" s="277">
        <f t="shared" si="52"/>
        <v>26120</v>
      </c>
      <c r="AK38" s="278">
        <f t="shared" si="52"/>
        <v>26120</v>
      </c>
      <c r="AL38" s="277">
        <f t="shared" si="52"/>
        <v>26120</v>
      </c>
      <c r="AM38" s="278">
        <f t="shared" si="52"/>
        <v>26120</v>
      </c>
      <c r="AN38" s="277">
        <f t="shared" si="52"/>
        <v>26120</v>
      </c>
      <c r="AO38" s="278">
        <f t="shared" si="52"/>
        <v>26120</v>
      </c>
      <c r="AP38" s="277">
        <f t="shared" si="52"/>
        <v>26120</v>
      </c>
      <c r="AQ38" s="278">
        <f t="shared" si="52"/>
        <v>26120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1072400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23920</v>
      </c>
      <c r="O39" s="1785">
        <f>SUM(O38:Q38)</f>
        <v>71760</v>
      </c>
      <c r="P39" s="1786"/>
      <c r="Q39" s="1787"/>
      <c r="R39" s="1788">
        <f>SUM(R38:S38)</f>
        <v>52240</v>
      </c>
      <c r="S39" s="1789"/>
      <c r="T39" s="1785">
        <f>SUM(T38:U38)</f>
        <v>52240</v>
      </c>
      <c r="U39" s="1787"/>
      <c r="V39" s="1788">
        <f>SUM(V38:AS38)</f>
        <v>565840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919200</v>
      </c>
      <c r="BR39" s="141"/>
      <c r="BS39" s="284" t="s">
        <v>2031</v>
      </c>
      <c r="BT39" s="285">
        <f>BP37-BP36</f>
        <v>766000</v>
      </c>
      <c r="BU39" s="286">
        <f>(BT39-BQ34)/BT39</f>
        <v>1</v>
      </c>
      <c r="BV39" s="285">
        <f>BT39/BU34</f>
        <v>110.37463976945244</v>
      </c>
    </row>
    <row r="40" spans="1:94" s="140" customFormat="1" ht="14.4" thickBot="1" x14ac:dyDescent="0.3">
      <c r="A40" s="141"/>
      <c r="B40" s="262"/>
      <c r="C40" s="262"/>
      <c r="D40" s="262"/>
      <c r="E40" s="262"/>
      <c r="F40" s="262"/>
      <c r="J40" s="287" t="s">
        <v>2032</v>
      </c>
      <c r="K40" s="147"/>
      <c r="N40" s="1791">
        <f>SUM(N38:Q38)</f>
        <v>95680</v>
      </c>
      <c r="O40" s="1792"/>
      <c r="P40" s="1792"/>
      <c r="Q40" s="1792"/>
      <c r="R40" s="1793">
        <f>SUM(R38:U38)</f>
        <v>104480</v>
      </c>
      <c r="S40" s="1794"/>
      <c r="T40" s="1794"/>
      <c r="U40" s="1794"/>
      <c r="V40" s="1791">
        <f>SUM(V38:BE38)</f>
        <v>565840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995800</v>
      </c>
      <c r="BR40" s="141"/>
      <c r="BS40" s="289" t="s">
        <v>2034</v>
      </c>
      <c r="BT40" s="290">
        <f>BT34-BT36</f>
        <v>704720</v>
      </c>
      <c r="BU40" s="291">
        <f>(BT40-BQ34)/BT40</f>
        <v>1</v>
      </c>
      <c r="BV40" s="290">
        <f>BT40/BU34</f>
        <v>101.54466858789625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766000</v>
      </c>
      <c r="BQ42" s="294" t="s">
        <v>2039</v>
      </c>
      <c r="BR42" s="141"/>
    </row>
    <row r="43" spans="1:94" x14ac:dyDescent="0.25">
      <c r="J43" s="273" t="s">
        <v>180</v>
      </c>
      <c r="N43" s="274">
        <f t="shared" ref="N43:AS43" si="54">SUMPRODUCT(N16:N33,$BS$16:$BS$33)*40*1.2</f>
        <v>28704</v>
      </c>
      <c r="O43" s="278">
        <f t="shared" si="54"/>
        <v>28704</v>
      </c>
      <c r="P43" s="276">
        <f t="shared" si="54"/>
        <v>28704</v>
      </c>
      <c r="Q43" s="277">
        <f t="shared" si="54"/>
        <v>28704</v>
      </c>
      <c r="R43" s="278">
        <f t="shared" si="54"/>
        <v>31344</v>
      </c>
      <c r="S43" s="277">
        <f t="shared" si="54"/>
        <v>31344</v>
      </c>
      <c r="T43" s="278">
        <f t="shared" si="54"/>
        <v>31344</v>
      </c>
      <c r="U43" s="277">
        <f t="shared" si="54"/>
        <v>31344</v>
      </c>
      <c r="V43" s="278">
        <f t="shared" si="54"/>
        <v>31344</v>
      </c>
      <c r="W43" s="277">
        <f t="shared" si="54"/>
        <v>31344</v>
      </c>
      <c r="X43" s="278">
        <f t="shared" si="54"/>
        <v>31344</v>
      </c>
      <c r="Y43" s="277">
        <f t="shared" si="54"/>
        <v>31344</v>
      </c>
      <c r="Z43" s="278">
        <f t="shared" si="54"/>
        <v>31344</v>
      </c>
      <c r="AA43" s="277">
        <f t="shared" si="54"/>
        <v>28704</v>
      </c>
      <c r="AB43" s="278">
        <f t="shared" si="54"/>
        <v>28704</v>
      </c>
      <c r="AC43" s="277">
        <f t="shared" si="54"/>
        <v>28704</v>
      </c>
      <c r="AD43" s="278">
        <f t="shared" si="54"/>
        <v>28704</v>
      </c>
      <c r="AE43" s="277">
        <f t="shared" si="54"/>
        <v>31344</v>
      </c>
      <c r="AF43" s="278">
        <f t="shared" si="54"/>
        <v>31344</v>
      </c>
      <c r="AG43" s="277">
        <f t="shared" si="54"/>
        <v>31344</v>
      </c>
      <c r="AH43" s="277">
        <f t="shared" si="54"/>
        <v>31344</v>
      </c>
      <c r="AI43" s="278">
        <f t="shared" si="54"/>
        <v>31344</v>
      </c>
      <c r="AJ43" s="277">
        <f t="shared" si="54"/>
        <v>31344</v>
      </c>
      <c r="AK43" s="278">
        <f t="shared" si="54"/>
        <v>31344</v>
      </c>
      <c r="AL43" s="277">
        <f t="shared" si="54"/>
        <v>31344</v>
      </c>
      <c r="AM43" s="278">
        <f t="shared" si="54"/>
        <v>31344</v>
      </c>
      <c r="AN43" s="277">
        <f t="shared" si="54"/>
        <v>31344</v>
      </c>
      <c r="AO43" s="278">
        <f t="shared" si="54"/>
        <v>31344</v>
      </c>
      <c r="AP43" s="277">
        <f t="shared" si="54"/>
        <v>31344</v>
      </c>
      <c r="AQ43" s="278">
        <f t="shared" si="54"/>
        <v>31344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28704</v>
      </c>
      <c r="O44" s="1785">
        <f>SUM(O43:Q43)</f>
        <v>86112</v>
      </c>
      <c r="P44" s="1786"/>
      <c r="Q44" s="1787"/>
      <c r="R44" s="1788">
        <f>SUM(R43:S43)</f>
        <v>62688</v>
      </c>
      <c r="S44" s="1789"/>
      <c r="T44" s="1785">
        <f>SUM(T43:U43)</f>
        <v>62688</v>
      </c>
      <c r="U44" s="1787"/>
      <c r="V44" s="1788">
        <f>SUM(V43:AS43)</f>
        <v>679008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919200</v>
      </c>
      <c r="BU44" s="286">
        <f>(BT44-BQ34)/BT44</f>
        <v>1</v>
      </c>
      <c r="BV44" s="285">
        <f>BT44/BU34</f>
        <v>132.44956772334294</v>
      </c>
    </row>
    <row r="45" spans="1:94" ht="14.4" thickBot="1" x14ac:dyDescent="0.3">
      <c r="J45" s="287" t="s">
        <v>2032</v>
      </c>
      <c r="N45" s="1805">
        <f>SUM(N43:Q43)</f>
        <v>114816</v>
      </c>
      <c r="O45" s="1806"/>
      <c r="P45" s="1806"/>
      <c r="Q45" s="1807"/>
      <c r="R45" s="1818">
        <f t="shared" ref="R45" si="56">SUM(R43:U43)</f>
        <v>125376</v>
      </c>
      <c r="S45" s="1819"/>
      <c r="T45" s="1819"/>
      <c r="U45" s="1820"/>
      <c r="V45" s="1805">
        <f t="shared" ref="V45" si="57">SUM(V43:BE43)</f>
        <v>679008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845664</v>
      </c>
      <c r="BU45" s="291">
        <f>(BT45-BQ34)/BT45</f>
        <v>1</v>
      </c>
      <c r="BV45" s="290">
        <f>BT45/BU34</f>
        <v>121.8536023054755</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31096</v>
      </c>
      <c r="O48" s="278">
        <f t="shared" si="60"/>
        <v>31096</v>
      </c>
      <c r="P48" s="276">
        <f t="shared" si="60"/>
        <v>31096</v>
      </c>
      <c r="Q48" s="277">
        <f t="shared" si="60"/>
        <v>31096</v>
      </c>
      <c r="R48" s="278">
        <f t="shared" si="60"/>
        <v>33956</v>
      </c>
      <c r="S48" s="277">
        <f t="shared" si="60"/>
        <v>33956</v>
      </c>
      <c r="T48" s="278">
        <f t="shared" si="60"/>
        <v>33956</v>
      </c>
      <c r="U48" s="277">
        <f t="shared" si="60"/>
        <v>33956</v>
      </c>
      <c r="V48" s="278">
        <f t="shared" si="60"/>
        <v>33956</v>
      </c>
      <c r="W48" s="277">
        <f t="shared" si="60"/>
        <v>33956</v>
      </c>
      <c r="X48" s="278">
        <f t="shared" si="60"/>
        <v>33956</v>
      </c>
      <c r="Y48" s="277">
        <f t="shared" si="60"/>
        <v>33956</v>
      </c>
      <c r="Z48" s="278">
        <f t="shared" si="60"/>
        <v>33956</v>
      </c>
      <c r="AA48" s="277">
        <f t="shared" si="60"/>
        <v>31096</v>
      </c>
      <c r="AB48" s="278">
        <f t="shared" si="60"/>
        <v>31096</v>
      </c>
      <c r="AC48" s="277">
        <f t="shared" si="60"/>
        <v>31096</v>
      </c>
      <c r="AD48" s="278">
        <f t="shared" si="60"/>
        <v>31096</v>
      </c>
      <c r="AE48" s="277">
        <f t="shared" si="60"/>
        <v>33956</v>
      </c>
      <c r="AF48" s="278">
        <f t="shared" si="60"/>
        <v>33956</v>
      </c>
      <c r="AG48" s="277">
        <f t="shared" si="60"/>
        <v>33956</v>
      </c>
      <c r="AH48" s="277">
        <f t="shared" si="60"/>
        <v>33956</v>
      </c>
      <c r="AI48" s="278">
        <f t="shared" si="60"/>
        <v>33956</v>
      </c>
      <c r="AJ48" s="277">
        <f t="shared" si="60"/>
        <v>33956</v>
      </c>
      <c r="AK48" s="278">
        <f t="shared" si="60"/>
        <v>33956</v>
      </c>
      <c r="AL48" s="277">
        <f t="shared" si="60"/>
        <v>33956</v>
      </c>
      <c r="AM48" s="278">
        <f t="shared" si="60"/>
        <v>33956</v>
      </c>
      <c r="AN48" s="277">
        <f t="shared" si="60"/>
        <v>33956</v>
      </c>
      <c r="AO48" s="278">
        <f t="shared" si="60"/>
        <v>33956</v>
      </c>
      <c r="AP48" s="277">
        <f t="shared" si="60"/>
        <v>33956</v>
      </c>
      <c r="AQ48" s="278">
        <f t="shared" si="60"/>
        <v>33956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31096</v>
      </c>
      <c r="O49" s="1785">
        <f>SUM(O48:Q48)</f>
        <v>93288</v>
      </c>
      <c r="P49" s="1786"/>
      <c r="Q49" s="1787"/>
      <c r="R49" s="1788">
        <f>SUM(R48:S48)</f>
        <v>67912</v>
      </c>
      <c r="S49" s="1789"/>
      <c r="T49" s="1785">
        <f>SUM(T48:U48)</f>
        <v>67912</v>
      </c>
      <c r="U49" s="1787"/>
      <c r="V49" s="1788">
        <f>SUM(V48:AS48)</f>
        <v>735592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124384</v>
      </c>
      <c r="O50" s="1806"/>
      <c r="P50" s="1806"/>
      <c r="Q50" s="1807"/>
      <c r="R50" s="1818">
        <f>SUM(R48:U48)</f>
        <v>135824</v>
      </c>
      <c r="S50" s="1819"/>
      <c r="T50" s="1819"/>
      <c r="U50" s="1820"/>
      <c r="V50" s="1805">
        <f t="shared" ref="V50" si="62">SUM(V48:BE48)</f>
        <v>735592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787521</v>
      </c>
    </row>
    <row r="52" spans="1:68" x14ac:dyDescent="0.25">
      <c r="J52" s="304" t="s">
        <v>2048</v>
      </c>
      <c r="K52" s="305">
        <f>+BP34/BO34/8</f>
        <v>110.37463976945244</v>
      </c>
    </row>
    <row r="53" spans="1:68" x14ac:dyDescent="0.25">
      <c r="J53" s="306" t="s">
        <v>2049</v>
      </c>
      <c r="K53" s="307">
        <f>+BP39/BO34/8</f>
        <v>132.44956772334294</v>
      </c>
    </row>
    <row r="54" spans="1:68" ht="14.4" thickBot="1" x14ac:dyDescent="0.3">
      <c r="J54" s="308" t="s">
        <v>2050</v>
      </c>
      <c r="K54" s="309">
        <f>+BP40/BO34/8</f>
        <v>143.48703170028818</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123</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123</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787521</v>
      </c>
      <c r="D26" s="1897"/>
      <c r="E26" s="1897"/>
      <c r="F26" s="1897"/>
      <c r="G26" s="1897"/>
      <c r="H26" s="1898"/>
      <c r="I26" s="1601"/>
      <c r="J26" s="1894"/>
      <c r="K26" s="1894"/>
      <c r="L26" s="1895"/>
    </row>
    <row r="27" spans="2:19" ht="19.95" customHeight="1" x14ac:dyDescent="0.25">
      <c r="B27" s="999" t="s">
        <v>1673</v>
      </c>
      <c r="C27" s="1899">
        <f>'4. Summary &amp; Totals'!C37</f>
        <v>0.53970619544390042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110.37463976945244</v>
      </c>
      <c r="D30" s="1909"/>
      <c r="E30" s="1909"/>
      <c r="F30" s="1910"/>
      <c r="G30" s="1912">
        <f>'2. Roles &amp; Pricing'!F289/'2. Roles &amp; Pricing'!M289</f>
        <v>49.556195965417871</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48.684210526315788</v>
      </c>
      <c r="D32" s="1997"/>
      <c r="E32" s="1997"/>
      <c r="F32" s="1998"/>
      <c r="G32" s="1994">
        <f>IFERROR(SUMIFS('2. Roles &amp; Pricing'!$F$291:$F$390,'2. Roles &amp; Pricing'!$W$48:$W$147,"Offshore")/SUMIFS('2. Roles &amp; Pricing'!$M$291:$M$390,'2. Roles &amp; Pricing'!$W$48:$W$147,"Offshore"),"")</f>
        <v>16.421052631578949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Fixed Fee</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6</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123</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Fixed Fee</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2025-08-22T12:16:12Z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