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erickatapiaherrera/Documents/Python_archivos/Python_camara_comercio/Nivel_Avanzado/Analisis de Datos (Pandas)/Introduccion_Pandas/Bases_datos/"/>
    </mc:Choice>
  </mc:AlternateContent>
  <xr:revisionPtr revIDLastSave="0" documentId="13_ncr:1_{46BB55F4-8D3C-4C41-BB5D-B35412161BC6}" xr6:coauthVersionLast="47" xr6:coauthVersionMax="47" xr10:uidLastSave="{00000000-0000-0000-0000-000000000000}"/>
  <bookViews>
    <workbookView xWindow="0" yWindow="500" windowWidth="28720" windowHeight="15720" firstSheet="4" activeTab="9" xr2:uid="{00000000-000D-0000-FFFF-FFFF00000000}"/>
  </bookViews>
  <sheets>
    <sheet name="GLOSARIO" sheetId="1" r:id="rId1"/>
    <sheet name="RETO" sheetId="2" r:id="rId2"/>
    <sheet name="DATOS GENERALES" sheetId="3" r:id="rId3"/>
    <sheet name="REPORTE DE VENTAS" sheetId="4" r:id="rId4"/>
    <sheet name="Pregunta 1" sheetId="11" r:id="rId5"/>
    <sheet name="Pregunta 2" sheetId="12" r:id="rId6"/>
    <sheet name="Pregunta 3" sheetId="13" r:id="rId7"/>
    <sheet name="Pregunta 4" sheetId="14" r:id="rId8"/>
    <sheet name="Pregunta 5" sheetId="15" r:id="rId9"/>
    <sheet name="Pregunta 6" sheetId="16" r:id="rId10"/>
    <sheet name="Pregunta 7" sheetId="17" r:id="rId11"/>
    <sheet name="Pregunta 8" sheetId="18" r:id="rId12"/>
    <sheet name="Pregunta 9" sheetId="19" r:id="rId13"/>
    <sheet name="Pregunta 10" sheetId="20" r:id="rId14"/>
  </sheets>
  <definedNames>
    <definedName name="_xlnm._FilterDatabase" localSheetId="2" hidden="1">'DATOS GENERALES'!$A$1:$I$51</definedName>
    <definedName name="_xlnm._FilterDatabase" localSheetId="12" hidden="1">'Pregunta 9'!$H$10:$M$60</definedName>
    <definedName name="TablaConsolidada">#REF!</definedName>
  </definedNames>
  <calcPr calcId="191029"/>
  <pivotCaches>
    <pivotCache cacheId="0" r:id="rId15"/>
    <pivotCache cacheId="1" r:id="rId16"/>
    <pivotCache cacheId="2" r:id="rId17"/>
    <pivotCache cacheId="3" r:id="rId18"/>
    <pivotCache cacheId="4" r:id="rId19"/>
    <pivotCache cacheId="5" r:id="rId2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12" i="14" l="1"/>
  <c r="F12" i="19"/>
  <c r="F13" i="19"/>
  <c r="F14" i="19"/>
  <c r="F15" i="19"/>
  <c r="F16" i="19"/>
  <c r="F17" i="19"/>
  <c r="F18" i="19"/>
  <c r="F19" i="19"/>
  <c r="F20" i="19"/>
  <c r="F21" i="19"/>
  <c r="F22" i="19"/>
  <c r="F23" i="19"/>
  <c r="F24" i="19"/>
  <c r="F25" i="19"/>
  <c r="F26" i="19"/>
  <c r="F27" i="19"/>
  <c r="F28" i="19"/>
  <c r="F29" i="19"/>
  <c r="F30" i="19"/>
  <c r="F31" i="19"/>
  <c r="F32" i="19"/>
  <c r="F33" i="19"/>
  <c r="F34" i="19"/>
  <c r="F35" i="19"/>
  <c r="F36" i="19"/>
  <c r="F37" i="19"/>
  <c r="F38" i="19"/>
  <c r="F39" i="19"/>
  <c r="F40" i="19"/>
  <c r="F41" i="19"/>
  <c r="F42" i="19"/>
  <c r="F43" i="19"/>
  <c r="F44" i="19"/>
  <c r="F45" i="19"/>
  <c r="F46" i="19"/>
  <c r="F47" i="19"/>
  <c r="F48" i="19"/>
  <c r="F49" i="19"/>
  <c r="F50" i="19"/>
  <c r="F51" i="19"/>
  <c r="F52" i="19"/>
  <c r="F53" i="19"/>
  <c r="F54" i="19"/>
  <c r="F55" i="19"/>
  <c r="F56" i="19"/>
  <c r="F57" i="19"/>
  <c r="F58" i="19"/>
  <c r="F59" i="19"/>
  <c r="F60" i="19"/>
  <c r="F11" i="19"/>
  <c r="E12" i="19"/>
  <c r="E13" i="19"/>
  <c r="E14" i="19"/>
  <c r="E15" i="19"/>
  <c r="E16" i="19"/>
  <c r="E17" i="19"/>
  <c r="E18" i="19"/>
  <c r="E19" i="19"/>
  <c r="E20" i="19"/>
  <c r="E21" i="19"/>
  <c r="E22" i="19"/>
  <c r="E23" i="19"/>
  <c r="E24" i="19"/>
  <c r="E25" i="19"/>
  <c r="E26" i="19"/>
  <c r="E27" i="19"/>
  <c r="E28" i="19"/>
  <c r="E29" i="19"/>
  <c r="E30" i="19"/>
  <c r="E31" i="19"/>
  <c r="E32" i="19"/>
  <c r="E33" i="19"/>
  <c r="E34" i="19"/>
  <c r="E35" i="19"/>
  <c r="E36" i="19"/>
  <c r="E37" i="19"/>
  <c r="E38" i="19"/>
  <c r="E39" i="19"/>
  <c r="E40" i="19"/>
  <c r="E41" i="19"/>
  <c r="E42" i="19"/>
  <c r="E43" i="19"/>
  <c r="E44" i="19"/>
  <c r="E45" i="19"/>
  <c r="E46" i="19"/>
  <c r="E47" i="19"/>
  <c r="E48" i="19"/>
  <c r="E49" i="19"/>
  <c r="E50" i="19"/>
  <c r="E51" i="19"/>
  <c r="E52" i="19"/>
  <c r="E53" i="19"/>
  <c r="E54" i="19"/>
  <c r="E55" i="19"/>
  <c r="E56" i="19"/>
  <c r="E57" i="19"/>
  <c r="E58" i="19"/>
  <c r="E59" i="19"/>
  <c r="E60" i="19"/>
  <c r="E11" i="19"/>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E49" i="18"/>
  <c r="E50" i="18"/>
  <c r="E51" i="18"/>
  <c r="E52" i="18"/>
  <c r="E53" i="18"/>
  <c r="E54" i="18"/>
  <c r="E55" i="18"/>
  <c r="E56" i="18"/>
  <c r="E57" i="18"/>
  <c r="E58" i="18"/>
  <c r="E9" i="18"/>
  <c r="F9" i="18"/>
  <c r="G9" i="18"/>
  <c r="F10" i="18"/>
  <c r="G10" i="18"/>
  <c r="F11" i="18"/>
  <c r="G11" i="18"/>
  <c r="F12" i="18"/>
  <c r="G12" i="18"/>
  <c r="F13" i="18"/>
  <c r="G13" i="18"/>
  <c r="F14" i="18"/>
  <c r="G14" i="18"/>
  <c r="F15" i="18"/>
  <c r="G15" i="18"/>
  <c r="F16" i="18"/>
  <c r="G16" i="18"/>
  <c r="F17" i="18"/>
  <c r="G17" i="18"/>
  <c r="F18" i="18"/>
  <c r="G18" i="18"/>
  <c r="F19" i="18"/>
  <c r="G19" i="18"/>
  <c r="F20" i="18"/>
  <c r="G20" i="18"/>
  <c r="F21" i="18"/>
  <c r="G21" i="18"/>
  <c r="F22" i="18"/>
  <c r="G22" i="18"/>
  <c r="F23" i="18"/>
  <c r="G23" i="18"/>
  <c r="F24" i="18"/>
  <c r="G24" i="18"/>
  <c r="F25" i="18"/>
  <c r="G25" i="18"/>
  <c r="F26" i="18"/>
  <c r="G26" i="18"/>
  <c r="F27" i="18"/>
  <c r="G27" i="18"/>
  <c r="F28" i="18"/>
  <c r="G28" i="18"/>
  <c r="F29" i="18"/>
  <c r="G29" i="18"/>
  <c r="F30" i="18"/>
  <c r="G30" i="18"/>
  <c r="F31" i="18"/>
  <c r="G31" i="18"/>
  <c r="F32" i="18"/>
  <c r="G32" i="18"/>
  <c r="F33" i="18"/>
  <c r="G33" i="18"/>
  <c r="F34" i="18"/>
  <c r="G34" i="18"/>
  <c r="F35" i="18"/>
  <c r="G35" i="18"/>
  <c r="F36" i="18"/>
  <c r="G36" i="18"/>
  <c r="F37" i="18"/>
  <c r="G37" i="18"/>
  <c r="F38" i="18"/>
  <c r="G38" i="18"/>
  <c r="F39" i="18"/>
  <c r="G39" i="18"/>
  <c r="F40" i="18"/>
  <c r="G40" i="18"/>
  <c r="F41" i="18"/>
  <c r="G41" i="18"/>
  <c r="F42" i="18"/>
  <c r="G42" i="18"/>
  <c r="F43" i="18"/>
  <c r="G43" i="18"/>
  <c r="F44" i="18"/>
  <c r="G44" i="18"/>
  <c r="F45" i="18"/>
  <c r="G45" i="18"/>
  <c r="F46" i="18"/>
  <c r="G46" i="18"/>
  <c r="F47" i="18"/>
  <c r="G47" i="18"/>
  <c r="F48" i="18"/>
  <c r="G48" i="18"/>
  <c r="F49" i="18"/>
  <c r="G49" i="18"/>
  <c r="F50" i="18"/>
  <c r="G50" i="18"/>
  <c r="F51" i="18"/>
  <c r="G51" i="18"/>
  <c r="F52" i="18"/>
  <c r="G52" i="18"/>
  <c r="F53" i="18"/>
  <c r="G53" i="18"/>
  <c r="F54" i="18"/>
  <c r="G54" i="18"/>
  <c r="F55" i="18"/>
  <c r="G55" i="18"/>
  <c r="F56" i="18"/>
  <c r="G56" i="18"/>
  <c r="F57" i="18"/>
  <c r="G57" i="18"/>
  <c r="F58" i="18"/>
  <c r="G58" i="18"/>
  <c r="L58" i="18"/>
  <c r="K58" i="18"/>
  <c r="J58" i="18"/>
  <c r="I58" i="18"/>
  <c r="H58" i="18"/>
  <c r="L57" i="18"/>
  <c r="K57" i="18"/>
  <c r="J57" i="18"/>
  <c r="I57" i="18"/>
  <c r="H57" i="18"/>
  <c r="L56" i="18"/>
  <c r="K56" i="18"/>
  <c r="J56" i="18"/>
  <c r="I56" i="18"/>
  <c r="H56" i="18"/>
  <c r="L55" i="18"/>
  <c r="K55" i="18"/>
  <c r="J55" i="18"/>
  <c r="I55" i="18"/>
  <c r="H55" i="18"/>
  <c r="L54" i="18"/>
  <c r="K54" i="18"/>
  <c r="J54" i="18"/>
  <c r="I54" i="18"/>
  <c r="H54" i="18"/>
  <c r="L53" i="18"/>
  <c r="K53" i="18"/>
  <c r="J53" i="18"/>
  <c r="I53" i="18"/>
  <c r="H53" i="18"/>
  <c r="L52" i="18"/>
  <c r="K52" i="18"/>
  <c r="J52" i="18"/>
  <c r="I52" i="18"/>
  <c r="H52" i="18"/>
  <c r="L51" i="18"/>
  <c r="K51" i="18"/>
  <c r="J51" i="18"/>
  <c r="I51" i="18"/>
  <c r="H51" i="18"/>
  <c r="L50" i="18"/>
  <c r="K50" i="18"/>
  <c r="J50" i="18"/>
  <c r="I50" i="18"/>
  <c r="H50" i="18"/>
  <c r="L49" i="18"/>
  <c r="K49" i="18"/>
  <c r="J49" i="18"/>
  <c r="I49" i="18"/>
  <c r="H49" i="18"/>
  <c r="L48" i="18"/>
  <c r="K48" i="18"/>
  <c r="J48" i="18"/>
  <c r="I48" i="18"/>
  <c r="H48" i="18"/>
  <c r="L47" i="18"/>
  <c r="K47" i="18"/>
  <c r="J47" i="18"/>
  <c r="I47" i="18"/>
  <c r="H47" i="18"/>
  <c r="L46" i="18"/>
  <c r="K46" i="18"/>
  <c r="J46" i="18"/>
  <c r="I46" i="18"/>
  <c r="H46" i="18"/>
  <c r="L45" i="18"/>
  <c r="K45" i="18"/>
  <c r="J45" i="18"/>
  <c r="I45" i="18"/>
  <c r="H45" i="18"/>
  <c r="L44" i="18"/>
  <c r="K44" i="18"/>
  <c r="J44" i="18"/>
  <c r="I44" i="18"/>
  <c r="H44" i="18"/>
  <c r="L43" i="18"/>
  <c r="K43" i="18"/>
  <c r="J43" i="18"/>
  <c r="I43" i="18"/>
  <c r="H43" i="18"/>
  <c r="L42" i="18"/>
  <c r="K42" i="18"/>
  <c r="J42" i="18"/>
  <c r="I42" i="18"/>
  <c r="H42" i="18"/>
  <c r="L41" i="18"/>
  <c r="K41" i="18"/>
  <c r="J41" i="18"/>
  <c r="I41" i="18"/>
  <c r="H41" i="18"/>
  <c r="L40" i="18"/>
  <c r="K40" i="18"/>
  <c r="J40" i="18"/>
  <c r="I40" i="18"/>
  <c r="H40" i="18"/>
  <c r="L39" i="18"/>
  <c r="K39" i="18"/>
  <c r="J39" i="18"/>
  <c r="I39" i="18"/>
  <c r="H39" i="18"/>
  <c r="L38" i="18"/>
  <c r="K38" i="18"/>
  <c r="J38" i="18"/>
  <c r="I38" i="18"/>
  <c r="H38" i="18"/>
  <c r="L37" i="18"/>
  <c r="K37" i="18"/>
  <c r="J37" i="18"/>
  <c r="I37" i="18"/>
  <c r="H37" i="18"/>
  <c r="L36" i="18"/>
  <c r="K36" i="18"/>
  <c r="J36" i="18"/>
  <c r="I36" i="18"/>
  <c r="H36" i="18"/>
  <c r="L35" i="18"/>
  <c r="K35" i="18"/>
  <c r="J35" i="18"/>
  <c r="I35" i="18"/>
  <c r="H35" i="18"/>
  <c r="L34" i="18"/>
  <c r="K34" i="18"/>
  <c r="J34" i="18"/>
  <c r="I34" i="18"/>
  <c r="H34" i="18"/>
  <c r="L33" i="18"/>
  <c r="K33" i="18"/>
  <c r="J33" i="18"/>
  <c r="I33" i="18"/>
  <c r="H33" i="18"/>
  <c r="L32" i="18"/>
  <c r="K32" i="18"/>
  <c r="J32" i="18"/>
  <c r="I32" i="18"/>
  <c r="H32" i="18"/>
  <c r="L31" i="18"/>
  <c r="K31" i="18"/>
  <c r="J31" i="18"/>
  <c r="I31" i="18"/>
  <c r="H31" i="18"/>
  <c r="L30" i="18"/>
  <c r="K30" i="18"/>
  <c r="J30" i="18"/>
  <c r="I30" i="18"/>
  <c r="H30" i="18"/>
  <c r="L29" i="18"/>
  <c r="K29" i="18"/>
  <c r="J29" i="18"/>
  <c r="I29" i="18"/>
  <c r="H29" i="18"/>
  <c r="L28" i="18"/>
  <c r="K28" i="18"/>
  <c r="J28" i="18"/>
  <c r="I28" i="18"/>
  <c r="H28" i="18"/>
  <c r="L27" i="18"/>
  <c r="K27" i="18"/>
  <c r="J27" i="18"/>
  <c r="I27" i="18"/>
  <c r="H27" i="18"/>
  <c r="L26" i="18"/>
  <c r="K26" i="18"/>
  <c r="J26" i="18"/>
  <c r="I26" i="18"/>
  <c r="H26" i="18"/>
  <c r="L25" i="18"/>
  <c r="K25" i="18"/>
  <c r="J25" i="18"/>
  <c r="I25" i="18"/>
  <c r="H25" i="18"/>
  <c r="L24" i="18"/>
  <c r="K24" i="18"/>
  <c r="J24" i="18"/>
  <c r="I24" i="18"/>
  <c r="H24" i="18"/>
  <c r="L23" i="18"/>
  <c r="K23" i="18"/>
  <c r="J23" i="18"/>
  <c r="I23" i="18"/>
  <c r="H23" i="18"/>
  <c r="L22" i="18"/>
  <c r="K22" i="18"/>
  <c r="J22" i="18"/>
  <c r="I22" i="18"/>
  <c r="H22" i="18"/>
  <c r="L21" i="18"/>
  <c r="K21" i="18"/>
  <c r="J21" i="18"/>
  <c r="I21" i="18"/>
  <c r="H21" i="18"/>
  <c r="L20" i="18"/>
  <c r="K20" i="18"/>
  <c r="J20" i="18"/>
  <c r="I20" i="18"/>
  <c r="H20" i="18"/>
  <c r="L19" i="18"/>
  <c r="K19" i="18"/>
  <c r="J19" i="18"/>
  <c r="I19" i="18"/>
  <c r="H19" i="18"/>
  <c r="L18" i="18"/>
  <c r="K18" i="18"/>
  <c r="J18" i="18"/>
  <c r="I18" i="18"/>
  <c r="H18" i="18"/>
  <c r="L17" i="18"/>
  <c r="K17" i="18"/>
  <c r="J17" i="18"/>
  <c r="I17" i="18"/>
  <c r="H17" i="18"/>
  <c r="L16" i="18"/>
  <c r="K16" i="18"/>
  <c r="J16" i="18"/>
  <c r="I16" i="18"/>
  <c r="H16" i="18"/>
  <c r="L15" i="18"/>
  <c r="K15" i="18"/>
  <c r="J15" i="18"/>
  <c r="I15" i="18"/>
  <c r="H15" i="18"/>
  <c r="L14" i="18"/>
  <c r="K14" i="18"/>
  <c r="J14" i="18"/>
  <c r="I14" i="18"/>
  <c r="H14" i="18"/>
  <c r="L13" i="18"/>
  <c r="K13" i="18"/>
  <c r="J13" i="18"/>
  <c r="I13" i="18"/>
  <c r="H13" i="18"/>
  <c r="L12" i="18"/>
  <c r="K12" i="18"/>
  <c r="J12" i="18"/>
  <c r="I12" i="18"/>
  <c r="H12" i="18"/>
  <c r="L11" i="18"/>
  <c r="K11" i="18"/>
  <c r="J11" i="18"/>
  <c r="I11" i="18"/>
  <c r="H11" i="18"/>
  <c r="L10" i="18"/>
  <c r="K10" i="18"/>
  <c r="J10" i="18"/>
  <c r="I10" i="18"/>
  <c r="H10" i="18"/>
  <c r="L9" i="18"/>
  <c r="K9" i="18"/>
  <c r="J9" i="18"/>
  <c r="I9" i="18"/>
  <c r="H9" i="18"/>
  <c r="L8" i="14"/>
  <c r="L9" i="14"/>
  <c r="L10" i="14"/>
  <c r="L11" i="14"/>
  <c r="L12" i="14"/>
  <c r="L13" i="14"/>
  <c r="L14" i="14"/>
  <c r="L15" i="14"/>
  <c r="L16" i="14"/>
  <c r="L17" i="14"/>
  <c r="L18" i="14"/>
  <c r="L19" i="14"/>
  <c r="L20" i="14"/>
  <c r="L21" i="14"/>
  <c r="L22" i="14"/>
  <c r="L23" i="14"/>
  <c r="L24" i="14"/>
  <c r="L25" i="14"/>
  <c r="L26" i="14"/>
  <c r="L27" i="14"/>
  <c r="L28" i="14"/>
  <c r="L29" i="14"/>
  <c r="L30" i="14"/>
  <c r="L31" i="14"/>
  <c r="L32" i="14"/>
  <c r="L33" i="14"/>
  <c r="L34" i="14"/>
  <c r="L35" i="14"/>
  <c r="L36" i="14"/>
  <c r="L37" i="14"/>
  <c r="L38" i="14"/>
  <c r="L39" i="14"/>
  <c r="L40" i="14"/>
  <c r="L41" i="14"/>
  <c r="L42" i="14"/>
  <c r="L43" i="14"/>
  <c r="L44" i="14"/>
  <c r="L45" i="14"/>
  <c r="L46" i="14"/>
  <c r="L47" i="14"/>
  <c r="L48" i="14"/>
  <c r="L49" i="14"/>
  <c r="L50" i="14"/>
  <c r="L51" i="14"/>
  <c r="L52" i="14"/>
  <c r="L53" i="14"/>
  <c r="L54" i="14"/>
  <c r="L55" i="14"/>
  <c r="L56" i="14"/>
  <c r="L7" i="14"/>
  <c r="K56" i="14"/>
  <c r="J56" i="14"/>
  <c r="I56" i="14"/>
  <c r="H56" i="14"/>
  <c r="G56" i="14"/>
  <c r="F56" i="14"/>
  <c r="E56" i="14"/>
  <c r="K55" i="14"/>
  <c r="J55" i="14"/>
  <c r="I55" i="14"/>
  <c r="H55" i="14"/>
  <c r="G55" i="14"/>
  <c r="F55" i="14"/>
  <c r="E55" i="14"/>
  <c r="K54" i="14"/>
  <c r="J54" i="14"/>
  <c r="I54" i="14"/>
  <c r="H54" i="14"/>
  <c r="G54" i="14"/>
  <c r="F54" i="14"/>
  <c r="E54" i="14"/>
  <c r="K53" i="14"/>
  <c r="J53" i="14"/>
  <c r="I53" i="14"/>
  <c r="H53" i="14"/>
  <c r="G53" i="14"/>
  <c r="F53" i="14"/>
  <c r="E53" i="14"/>
  <c r="K52" i="14"/>
  <c r="J52" i="14"/>
  <c r="I52" i="14"/>
  <c r="H52" i="14"/>
  <c r="G52" i="14"/>
  <c r="F52" i="14"/>
  <c r="E52" i="14"/>
  <c r="K51" i="14"/>
  <c r="J51" i="14"/>
  <c r="I51" i="14"/>
  <c r="H51" i="14"/>
  <c r="G51" i="14"/>
  <c r="F51" i="14"/>
  <c r="E51" i="14"/>
  <c r="K50" i="14"/>
  <c r="J50" i="14"/>
  <c r="I50" i="14"/>
  <c r="H50" i="14"/>
  <c r="G50" i="14"/>
  <c r="F50" i="14"/>
  <c r="E50" i="14"/>
  <c r="K49" i="14"/>
  <c r="J49" i="14"/>
  <c r="I49" i="14"/>
  <c r="H49" i="14"/>
  <c r="G49" i="14"/>
  <c r="F49" i="14"/>
  <c r="E49" i="14"/>
  <c r="K48" i="14"/>
  <c r="J48" i="14"/>
  <c r="I48" i="14"/>
  <c r="H48" i="14"/>
  <c r="G48" i="14"/>
  <c r="F48" i="14"/>
  <c r="E48" i="14"/>
  <c r="K47" i="14"/>
  <c r="J47" i="14"/>
  <c r="I47" i="14"/>
  <c r="H47" i="14"/>
  <c r="G47" i="14"/>
  <c r="F47" i="14"/>
  <c r="E47" i="14"/>
  <c r="K46" i="14"/>
  <c r="J46" i="14"/>
  <c r="I46" i="14"/>
  <c r="H46" i="14"/>
  <c r="G46" i="14"/>
  <c r="F46" i="14"/>
  <c r="E46" i="14"/>
  <c r="K45" i="14"/>
  <c r="J45" i="14"/>
  <c r="I45" i="14"/>
  <c r="H45" i="14"/>
  <c r="G45" i="14"/>
  <c r="F45" i="14"/>
  <c r="E45" i="14"/>
  <c r="K44" i="14"/>
  <c r="J44" i="14"/>
  <c r="I44" i="14"/>
  <c r="H44" i="14"/>
  <c r="G44" i="14"/>
  <c r="F44" i="14"/>
  <c r="E44" i="14"/>
  <c r="K43" i="14"/>
  <c r="J43" i="14"/>
  <c r="I43" i="14"/>
  <c r="H43" i="14"/>
  <c r="G43" i="14"/>
  <c r="F43" i="14"/>
  <c r="E43" i="14"/>
  <c r="K42" i="14"/>
  <c r="J42" i="14"/>
  <c r="I42" i="14"/>
  <c r="H42" i="14"/>
  <c r="G42" i="14"/>
  <c r="F42" i="14"/>
  <c r="E42" i="14"/>
  <c r="K41" i="14"/>
  <c r="J41" i="14"/>
  <c r="I41" i="14"/>
  <c r="H41" i="14"/>
  <c r="G41" i="14"/>
  <c r="F41" i="14"/>
  <c r="E41" i="14"/>
  <c r="K40" i="14"/>
  <c r="J40" i="14"/>
  <c r="I40" i="14"/>
  <c r="H40" i="14"/>
  <c r="G40" i="14"/>
  <c r="F40" i="14"/>
  <c r="E40" i="14"/>
  <c r="K39" i="14"/>
  <c r="J39" i="14"/>
  <c r="I39" i="14"/>
  <c r="H39" i="14"/>
  <c r="G39" i="14"/>
  <c r="F39" i="14"/>
  <c r="E39" i="14"/>
  <c r="K38" i="14"/>
  <c r="J38" i="14"/>
  <c r="I38" i="14"/>
  <c r="H38" i="14"/>
  <c r="G38" i="14"/>
  <c r="F38" i="14"/>
  <c r="E38" i="14"/>
  <c r="K37" i="14"/>
  <c r="J37" i="14"/>
  <c r="I37" i="14"/>
  <c r="H37" i="14"/>
  <c r="G37" i="14"/>
  <c r="F37" i="14"/>
  <c r="E37" i="14"/>
  <c r="K36" i="14"/>
  <c r="J36" i="14"/>
  <c r="I36" i="14"/>
  <c r="H36" i="14"/>
  <c r="G36" i="14"/>
  <c r="F36" i="14"/>
  <c r="E36" i="14"/>
  <c r="K35" i="14"/>
  <c r="J35" i="14"/>
  <c r="I35" i="14"/>
  <c r="H35" i="14"/>
  <c r="G35" i="14"/>
  <c r="F35" i="14"/>
  <c r="E35" i="14"/>
  <c r="K34" i="14"/>
  <c r="J34" i="14"/>
  <c r="I34" i="14"/>
  <c r="H34" i="14"/>
  <c r="G34" i="14"/>
  <c r="F34" i="14"/>
  <c r="E34" i="14"/>
  <c r="K33" i="14"/>
  <c r="J33" i="14"/>
  <c r="I33" i="14"/>
  <c r="H33" i="14"/>
  <c r="G33" i="14"/>
  <c r="F33" i="14"/>
  <c r="E33" i="14"/>
  <c r="K32" i="14"/>
  <c r="J32" i="14"/>
  <c r="I32" i="14"/>
  <c r="H32" i="14"/>
  <c r="G32" i="14"/>
  <c r="F32" i="14"/>
  <c r="E32" i="14"/>
  <c r="K31" i="14"/>
  <c r="J31" i="14"/>
  <c r="I31" i="14"/>
  <c r="H31" i="14"/>
  <c r="G31" i="14"/>
  <c r="F31" i="14"/>
  <c r="E31" i="14"/>
  <c r="K30" i="14"/>
  <c r="J30" i="14"/>
  <c r="I30" i="14"/>
  <c r="H30" i="14"/>
  <c r="G30" i="14"/>
  <c r="F30" i="14"/>
  <c r="E30" i="14"/>
  <c r="K29" i="14"/>
  <c r="J29" i="14"/>
  <c r="I29" i="14"/>
  <c r="H29" i="14"/>
  <c r="G29" i="14"/>
  <c r="F29" i="14"/>
  <c r="E29" i="14"/>
  <c r="K28" i="14"/>
  <c r="J28" i="14"/>
  <c r="I28" i="14"/>
  <c r="H28" i="14"/>
  <c r="G28" i="14"/>
  <c r="F28" i="14"/>
  <c r="E28" i="14"/>
  <c r="K27" i="14"/>
  <c r="J27" i="14"/>
  <c r="I27" i="14"/>
  <c r="H27" i="14"/>
  <c r="G27" i="14"/>
  <c r="F27" i="14"/>
  <c r="E27" i="14"/>
  <c r="K26" i="14"/>
  <c r="J26" i="14"/>
  <c r="I26" i="14"/>
  <c r="H26" i="14"/>
  <c r="G26" i="14"/>
  <c r="F26" i="14"/>
  <c r="E26" i="14"/>
  <c r="K25" i="14"/>
  <c r="J25" i="14"/>
  <c r="I25" i="14"/>
  <c r="H25" i="14"/>
  <c r="G25" i="14"/>
  <c r="F25" i="14"/>
  <c r="E25" i="14"/>
  <c r="K24" i="14"/>
  <c r="J24" i="14"/>
  <c r="I24" i="14"/>
  <c r="H24" i="14"/>
  <c r="G24" i="14"/>
  <c r="F24" i="14"/>
  <c r="E24" i="14"/>
  <c r="K23" i="14"/>
  <c r="J23" i="14"/>
  <c r="I23" i="14"/>
  <c r="H23" i="14"/>
  <c r="G23" i="14"/>
  <c r="F23" i="14"/>
  <c r="E23" i="14"/>
  <c r="K22" i="14"/>
  <c r="J22" i="14"/>
  <c r="I22" i="14"/>
  <c r="H22" i="14"/>
  <c r="G22" i="14"/>
  <c r="F22" i="14"/>
  <c r="E22" i="14"/>
  <c r="K21" i="14"/>
  <c r="J21" i="14"/>
  <c r="I21" i="14"/>
  <c r="H21" i="14"/>
  <c r="G21" i="14"/>
  <c r="F21" i="14"/>
  <c r="E21" i="14"/>
  <c r="K20" i="14"/>
  <c r="J20" i="14"/>
  <c r="I20" i="14"/>
  <c r="H20" i="14"/>
  <c r="G20" i="14"/>
  <c r="F20" i="14"/>
  <c r="E20" i="14"/>
  <c r="K19" i="14"/>
  <c r="J19" i="14"/>
  <c r="I19" i="14"/>
  <c r="H19" i="14"/>
  <c r="G19" i="14"/>
  <c r="F19" i="14"/>
  <c r="E19" i="14"/>
  <c r="K18" i="14"/>
  <c r="J18" i="14"/>
  <c r="I18" i="14"/>
  <c r="H18" i="14"/>
  <c r="G18" i="14"/>
  <c r="F18" i="14"/>
  <c r="E18" i="14"/>
  <c r="K17" i="14"/>
  <c r="J17" i="14"/>
  <c r="I17" i="14"/>
  <c r="H17" i="14"/>
  <c r="G17" i="14"/>
  <c r="F17" i="14"/>
  <c r="E17" i="14"/>
  <c r="K16" i="14"/>
  <c r="J16" i="14"/>
  <c r="I16" i="14"/>
  <c r="H16" i="14"/>
  <c r="G16" i="14"/>
  <c r="F16" i="14"/>
  <c r="E16" i="14"/>
  <c r="K15" i="14"/>
  <c r="J15" i="14"/>
  <c r="I15" i="14"/>
  <c r="H15" i="14"/>
  <c r="G15" i="14"/>
  <c r="F15" i="14"/>
  <c r="E15" i="14"/>
  <c r="K14" i="14"/>
  <c r="J14" i="14"/>
  <c r="I14" i="14"/>
  <c r="H14" i="14"/>
  <c r="G14" i="14"/>
  <c r="F14" i="14"/>
  <c r="E14" i="14"/>
  <c r="K13" i="14"/>
  <c r="J13" i="14"/>
  <c r="I13" i="14"/>
  <c r="H13" i="14"/>
  <c r="G13" i="14"/>
  <c r="F13" i="14"/>
  <c r="E13" i="14"/>
  <c r="K12" i="14"/>
  <c r="J12" i="14"/>
  <c r="I12" i="14"/>
  <c r="H12" i="14"/>
  <c r="G12" i="14"/>
  <c r="F12" i="14"/>
  <c r="E12" i="14"/>
  <c r="K11" i="14"/>
  <c r="J11" i="14"/>
  <c r="I11" i="14"/>
  <c r="H11" i="14"/>
  <c r="G11" i="14"/>
  <c r="F11" i="14"/>
  <c r="E11" i="14"/>
  <c r="K10" i="14"/>
  <c r="J10" i="14"/>
  <c r="I10" i="14"/>
  <c r="H10" i="14"/>
  <c r="G10" i="14"/>
  <c r="F10" i="14"/>
  <c r="E10" i="14"/>
  <c r="K9" i="14"/>
  <c r="J9" i="14"/>
  <c r="I9" i="14"/>
  <c r="H9" i="14"/>
  <c r="G9" i="14"/>
  <c r="F9" i="14"/>
  <c r="E9" i="14"/>
  <c r="K8" i="14"/>
  <c r="J8" i="14"/>
  <c r="I8" i="14"/>
  <c r="H8" i="14"/>
  <c r="G8" i="14"/>
  <c r="F8" i="14"/>
  <c r="E8" i="14"/>
  <c r="K7" i="14"/>
  <c r="J7" i="14"/>
  <c r="I7" i="14"/>
  <c r="H7" i="14"/>
  <c r="G7" i="14"/>
  <c r="F7" i="14"/>
  <c r="E7" i="14"/>
  <c r="K56" i="13"/>
  <c r="J56" i="13"/>
  <c r="I56" i="13"/>
  <c r="H56" i="13"/>
  <c r="G56" i="13"/>
  <c r="F56" i="13"/>
  <c r="E56" i="13"/>
  <c r="K55" i="13"/>
  <c r="J55" i="13"/>
  <c r="I55" i="13"/>
  <c r="H55" i="13"/>
  <c r="G55" i="13"/>
  <c r="F55" i="13"/>
  <c r="E55" i="13"/>
  <c r="K54" i="13"/>
  <c r="J54" i="13"/>
  <c r="I54" i="13"/>
  <c r="H54" i="13"/>
  <c r="G54" i="13"/>
  <c r="F54" i="13"/>
  <c r="E54" i="13"/>
  <c r="K53" i="13"/>
  <c r="J53" i="13"/>
  <c r="I53" i="13"/>
  <c r="H53" i="13"/>
  <c r="G53" i="13"/>
  <c r="F53" i="13"/>
  <c r="E53" i="13"/>
  <c r="K52" i="13"/>
  <c r="J52" i="13"/>
  <c r="I52" i="13"/>
  <c r="H52" i="13"/>
  <c r="G52" i="13"/>
  <c r="F52" i="13"/>
  <c r="E52" i="13"/>
  <c r="K51" i="13"/>
  <c r="J51" i="13"/>
  <c r="I51" i="13"/>
  <c r="H51" i="13"/>
  <c r="G51" i="13"/>
  <c r="F51" i="13"/>
  <c r="E51" i="13"/>
  <c r="K50" i="13"/>
  <c r="J50" i="13"/>
  <c r="I50" i="13"/>
  <c r="H50" i="13"/>
  <c r="G50" i="13"/>
  <c r="F50" i="13"/>
  <c r="E50" i="13"/>
  <c r="K49" i="13"/>
  <c r="J49" i="13"/>
  <c r="I49" i="13"/>
  <c r="H49" i="13"/>
  <c r="G49" i="13"/>
  <c r="F49" i="13"/>
  <c r="E49" i="13"/>
  <c r="K48" i="13"/>
  <c r="J48" i="13"/>
  <c r="I48" i="13"/>
  <c r="H48" i="13"/>
  <c r="G48" i="13"/>
  <c r="F48" i="13"/>
  <c r="E48" i="13"/>
  <c r="K47" i="13"/>
  <c r="J47" i="13"/>
  <c r="I47" i="13"/>
  <c r="H47" i="13"/>
  <c r="G47" i="13"/>
  <c r="F47" i="13"/>
  <c r="E47" i="13"/>
  <c r="K46" i="13"/>
  <c r="J46" i="13"/>
  <c r="I46" i="13"/>
  <c r="H46" i="13"/>
  <c r="G46" i="13"/>
  <c r="F46" i="13"/>
  <c r="E46" i="13"/>
  <c r="K45" i="13"/>
  <c r="J45" i="13"/>
  <c r="I45" i="13"/>
  <c r="H45" i="13"/>
  <c r="G45" i="13"/>
  <c r="F45" i="13"/>
  <c r="E45" i="13"/>
  <c r="K44" i="13"/>
  <c r="J44" i="13"/>
  <c r="I44" i="13"/>
  <c r="H44" i="13"/>
  <c r="G44" i="13"/>
  <c r="F44" i="13"/>
  <c r="E44" i="13"/>
  <c r="K43" i="13"/>
  <c r="J43" i="13"/>
  <c r="I43" i="13"/>
  <c r="H43" i="13"/>
  <c r="G43" i="13"/>
  <c r="F43" i="13"/>
  <c r="E43" i="13"/>
  <c r="K42" i="13"/>
  <c r="J42" i="13"/>
  <c r="I42" i="13"/>
  <c r="H42" i="13"/>
  <c r="G42" i="13"/>
  <c r="F42" i="13"/>
  <c r="E42" i="13"/>
  <c r="K41" i="13"/>
  <c r="J41" i="13"/>
  <c r="I41" i="13"/>
  <c r="H41" i="13"/>
  <c r="G41" i="13"/>
  <c r="F41" i="13"/>
  <c r="E41" i="13"/>
  <c r="K40" i="13"/>
  <c r="J40" i="13"/>
  <c r="I40" i="13"/>
  <c r="H40" i="13"/>
  <c r="G40" i="13"/>
  <c r="F40" i="13"/>
  <c r="E40" i="13"/>
  <c r="K39" i="13"/>
  <c r="J39" i="13"/>
  <c r="I39" i="13"/>
  <c r="H39" i="13"/>
  <c r="G39" i="13"/>
  <c r="F39" i="13"/>
  <c r="E39" i="13"/>
  <c r="K38" i="13"/>
  <c r="J38" i="13"/>
  <c r="I38" i="13"/>
  <c r="H38" i="13"/>
  <c r="G38" i="13"/>
  <c r="F38" i="13"/>
  <c r="E38" i="13"/>
  <c r="K37" i="13"/>
  <c r="J37" i="13"/>
  <c r="I37" i="13"/>
  <c r="H37" i="13"/>
  <c r="G37" i="13"/>
  <c r="F37" i="13"/>
  <c r="E37" i="13"/>
  <c r="K36" i="13"/>
  <c r="J36" i="13"/>
  <c r="I36" i="13"/>
  <c r="H36" i="13"/>
  <c r="G36" i="13"/>
  <c r="F36" i="13"/>
  <c r="E36" i="13"/>
  <c r="K35" i="13"/>
  <c r="J35" i="13"/>
  <c r="I35" i="13"/>
  <c r="H35" i="13"/>
  <c r="G35" i="13"/>
  <c r="F35" i="13"/>
  <c r="E35" i="13"/>
  <c r="K34" i="13"/>
  <c r="J34" i="13"/>
  <c r="I34" i="13"/>
  <c r="H34" i="13"/>
  <c r="G34" i="13"/>
  <c r="F34" i="13"/>
  <c r="E34" i="13"/>
  <c r="K33" i="13"/>
  <c r="J33" i="13"/>
  <c r="I33" i="13"/>
  <c r="H33" i="13"/>
  <c r="G33" i="13"/>
  <c r="F33" i="13"/>
  <c r="E33" i="13"/>
  <c r="K32" i="13"/>
  <c r="J32" i="13"/>
  <c r="I32" i="13"/>
  <c r="H32" i="13"/>
  <c r="G32" i="13"/>
  <c r="F32" i="13"/>
  <c r="E32" i="13"/>
  <c r="K31" i="13"/>
  <c r="J31" i="13"/>
  <c r="I31" i="13"/>
  <c r="H31" i="13"/>
  <c r="G31" i="13"/>
  <c r="F31" i="13"/>
  <c r="E31" i="13"/>
  <c r="K30" i="13"/>
  <c r="J30" i="13"/>
  <c r="I30" i="13"/>
  <c r="H30" i="13"/>
  <c r="G30" i="13"/>
  <c r="F30" i="13"/>
  <c r="E30" i="13"/>
  <c r="K29" i="13"/>
  <c r="J29" i="13"/>
  <c r="I29" i="13"/>
  <c r="H29" i="13"/>
  <c r="G29" i="13"/>
  <c r="F29" i="13"/>
  <c r="E29" i="13"/>
  <c r="K28" i="13"/>
  <c r="J28" i="13"/>
  <c r="I28" i="13"/>
  <c r="H28" i="13"/>
  <c r="G28" i="13"/>
  <c r="F28" i="13"/>
  <c r="E28" i="13"/>
  <c r="K27" i="13"/>
  <c r="J27" i="13"/>
  <c r="I27" i="13"/>
  <c r="H27" i="13"/>
  <c r="G27" i="13"/>
  <c r="F27" i="13"/>
  <c r="E27" i="13"/>
  <c r="K26" i="13"/>
  <c r="J26" i="13"/>
  <c r="I26" i="13"/>
  <c r="H26" i="13"/>
  <c r="G26" i="13"/>
  <c r="F26" i="13"/>
  <c r="E26" i="13"/>
  <c r="K25" i="13"/>
  <c r="J25" i="13"/>
  <c r="I25" i="13"/>
  <c r="H25" i="13"/>
  <c r="G25" i="13"/>
  <c r="F25" i="13"/>
  <c r="E25" i="13"/>
  <c r="K24" i="13"/>
  <c r="J24" i="13"/>
  <c r="I24" i="13"/>
  <c r="H24" i="13"/>
  <c r="G24" i="13"/>
  <c r="F24" i="13"/>
  <c r="E24" i="13"/>
  <c r="K23" i="13"/>
  <c r="J23" i="13"/>
  <c r="I23" i="13"/>
  <c r="H23" i="13"/>
  <c r="G23" i="13"/>
  <c r="F23" i="13"/>
  <c r="E23" i="13"/>
  <c r="K22" i="13"/>
  <c r="J22" i="13"/>
  <c r="I22" i="13"/>
  <c r="H22" i="13"/>
  <c r="G22" i="13"/>
  <c r="F22" i="13"/>
  <c r="E22" i="13"/>
  <c r="K21" i="13"/>
  <c r="J21" i="13"/>
  <c r="I21" i="13"/>
  <c r="H21" i="13"/>
  <c r="G21" i="13"/>
  <c r="F21" i="13"/>
  <c r="E21" i="13"/>
  <c r="K20" i="13"/>
  <c r="J20" i="13"/>
  <c r="I20" i="13"/>
  <c r="H20" i="13"/>
  <c r="G20" i="13"/>
  <c r="F20" i="13"/>
  <c r="E20" i="13"/>
  <c r="K19" i="13"/>
  <c r="J19" i="13"/>
  <c r="I19" i="13"/>
  <c r="H19" i="13"/>
  <c r="G19" i="13"/>
  <c r="F19" i="13"/>
  <c r="E19" i="13"/>
  <c r="K18" i="13"/>
  <c r="J18" i="13"/>
  <c r="I18" i="13"/>
  <c r="H18" i="13"/>
  <c r="G18" i="13"/>
  <c r="F18" i="13"/>
  <c r="E18" i="13"/>
  <c r="K17" i="13"/>
  <c r="J17" i="13"/>
  <c r="I17" i="13"/>
  <c r="H17" i="13"/>
  <c r="G17" i="13"/>
  <c r="F17" i="13"/>
  <c r="E17" i="13"/>
  <c r="K16" i="13"/>
  <c r="J16" i="13"/>
  <c r="I16" i="13"/>
  <c r="H16" i="13"/>
  <c r="G16" i="13"/>
  <c r="F16" i="13"/>
  <c r="E16" i="13"/>
  <c r="K15" i="13"/>
  <c r="J15" i="13"/>
  <c r="I15" i="13"/>
  <c r="H15" i="13"/>
  <c r="G15" i="13"/>
  <c r="F15" i="13"/>
  <c r="E15" i="13"/>
  <c r="K14" i="13"/>
  <c r="J14" i="13"/>
  <c r="I14" i="13"/>
  <c r="H14" i="13"/>
  <c r="G14" i="13"/>
  <c r="F14" i="13"/>
  <c r="E14" i="13"/>
  <c r="K13" i="13"/>
  <c r="J13" i="13"/>
  <c r="I13" i="13"/>
  <c r="H13" i="13"/>
  <c r="G13" i="13"/>
  <c r="F13" i="13"/>
  <c r="E13" i="13"/>
  <c r="K12" i="13"/>
  <c r="J12" i="13"/>
  <c r="I12" i="13"/>
  <c r="H12" i="13"/>
  <c r="G12" i="13"/>
  <c r="F12" i="13"/>
  <c r="E12" i="13"/>
  <c r="K11" i="13"/>
  <c r="J11" i="13"/>
  <c r="I11" i="13"/>
  <c r="H11" i="13"/>
  <c r="G11" i="13"/>
  <c r="F11" i="13"/>
  <c r="E11" i="13"/>
  <c r="K10" i="13"/>
  <c r="J10" i="13"/>
  <c r="I10" i="13"/>
  <c r="H10" i="13"/>
  <c r="G10" i="13"/>
  <c r="F10" i="13"/>
  <c r="E10" i="13"/>
  <c r="K9" i="13"/>
  <c r="J9" i="13"/>
  <c r="I9" i="13"/>
  <c r="H9" i="13"/>
  <c r="G9" i="13"/>
  <c r="F9" i="13"/>
  <c r="E9" i="13"/>
  <c r="K8" i="13"/>
  <c r="J8" i="13"/>
  <c r="I8" i="13"/>
  <c r="H8" i="13"/>
  <c r="G8" i="13"/>
  <c r="F8" i="13"/>
  <c r="E8" i="13"/>
  <c r="K7" i="13"/>
  <c r="J7" i="13"/>
  <c r="I7" i="13"/>
  <c r="H7" i="13"/>
  <c r="G7" i="13"/>
  <c r="F7" i="13"/>
  <c r="E7" i="13"/>
  <c r="C10" i="12"/>
  <c r="C9"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K13" i="11"/>
  <c r="K14" i="11"/>
  <c r="K15" i="11"/>
  <c r="K16" i="11"/>
  <c r="K17" i="11"/>
  <c r="K18" i="11"/>
  <c r="K19" i="11"/>
  <c r="K20" i="11"/>
  <c r="K21" i="11"/>
  <c r="K22" i="11"/>
  <c r="K23" i="11"/>
  <c r="K24" i="11"/>
  <c r="K25" i="11"/>
  <c r="K26" i="11"/>
  <c r="K27" i="11"/>
  <c r="K28" i="11"/>
  <c r="K29" i="11"/>
  <c r="K30" i="11"/>
  <c r="K31" i="11"/>
  <c r="K32" i="11"/>
  <c r="K33" i="11"/>
  <c r="K34" i="11"/>
  <c r="K35" i="11"/>
  <c r="K36" i="11"/>
  <c r="K37" i="11"/>
  <c r="K38" i="11"/>
  <c r="K39" i="11"/>
  <c r="K40" i="11"/>
  <c r="K41" i="11"/>
  <c r="K42" i="11"/>
  <c r="K43" i="11"/>
  <c r="K44" i="11"/>
  <c r="K45" i="11"/>
  <c r="K46" i="11"/>
  <c r="K47" i="11"/>
  <c r="K48" i="11"/>
  <c r="K49" i="11"/>
  <c r="K50" i="11"/>
  <c r="K51" i="11"/>
  <c r="K52" i="11"/>
  <c r="K53" i="11"/>
  <c r="K54" i="11"/>
  <c r="K55" i="11"/>
  <c r="K56" i="11"/>
  <c r="K57" i="11"/>
  <c r="K58" i="11"/>
  <c r="K59" i="11"/>
  <c r="K60" i="11"/>
  <c r="K61" i="11"/>
  <c r="J13" i="11"/>
  <c r="J14" i="11"/>
  <c r="J15" i="11"/>
  <c r="J16" i="11"/>
  <c r="J17" i="11"/>
  <c r="J18" i="11"/>
  <c r="J19" i="11"/>
  <c r="J20" i="11"/>
  <c r="J21" i="11"/>
  <c r="J22" i="11"/>
  <c r="J23" i="11"/>
  <c r="J24" i="11"/>
  <c r="J25" i="11"/>
  <c r="J26" i="11"/>
  <c r="J27" i="11"/>
  <c r="J28" i="11"/>
  <c r="J29" i="11"/>
  <c r="J30" i="11"/>
  <c r="J31" i="11"/>
  <c r="J32" i="11"/>
  <c r="J33" i="11"/>
  <c r="J34" i="11"/>
  <c r="J35" i="11"/>
  <c r="J36" i="11"/>
  <c r="J37" i="11"/>
  <c r="J38" i="11"/>
  <c r="J39" i="11"/>
  <c r="J40" i="11"/>
  <c r="J41" i="11"/>
  <c r="J42" i="11"/>
  <c r="J43" i="11"/>
  <c r="J44" i="11"/>
  <c r="J45" i="11"/>
  <c r="J46" i="11"/>
  <c r="J47" i="11"/>
  <c r="J48" i="11"/>
  <c r="J49" i="11"/>
  <c r="J50" i="11"/>
  <c r="J51" i="11"/>
  <c r="J52" i="11"/>
  <c r="J53" i="11"/>
  <c r="J54" i="11"/>
  <c r="J55" i="11"/>
  <c r="J56" i="11"/>
  <c r="J57" i="11"/>
  <c r="J58" i="11"/>
  <c r="J59" i="11"/>
  <c r="J60" i="11"/>
  <c r="J61" i="11"/>
  <c r="I13" i="11"/>
  <c r="I14" i="11"/>
  <c r="I15" i="11"/>
  <c r="I16" i="11"/>
  <c r="I17" i="11"/>
  <c r="I18" i="11"/>
  <c r="I19" i="11"/>
  <c r="I20" i="11"/>
  <c r="I21" i="11"/>
  <c r="I22" i="11"/>
  <c r="I23" i="11"/>
  <c r="I24" i="11"/>
  <c r="I25" i="11"/>
  <c r="I26" i="11"/>
  <c r="I27" i="11"/>
  <c r="I28" i="11"/>
  <c r="I29" i="11"/>
  <c r="I30" i="11"/>
  <c r="I31" i="11"/>
  <c r="I32" i="11"/>
  <c r="I33" i="11"/>
  <c r="I34" i="11"/>
  <c r="I35" i="11"/>
  <c r="I36" i="11"/>
  <c r="I37" i="11"/>
  <c r="I38" i="11"/>
  <c r="I39" i="11"/>
  <c r="I40" i="11"/>
  <c r="I41" i="11"/>
  <c r="I42" i="11"/>
  <c r="I43" i="11"/>
  <c r="I44" i="11"/>
  <c r="I45" i="11"/>
  <c r="I46" i="11"/>
  <c r="I47" i="11"/>
  <c r="I48" i="11"/>
  <c r="I49" i="11"/>
  <c r="I50" i="11"/>
  <c r="I51" i="11"/>
  <c r="I52" i="11"/>
  <c r="I53" i="11"/>
  <c r="I54" i="11"/>
  <c r="I55" i="11"/>
  <c r="I56" i="11"/>
  <c r="I57" i="11"/>
  <c r="I58" i="11"/>
  <c r="I59" i="11"/>
  <c r="I60" i="11"/>
  <c r="I61"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42" i="11"/>
  <c r="H43" i="11"/>
  <c r="H44" i="11"/>
  <c r="H45" i="11"/>
  <c r="H46" i="11"/>
  <c r="H47" i="11"/>
  <c r="H48" i="11"/>
  <c r="H49" i="11"/>
  <c r="H50" i="11"/>
  <c r="H51" i="11"/>
  <c r="H52" i="11"/>
  <c r="H53" i="11"/>
  <c r="H54" i="11"/>
  <c r="H55" i="11"/>
  <c r="H56" i="11"/>
  <c r="H57" i="11"/>
  <c r="H58" i="11"/>
  <c r="H59" i="11"/>
  <c r="H60" i="11"/>
  <c r="H61" i="11"/>
  <c r="G13" i="11"/>
  <c r="G14" i="11"/>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K12" i="11"/>
  <c r="J12" i="11"/>
  <c r="I12" i="11"/>
  <c r="H12" i="11"/>
  <c r="G12" i="11"/>
  <c r="F13" i="11"/>
  <c r="F14" i="11"/>
  <c r="F15" i="11"/>
  <c r="F16" i="11"/>
  <c r="F17" i="11"/>
  <c r="F18" i="11"/>
  <c r="F19" i="11"/>
  <c r="F20" i="11"/>
  <c r="F21" i="1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59" i="11"/>
  <c r="E60" i="11"/>
  <c r="E61" i="11"/>
  <c r="E12" i="11"/>
  <c r="F51" i="4" l="1"/>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alcChain>
</file>

<file path=xl/sharedStrings.xml><?xml version="1.0" encoding="utf-8"?>
<sst xmlns="http://schemas.openxmlformats.org/spreadsheetml/2006/main" count="1378" uniqueCount="145">
  <si>
    <t>Fecha de extracción de datos: 03/04/2024</t>
  </si>
  <si>
    <t>PRUEBA DE ANALISIS DE DATOS</t>
  </si>
  <si>
    <t>Contexto: La plataforma XXXXXX es una empresa multinacional, de comercio electronico (ecommerce) y uno de sus paises con menor crecimiento en Europa es Andorra. En dicho pais, para el año 2023, se obtuvo un 74% de alcance sobre el objetivo de Transacciones Anuales y 67% sobre el objetivo de Monto de facturación anual. La evaluación realizada por el directorio, arrojo que el principal motivo de este resultado, se debió al poco desarrollo que tienen los vendedores dentro de la plataforma. Ante esta realidad, el equipo Regional decidio reestructurar el área Comercial que ejerce funciones en dicho país, a fin de captar más comercios que vendan por la plataforma y a su vez, apoyen a estos comercios en su desarrollo dentro de la misma. Para esta reestructuración, se contrato a un nuevo Supervisor de Zona y a 2 asesores. En Enero 2024, el nuevo equipo Comercial afilió un total de 50 comercios. Desde Enero en adelante, el equipo Comercial, estuvo potenciando estos comercios a fin de que incrementen sus transacciones y monto de facturación. Necesitamos analizar cual ha sido el desarrollo de estos comercios en los últimos 2 meses (Febrero y Marzo) y que oportunidades de mejora hay en estos para que incrementen sus ventas. Te compartimos diferentes fuentes de información, con datos relevantes sobre estos comercios, a fin de que nos compartas insights que nos ayudarán al desarrollo de estos comercios y que nos ayuden a definir el perfil del vendedor que necesitamos para la plataforma.</t>
  </si>
  <si>
    <t>Glosario</t>
  </si>
  <si>
    <t>ESTRELLAS: Puntuación que recibe la tienda en base a su eficiencia en la entrega de productos (despachos exitosos y sin retrasos), comentarios de sus compradores y tiempo de resolución de reclamos.</t>
  </si>
  <si>
    <t>% DE STOCK ACTUALIZADO: Porcentaje de productos actualizados en la plataforma (precio, unidades disponibles, recomendaciones, entre otros)</t>
  </si>
  <si>
    <t>CALIFICACÍÓN DE LA PUBLICACIÓN: La plataforma puntua del 1 al 100, la calidad de cada producto exhibido en la plataforma. En esta columna, veras el promedio que tienen los productos exhibidos por el comercio en la plataforma.</t>
  </si>
  <si>
    <t>CAMPAÑA DE LIQUIDACIÓN: Los últimos 7 días de Marzo, se hizo una campaña de Liquidación, a fin de incrementar las ventas en la plataforma. Para participar, los comercios debian colocar descuentos a sus productos con un porcentaje mayor al 20%.</t>
  </si>
  <si>
    <t>DESPACHO EN 24 HORAS: La plataforma te da la opción de despachar el producto en menos de 24 horas. El despacho regular tarde entre 3 a 6 días, según zona geografica.</t>
  </si>
  <si>
    <t>TIENDA VERIFICADA: Los comercios tienen la opción de presentar su documentación (brindada por el entre regulador del pais) para que la plataforma le coloque el check azul de verificado, a fin de generar mayor confianza en los compradores.</t>
  </si>
  <si>
    <t>PREGUNTAS A RESPONDER</t>
  </si>
  <si>
    <t>Según los datos revisados en las fuentas de información, y considerando que se busca incrementas transacciones de venta y monto de facturación:</t>
  </si>
  <si>
    <t>¿Cuáles dirías qué son los 3 aspectos que mayor impacto tienen en la generación de ventas?</t>
  </si>
  <si>
    <t>¿Qué tipo de producto muestra un mejor desempeño en el mes de Marzo?</t>
  </si>
  <si>
    <t>¿Qué tipo de producto es el que más cuesta que traccione en la plataforma?</t>
  </si>
  <si>
    <t>¿Cuál de los asesores tiene un mejor desempeño?</t>
  </si>
  <si>
    <t>¿Cuáles son las 3 tiendas asignadas a Alejandro con mayor potencial de crecimiento? ¿Y qué oportunidades de mejora tienen dichos comercios?</t>
  </si>
  <si>
    <t>¿Qué comercio asignado a Romina debería recibir soporte prioritario? ¿Y en qué aspectos debería enfocarse para el siguiente mes?</t>
  </si>
  <si>
    <t>¿La campaña de liquidación mostró un impacto significativo en las ventas?</t>
  </si>
  <si>
    <t>¿La variable “Despacho en 24 HRS” se asocia a una mejor tasa de conversión o volumen de ventas?</t>
  </si>
  <si>
    <t>Mencione las 3 marcas que mayor crecimiento hayan tenido en el último mes.</t>
  </si>
  <si>
    <t>¿Qué dato clave consideras que falta en este dataset y que permitiría mejorar la toma de decisiones?</t>
  </si>
  <si>
    <t>Todas las respuestas deben ser sustentadas con datos, tablas y/o gráficos.</t>
  </si>
  <si>
    <t>Comercio</t>
  </si>
  <si>
    <t>ASESOR ASIGNADO</t>
  </si>
  <si>
    <t>TIPO DE PRODUCTOS</t>
  </si>
  <si>
    <t>ESTRELLAS</t>
  </si>
  <si>
    <t>% DE STOCK ACTUALIZADO</t>
  </si>
  <si>
    <t>CALIFICACÍÓN DE LA PUBLICACIÓN</t>
  </si>
  <si>
    <t>CAMPAÑA DE LIQUIDACIÓN</t>
  </si>
  <si>
    <t>DESPACHO EN 24 HRS</t>
  </si>
  <si>
    <t>TIENDA VERIFICADA</t>
  </si>
  <si>
    <t>Dhark Company</t>
  </si>
  <si>
    <t>ROMINA</t>
  </si>
  <si>
    <t>HOGAR</t>
  </si>
  <si>
    <t>NO</t>
  </si>
  <si>
    <t>SI</t>
  </si>
  <si>
    <t>Llanco Group</t>
  </si>
  <si>
    <t>ALEJANDRO</t>
  </si>
  <si>
    <t>ELECTRODOMESTICOS</t>
  </si>
  <si>
    <t>Cj Mark</t>
  </si>
  <si>
    <t>COMPUTACIÓN</t>
  </si>
  <si>
    <t>Celland</t>
  </si>
  <si>
    <t>CELULARES</t>
  </si>
  <si>
    <t>Elymar</t>
  </si>
  <si>
    <t>Mark Corp</t>
  </si>
  <si>
    <t>MODA</t>
  </si>
  <si>
    <t>Jg Store</t>
  </si>
  <si>
    <t>Mascotech</t>
  </si>
  <si>
    <t>MASCOTAS</t>
  </si>
  <si>
    <t>Bravos Company</t>
  </si>
  <si>
    <t>Aktos</t>
  </si>
  <si>
    <t>Recues Store</t>
  </si>
  <si>
    <t>Obscorp</t>
  </si>
  <si>
    <t>Avansis</t>
  </si>
  <si>
    <t>Agromarket</t>
  </si>
  <si>
    <t>Mg Group</t>
  </si>
  <si>
    <t>Intercompany</t>
  </si>
  <si>
    <t>Mitch Pet Store</t>
  </si>
  <si>
    <t>Yansis</t>
  </si>
  <si>
    <t>Tapizend</t>
  </si>
  <si>
    <t>Isam Company</t>
  </si>
  <si>
    <t>Jm Store</t>
  </si>
  <si>
    <t>Zellarts</t>
  </si>
  <si>
    <t>Es Tuyo Tyc</t>
  </si>
  <si>
    <t>TECNOLOGIA</t>
  </si>
  <si>
    <t>Zetas Group</t>
  </si>
  <si>
    <t>Zultra Companu</t>
  </si>
  <si>
    <t>DEPORTES</t>
  </si>
  <si>
    <t>Tiendas Max</t>
  </si>
  <si>
    <t>Pegaso Store</t>
  </si>
  <si>
    <t>Preper Hands</t>
  </si>
  <si>
    <t>Husky Movils</t>
  </si>
  <si>
    <t>Hairpros</t>
  </si>
  <si>
    <t>Esoccer</t>
  </si>
  <si>
    <t>Funko Army</t>
  </si>
  <si>
    <t>Bluescompany</t>
  </si>
  <si>
    <t>Cell Roxie</t>
  </si>
  <si>
    <t>Brothers Fit</t>
  </si>
  <si>
    <t>Dannuc Soluttions</t>
  </si>
  <si>
    <t>Comestic Group</t>
  </si>
  <si>
    <t>Crimart Techologyes</t>
  </si>
  <si>
    <t>Six Eirl</t>
  </si>
  <si>
    <t>Cuboxcompany</t>
  </si>
  <si>
    <t>M &amp; P Corp</t>
  </si>
  <si>
    <t>Inubix</t>
  </si>
  <si>
    <t>Hiperabits</t>
  </si>
  <si>
    <t>Compaty Import</t>
  </si>
  <si>
    <t>Pinto Store</t>
  </si>
  <si>
    <t>Dupa Corp</t>
  </si>
  <si>
    <t>Panstec</t>
  </si>
  <si>
    <t>Ultracorp</t>
  </si>
  <si>
    <t>Aps Bikes</t>
  </si>
  <si>
    <t>Cdx Store</t>
  </si>
  <si>
    <t>MES</t>
  </si>
  <si>
    <t>TRANSACCIONES</t>
  </si>
  <si>
    <t>MONTO DE FACTURACIÓN</t>
  </si>
  <si>
    <t>VISTAS</t>
  </si>
  <si>
    <t>% DE CONVERSIÓN</t>
  </si>
  <si>
    <t>Febrero</t>
  </si>
  <si>
    <t>Marzo</t>
  </si>
  <si>
    <t>Etiquetas de fila</t>
  </si>
  <si>
    <t>Total general</t>
  </si>
  <si>
    <t>Suma de ESTRELLAS</t>
  </si>
  <si>
    <t>Suma de % DE STOCK ACTUALIZADO</t>
  </si>
  <si>
    <t>Suma de TRANSACCIONES</t>
  </si>
  <si>
    <t>Suma de MONTO DE FACTURACIÓN</t>
  </si>
  <si>
    <t>Suma de % DE CONVERSIÓN</t>
  </si>
  <si>
    <t>Valores</t>
  </si>
  <si>
    <t>Etiquetas de columna</t>
  </si>
  <si>
    <t>Suma de Total general</t>
  </si>
  <si>
    <t>Promedio de Total general</t>
  </si>
  <si>
    <t>Respuesta: Los 3 aspectos mas improtantes sobre las ventas son 'tipo de producto', 'calificacion por estrellas' y 'despacho 24H'</t>
  </si>
  <si>
    <t>Tipo de producto</t>
  </si>
  <si>
    <t>Suma de Suma de MONTO DE FACTURACIÓN</t>
  </si>
  <si>
    <t>TASA DE CONVERSIÓN</t>
  </si>
  <si>
    <t>Suma de TASA DE CONVERSIÓN</t>
  </si>
  <si>
    <t>DESPACHO 24H</t>
  </si>
  <si>
    <t>Crecimiento monetario</t>
  </si>
  <si>
    <t>Crecimiento % (Relativo)</t>
  </si>
  <si>
    <t>"M &amp; P Corp" con un porcentaje de crecimiento del 22,435 % representando 4,608.24 euros mas que febrero</t>
  </si>
  <si>
    <t>"Es Tuyo Tyc" con un porcentaje de crecimiento del 13.65 % representando 11,368.49 euros mas que febrero</t>
  </si>
  <si>
    <t>"Tiendas Max" con un porcentaje de crecimiento del 13.27% representando 682.52 euros mas que febrero</t>
  </si>
  <si>
    <t>Siguiendo el mismo ejemplo anterior la manera de hallar el Churn es muy facil y directa:</t>
  </si>
  <si>
    <t>a) El tipo de producto representa el aspecto mas importante en la generación de ventas, siendo los celulares el producto que representa mayores ventas</t>
  </si>
  <si>
    <t>b) La calificación por concepto de estrellas es lo que mas ventas, posemos argumentar que se debe a la percepcion del cliente</t>
  </si>
  <si>
    <t>c) Que tenga el despacho 24H, representa un impacto muy importante en las ventas</t>
  </si>
  <si>
    <t>Respuesta: En el mes de marzo el producto que tuvo mayor desempeño fueron los Celulares con un margen superior frente a los demas productos</t>
  </si>
  <si>
    <t>Respuesta: Tomado en cuenta la calificacion del consumidor por 'Estrellas', podemos ver que el producto que mas cuesta traccionar son los 'electrodomesticos con una calificacion de 17 estrellas en los 2 meses</t>
  </si>
  <si>
    <t>Cuenta de Comercio</t>
  </si>
  <si>
    <t>Respuesta: El asesor con mayor desempeño es Romina con una diferencia en ventas  de 5,162.99 euros, lo cual es admirable tomando en cuenta que tiene 8 tiendas menos que Alejandro</t>
  </si>
  <si>
    <t>MONTO DE FACTURACIÓN X COMERCIO</t>
  </si>
  <si>
    <t>CALIFICACÍÓN DE LA PUBLICACIONES</t>
  </si>
  <si>
    <t>Total general (feb-mar)</t>
  </si>
  <si>
    <t>TOTAL ESTRELLAS</t>
  </si>
  <si>
    <t>TOTAL % DE STOCK ACTUALIZADO</t>
  </si>
  <si>
    <t>TOTAL DE CALIFICACÍÓN DE LA PUBLICACIÓN</t>
  </si>
  <si>
    <t xml:space="preserve"> Total general (feb-mar)</t>
  </si>
  <si>
    <t xml:space="preserve">Respuesta: Las 3 tiendas con mayor potencial de crecimiento son: "Crimart Techologyes", "Zultra Companu", "Preper Hands" </t>
  </si>
  <si>
    <t>Las oportunidades de mejora son: Implementar el despacho las 24H y implementar campaña de liquidación ya que las 3 tiendas que presentan ventas bajas no tienen estos beneficios.</t>
  </si>
  <si>
    <t>Respuesta: La campaña no representa un impacto significativo en las ventas, incluso se puede ver que el total general de ventas es mayor sin la campaña de liquidación, podria ser por la percepcion contraintuitiva   del producto respecto a la calidad y a la liquidacion de los productos. Tambien podria ser que los clientes persivan de manera negativa los arituclos que se encentran en liquidación ya que el sector en el que se encuentran son de consumidores con gran potencial de adquisición.</t>
  </si>
  <si>
    <t xml:space="preserve">Respuesta: La variable "Despacho 24" esta asociada directamente con el volumen de ventas pero no con la tasa de conversion, podemos obervar que la tasa de conversion esta corelacionada negativamente  al despacho 24H, una hipotesis podria ser que los clientes asocian este beneficio como un gasto adicional. </t>
  </si>
  <si>
    <t>Respuesta: Tomando en cuenta que con marca se refiere a "Comercio", los comercios que mas crecieron entre febrero y marzo fueron:</t>
  </si>
  <si>
    <t>El dataset es robusto en variables de proceso (stock, estrellas, calificación) y de resultado (ventas, conversiones), pero le falta un dato fundamental: el costo de adquisición de clientes o inversión en campañas publicitarias. Sin esta información no es posible calcular métricas clave como ROI, CAC (Costo de Adquisición de Cliente) o margen neto. Incluir esta variable permitiría no solo saber quién vende más, sino quién vende mejor en términos de rentabilidad. Finalmente incluiria una de las variables mas importantes a mi consideracion que es la tasa de abandono ("churn"), mide qué porcentaje de personas que alguna vez compraron o usaron el servicio ya no lo hacen en un periodo determinado. Es clave porque no solo muestra si estamos perdiendo clientes, sino que también revela si la propuesta realmente engancha a largo plazo. Un churn alto te dice “algo falla en la experiencia o en la retención”, mientras que un churn bajo indica que tu base de clientes está sólida y creciendo de forma sostenible.</t>
  </si>
  <si>
    <t>Respuesta: "Dannuc Soluttions" es el comercio donde mas apoyo por parte de Romina ya que es el comercio que tiene menos ventas, podemos ver que no tiene la alternativa de despacho 24 H, deberia implementarla y aumentar el % de actualización de su stock ya que precenta un 88%, no es el mas bajo pero si tienen una oportunidad de mejora imortante.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</si>
</sst>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 [$€-C0A]_-;\-* #,##0.00\ [$€-C0A]_-;_-* &quot;-&quot;??\ [$€-C0A]_-;_-@_-"/>
    <numFmt numFmtId="165" formatCode="_-[$€-2]\ * #,##0.00_-;\-[$€-2]\ * #,##0.00_-;_-[$€-2]\ * &quot;-&quot;??_-;_-@_-"/>
  </numFmts>
  <fonts count="11" x14ac:knownFonts="1">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
      <i/>
      <sz val="11"/>
      <color theme="1"/>
      <name val="Calibri"/>
      <family val="2"/>
      <scheme val="minor"/>
    </font>
    <font>
      <sz val="14"/>
      <color theme="1"/>
      <name val="Calibri"/>
      <family val="2"/>
      <scheme val="minor"/>
    </font>
    <font>
      <b/>
      <sz val="14"/>
      <color theme="1"/>
      <name val="Calibri"/>
      <family val="2"/>
      <scheme val="minor"/>
    </font>
    <font>
      <i/>
      <sz val="16"/>
      <color theme="1"/>
      <name val="Calibri"/>
      <family val="2"/>
      <scheme val="minor"/>
    </font>
    <font>
      <i/>
      <sz val="14"/>
      <color theme="1"/>
      <name val="Calibri"/>
      <family val="2"/>
      <scheme val="minor"/>
    </font>
    <font>
      <b/>
      <sz val="14"/>
      <color theme="1"/>
      <name val="Calibri (Cuerpo)"/>
    </font>
    <font>
      <sz val="16"/>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79998168889431442"/>
        <bgColor theme="4" tint="0.79998168889431442"/>
      </patternFill>
    </fill>
  </fills>
  <borders count="22">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3">
    <xf numFmtId="0" fontId="0" fillId="0" borderId="0"/>
    <xf numFmtId="9" fontId="1" fillId="0" borderId="0"/>
    <xf numFmtId="43" fontId="1" fillId="0" borderId="0" applyFont="0" applyFill="0" applyBorder="0" applyAlignment="0" applyProtection="0"/>
  </cellStyleXfs>
  <cellXfs count="85">
    <xf numFmtId="0" fontId="0" fillId="0" borderId="0" xfId="0"/>
    <xf numFmtId="0" fontId="2" fillId="0" borderId="0" xfId="0" applyFont="1"/>
    <xf numFmtId="9" fontId="0" fillId="0" borderId="0" xfId="1" applyFont="1"/>
    <xf numFmtId="1" fontId="0" fillId="0" borderId="0" xfId="0" applyNumberFormat="1"/>
    <xf numFmtId="0" fontId="0" fillId="2" borderId="0" xfId="0" applyFill="1"/>
    <xf numFmtId="0" fontId="0" fillId="2" borderId="0" xfId="0" applyFill="1" applyAlignment="1">
      <alignment wrapText="1"/>
    </xf>
    <xf numFmtId="0" fontId="0" fillId="2" borderId="3" xfId="0" applyFill="1" applyBorder="1" applyAlignment="1">
      <alignment vertical="top"/>
    </xf>
    <xf numFmtId="0" fontId="0" fillId="2" borderId="2" xfId="0" applyFill="1" applyBorder="1" applyAlignment="1">
      <alignment vertical="top"/>
    </xf>
    <xf numFmtId="0" fontId="0" fillId="2" borderId="4" xfId="0" applyFill="1" applyBorder="1" applyAlignment="1">
      <alignment vertical="top"/>
    </xf>
    <xf numFmtId="0" fontId="0" fillId="2" borderId="5" xfId="0" applyFill="1" applyBorder="1" applyAlignment="1">
      <alignment vertical="top"/>
    </xf>
    <xf numFmtId="0" fontId="0" fillId="2" borderId="0" xfId="0" applyFill="1" applyAlignment="1">
      <alignment vertical="top"/>
    </xf>
    <xf numFmtId="0" fontId="0" fillId="2" borderId="6" xfId="0" applyFill="1" applyBorder="1" applyAlignment="1">
      <alignment vertical="top"/>
    </xf>
    <xf numFmtId="0" fontId="0" fillId="2" borderId="7" xfId="0" applyFill="1" applyBorder="1" applyAlignment="1">
      <alignment vertical="top"/>
    </xf>
    <xf numFmtId="0" fontId="0" fillId="2" borderId="8" xfId="0" applyFill="1" applyBorder="1" applyAlignment="1">
      <alignment vertical="top"/>
    </xf>
    <xf numFmtId="0" fontId="0" fillId="2" borderId="9" xfId="0" applyFill="1" applyBorder="1" applyAlignment="1">
      <alignment vertical="top"/>
    </xf>
    <xf numFmtId="0" fontId="0" fillId="0" borderId="1" xfId="0" applyBorder="1"/>
    <xf numFmtId="164" fontId="0" fillId="0" borderId="1" xfId="0" applyNumberFormat="1" applyBorder="1"/>
    <xf numFmtId="10" fontId="0" fillId="0" borderId="1" xfId="1" applyNumberFormat="1" applyFont="1" applyBorder="1"/>
    <xf numFmtId="1" fontId="0" fillId="0" borderId="1" xfId="0" applyNumberFormat="1" applyBorder="1"/>
    <xf numFmtId="165" fontId="0" fillId="0" borderId="1" xfId="0" applyNumberFormat="1" applyBorder="1"/>
    <xf numFmtId="0" fontId="2" fillId="0" borderId="1" xfId="0" applyFont="1" applyBorder="1"/>
    <xf numFmtId="9" fontId="0" fillId="0" borderId="1" xfId="1" applyFont="1" applyBorder="1"/>
    <xf numFmtId="1" fontId="0" fillId="0" borderId="1" xfId="1" applyNumberFormat="1" applyFont="1" applyBorder="1"/>
    <xf numFmtId="0" fontId="2" fillId="2" borderId="0" xfId="0" applyFont="1" applyFill="1" applyAlignment="1">
      <alignment vertical="top"/>
    </xf>
    <xf numFmtId="0" fontId="0" fillId="2" borderId="13" xfId="0" applyFill="1" applyBorder="1"/>
    <xf numFmtId="0" fontId="0" fillId="2" borderId="14" xfId="0" applyFill="1" applyBorder="1"/>
    <xf numFmtId="0" fontId="0" fillId="2" borderId="15" xfId="0" applyFill="1" applyBorder="1"/>
    <xf numFmtId="0" fontId="0" fillId="2" borderId="16" xfId="0" applyFill="1" applyBorder="1"/>
    <xf numFmtId="0" fontId="0" fillId="2" borderId="17" xfId="0" applyFill="1" applyBorder="1"/>
    <xf numFmtId="0" fontId="0" fillId="2" borderId="0" xfId="0" applyFill="1" applyAlignment="1">
      <alignment vertical="center" wrapText="1"/>
    </xf>
    <xf numFmtId="0" fontId="3" fillId="2" borderId="0" xfId="0" applyFont="1" applyFill="1"/>
    <xf numFmtId="0" fontId="4" fillId="2" borderId="0" xfId="0" applyFont="1" applyFill="1" applyAlignment="1">
      <alignment vertical="top"/>
    </xf>
    <xf numFmtId="0" fontId="4" fillId="2" borderId="0" xfId="0" applyFont="1" applyFill="1"/>
    <xf numFmtId="0" fontId="0" fillId="2" borderId="10" xfId="0" applyFill="1" applyBorder="1"/>
    <xf numFmtId="0" fontId="0" fillId="2" borderId="11" xfId="0" applyFill="1" applyBorder="1"/>
    <xf numFmtId="0" fontId="0" fillId="2" borderId="12" xfId="0" applyFill="1" applyBorder="1"/>
    <xf numFmtId="0" fontId="4" fillId="0" borderId="0" xfId="0" applyFont="1"/>
    <xf numFmtId="0" fontId="2" fillId="0" borderId="20" xfId="0" applyFont="1" applyBorder="1"/>
    <xf numFmtId="0" fontId="0" fillId="0" borderId="20" xfId="0" applyBorder="1"/>
    <xf numFmtId="0" fontId="2" fillId="0" borderId="19" xfId="0" applyFont="1" applyBorder="1"/>
    <xf numFmtId="10" fontId="0" fillId="0" borderId="0" xfId="0" applyNumberFormat="1"/>
    <xf numFmtId="0" fontId="0" fillId="0" borderId="0" xfId="0" pivotButton="1"/>
    <xf numFmtId="0" fontId="0" fillId="0" borderId="0" xfId="0" applyAlignment="1">
      <alignment horizontal="left"/>
    </xf>
    <xf numFmtId="43" fontId="0" fillId="0" borderId="0" xfId="2" applyFont="1"/>
    <xf numFmtId="0" fontId="5" fillId="0" borderId="0" xfId="0" applyFont="1"/>
    <xf numFmtId="0" fontId="0" fillId="0" borderId="21" xfId="0" applyBorder="1"/>
    <xf numFmtId="0" fontId="6" fillId="0" borderId="0" xfId="0" applyFont="1"/>
    <xf numFmtId="9" fontId="1" fillId="0" borderId="0" xfId="1"/>
    <xf numFmtId="9" fontId="1" fillId="0" borderId="21" xfId="1" applyBorder="1"/>
    <xf numFmtId="0" fontId="0" fillId="0" borderId="21" xfId="0" applyBorder="1" applyAlignment="1">
      <alignment vertical="center"/>
    </xf>
    <xf numFmtId="2" fontId="0" fillId="0" borderId="0" xfId="0" applyNumberFormat="1"/>
    <xf numFmtId="0" fontId="0" fillId="0" borderId="21" xfId="0" pivotButton="1" applyBorder="1"/>
    <xf numFmtId="0" fontId="0" fillId="0" borderId="21" xfId="0" applyBorder="1" applyAlignment="1">
      <alignment horizontal="left"/>
    </xf>
    <xf numFmtId="9" fontId="0" fillId="0" borderId="0" xfId="0" applyNumberFormat="1"/>
    <xf numFmtId="0" fontId="7" fillId="2" borderId="0" xfId="0" applyFont="1" applyFill="1" applyAlignment="1">
      <alignment vertical="top"/>
    </xf>
    <xf numFmtId="164" fontId="0" fillId="0" borderId="0" xfId="0" applyNumberFormat="1"/>
    <xf numFmtId="9" fontId="1" fillId="0" borderId="0" xfId="0" applyNumberFormat="1" applyFont="1"/>
    <xf numFmtId="164" fontId="0" fillId="0" borderId="21" xfId="0" applyNumberFormat="1" applyBorder="1"/>
    <xf numFmtId="0" fontId="8" fillId="2" borderId="0" xfId="0" applyFont="1" applyFill="1" applyAlignment="1">
      <alignment vertical="top"/>
    </xf>
    <xf numFmtId="0" fontId="9" fillId="0" borderId="0" xfId="0" applyFont="1"/>
    <xf numFmtId="0" fontId="8" fillId="2" borderId="0" xfId="0" applyFont="1" applyFill="1"/>
    <xf numFmtId="0" fontId="10" fillId="0" borderId="0" xfId="0" applyFont="1"/>
    <xf numFmtId="10" fontId="0" fillId="0" borderId="21" xfId="0" applyNumberFormat="1" applyBorder="1"/>
    <xf numFmtId="0" fontId="2" fillId="3" borderId="21" xfId="0" applyFont="1" applyFill="1" applyBorder="1"/>
    <xf numFmtId="0" fontId="0" fillId="0" borderId="21" xfId="0" pivotButton="1" applyBorder="1" applyAlignment="1">
      <alignment vertical="center"/>
    </xf>
    <xf numFmtId="0" fontId="0" fillId="0" borderId="21" xfId="0" applyBorder="1" applyAlignment="1">
      <alignment horizontal="left" vertical="center"/>
    </xf>
    <xf numFmtId="164" fontId="0" fillId="0" borderId="21" xfId="0" applyNumberFormat="1" applyBorder="1" applyAlignment="1">
      <alignment vertical="center"/>
    </xf>
    <xf numFmtId="0" fontId="2" fillId="3" borderId="21" xfId="0" applyFont="1" applyFill="1" applyBorder="1" applyAlignment="1">
      <alignment vertical="center"/>
    </xf>
    <xf numFmtId="0" fontId="0" fillId="2" borderId="18" xfId="0" applyFill="1" applyBorder="1" applyAlignment="1">
      <alignment horizontal="left" vertical="top" wrapText="1"/>
    </xf>
    <xf numFmtId="0" fontId="0" fillId="2" borderId="0" xfId="0" applyFill="1"/>
    <xf numFmtId="0" fontId="0" fillId="0" borderId="6" xfId="0" applyBorder="1"/>
    <xf numFmtId="0" fontId="2" fillId="2" borderId="0" xfId="0" applyFont="1" applyFill="1" applyAlignment="1">
      <alignment horizontal="center"/>
    </xf>
    <xf numFmtId="0" fontId="0" fillId="2" borderId="0" xfId="0" applyFill="1" applyAlignment="1">
      <alignment horizontal="center"/>
    </xf>
    <xf numFmtId="0" fontId="0" fillId="0" borderId="5" xfId="0" applyBorder="1"/>
    <xf numFmtId="0" fontId="0" fillId="2" borderId="1" xfId="0" applyFill="1" applyBorder="1" applyAlignment="1">
      <alignment horizontal="center" wrapText="1"/>
    </xf>
    <xf numFmtId="0" fontId="0" fillId="0" borderId="2" xfId="0" applyBorder="1"/>
    <xf numFmtId="0" fontId="0" fillId="0" borderId="4" xfId="0" applyBorder="1"/>
    <xf numFmtId="0" fontId="0" fillId="0" borderId="7" xfId="0" applyBorder="1"/>
    <xf numFmtId="0" fontId="0" fillId="0" borderId="8" xfId="0" applyBorder="1"/>
    <xf numFmtId="0" fontId="0" fillId="0" borderId="9" xfId="0" applyBorder="1"/>
    <xf numFmtId="0" fontId="0" fillId="2" borderId="0" xfId="0" applyFill="1" applyAlignment="1">
      <alignment vertical="top" wrapText="1"/>
    </xf>
    <xf numFmtId="0" fontId="0" fillId="0" borderId="0" xfId="0"/>
    <xf numFmtId="0" fontId="6" fillId="0" borderId="0" xfId="0" applyFont="1" applyAlignment="1">
      <alignment horizontal="left" vertical="top" wrapText="1"/>
    </xf>
    <xf numFmtId="0" fontId="0" fillId="0" borderId="21" xfId="0" applyNumberFormat="1" applyBorder="1"/>
    <xf numFmtId="164" fontId="0" fillId="0" borderId="0" xfId="0" applyNumberFormat="1" applyBorder="1"/>
  </cellXfs>
  <cellStyles count="3">
    <cellStyle name="Millares" xfId="2" builtinId="3"/>
    <cellStyle name="Normal" xfId="0" builtinId="0"/>
    <cellStyle name="Porcentaje" xfId="1" builtinId="5"/>
  </cellStyles>
  <dxfs count="88">
    <dxf>
      <numFmt numFmtId="164" formatCode="_-* #,##0.00\ [$€-C0A]_-;\-* #,##0.00\ [$€-C0A]_-;_-* &quot;-&quot;??\ [$€-C0A]_-;_-@_-"/>
    </dxf>
    <dxf>
      <numFmt numFmtId="1" formatCode="0"/>
    </dxf>
    <dxf>
      <numFmt numFmtId="164" formatCode="_-* #,##0.00\ [$€-C0A]_-;\-* #,##0.00\ [$€-C0A]_-;_-* &quot;-&quot;??\ [$€-C0A]_-;_-@_-"/>
    </dxf>
    <dxf>
      <numFmt numFmtId="1" formatCode="0"/>
    </dxf>
    <dxf>
      <numFmt numFmtId="164" formatCode="_-* #,##0.00\ [$€-C0A]_-;\-* #,##0.00\ [$€-C0A]_-;_-* &quot;-&quot;??\ [$€-C0A]_-;_-@_-"/>
    </dxf>
    <dxf>
      <numFmt numFmtId="1" formatCode="0"/>
    </dxf>
    <dxf>
      <numFmt numFmtId="164" formatCode="_-* #,##0.00\ [$€-C0A]_-;\-* #,##0.00\ [$€-C0A]_-;_-* &quot;-&quot;??\ [$€-C0A]_-;_-@_-"/>
    </dxf>
    <dxf>
      <border>
        <left/>
        <right/>
        <top/>
        <bottom/>
        <horizontal/>
      </border>
    </dxf>
    <dxf>
      <numFmt numFmtId="1" formatCode="0"/>
    </dxf>
    <dxf>
      <numFmt numFmtId="164" formatCode="_-* #,##0.00\ [$€-C0A]_-;\-* #,##0.00\ [$€-C0A]_-;_-* &quot;-&quot;??\ [$€-C0A]_-;_-@_-"/>
    </dxf>
    <dxf>
      <border>
        <left/>
        <right/>
        <top/>
        <bottom/>
        <horizontal/>
      </border>
    </dxf>
    <dxf>
      <numFmt numFmtId="1" formatCode="0"/>
    </dxf>
    <dxf>
      <numFmt numFmtId="164" formatCode="_-* #,##0.00\ [$€-C0A]_-;\-* #,##0.00\ [$€-C0A]_-;_-* &quot;-&quot;??\ [$€-C0A]_-;_-@_-"/>
    </dxf>
    <dxf>
      <border>
        <left/>
        <right/>
        <top/>
        <bottom/>
        <horizontal/>
      </border>
    </dxf>
    <dxf>
      <numFmt numFmtId="1" formatCode="0"/>
    </dxf>
    <dxf>
      <numFmt numFmtId="164" formatCode="_-* #,##0.00\ [$€-C0A]_-;\-* #,##0.00\ [$€-C0A]_-;_-* &quot;-&quot;??\ [$€-C0A]_-;_-@_-"/>
    </dxf>
    <dxf>
      <numFmt numFmtId="164" formatCode="_-* #,##0.00\ [$€-C0A]_-;\-* #,##0.00\ [$€-C0A]_-;_-* &quot;-&quot;??\ [$€-C0A]_-;_-@_-"/>
    </dxf>
    <dxf>
      <numFmt numFmtId="164" formatCode="_-* #,##0.00\ [$€-C0A]_-;\-* #,##0.00\ [$€-C0A]_-;_-* &quot;-&quot;??\ [$€-C0A]_-;_-@_-"/>
    </dxf>
    <dxf>
      <numFmt numFmtId="164" formatCode="_-* #,##0.00\ [$€-C0A]_-;\-* #,##0.00\ [$€-C0A]_-;_-* &quot;-&quot;??\ [$€-C0A]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00\ [$€-C0A]_-;\-* #,##0.00\ [$€-C0A]_-;_-* &quot;-&quot;??\ [$€-C0A]_-;_-@_-"/>
    </dxf>
    <dxf>
      <font>
        <b val="0"/>
        <i val="0"/>
        <strike val="0"/>
        <condense val="0"/>
        <extend val="0"/>
        <outline val="0"/>
        <shadow val="0"/>
        <u val="none"/>
        <vertAlign val="baseline"/>
        <sz val="11"/>
        <color theme="1"/>
        <name val="Calibri"/>
        <family val="2"/>
        <scheme val="minor"/>
      </font>
      <numFmt numFmtId="13" formatCode="0%"/>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64" formatCode="_-* #,##0.00\ [$€-C0A]_-;\-* #,##0.00\ [$€-C0A]_-;_-* &quot;-&quot;??\ [$€-C0A]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bottom/>
      </border>
    </dxf>
    <dxf>
      <numFmt numFmtId="164" formatCode="_-* #,##0.00\ [$€-C0A]_-;\-* #,##0.00\ [$€-C0A]_-;_-* &quot;-&quot;??\ [$€-C0A]_-;_-@_-"/>
    </dxf>
    <dxf>
      <numFmt numFmtId="164" formatCode="_-* #,##0.00\ [$€-C0A]_-;\-* #,##0.00\ [$€-C0A]_-;_-* &quot;-&quot;??\ [$€-C0A]_-;_-@_-"/>
    </dxf>
    <dxf>
      <numFmt numFmtId="2" formatCode="0.00"/>
    </dxf>
    <dxf>
      <numFmt numFmtId="14" formatCode="0.00%"/>
    </dxf>
    <dxf>
      <numFmt numFmtId="2" formatCode="0.00"/>
    </dxf>
    <dxf>
      <numFmt numFmtId="164" formatCode="_-* #,##0.00\ [$€-C0A]_-;\-* #,##0.00\ [$€-C0A]_-;_-* &quot;-&quot;??\ [$€-C0A]_-;_-@_-"/>
    </dxf>
    <dxf>
      <numFmt numFmtId="1" formatCode="0"/>
    </dxf>
    <dxf>
      <numFmt numFmtId="164" formatCode="_-* #,##0.00\ [$€-C0A]_-;\-* #,##0.00\ [$€-C0A]_-;_-* &quot;-&quot;??\ [$€-C0A]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00\ [$€-C0A]_-;\-* #,##0.00\ [$€-C0A]_-;_-* &quot;-&quot;??\ [$€-C0A]_-;_-@_-"/>
    </dxf>
    <dxf>
      <numFmt numFmtId="1" formatCode="0"/>
    </dxf>
    <dxf>
      <border>
        <left/>
        <right/>
        <top/>
        <bottom/>
        <horizontal/>
      </border>
    </dxf>
    <dxf>
      <numFmt numFmtId="164" formatCode="_-* #,##0.00\ [$€-C0A]_-;\-* #,##0.00\ [$€-C0A]_-;_-* &quot;-&quot;??\ [$€-C0A]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00\ [$€-C0A]_-;\-* #,##0.00\ [$€-C0A]_-;_-* &quot;-&quot;??\ [$€-C0A]_-;_-@_-"/>
    </dxf>
    <dxf>
      <numFmt numFmtId="164" formatCode="_-* #,##0.00\ [$€-C0A]_-;\-* #,##0.00\ [$€-C0A]_-;_-* &quot;-&quot;??\ [$€-C0A]_-;_-@_-"/>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00\ [$€-C0A]_-;\-* #,##0.00\ [$€-C0A]_-;_-* &quot;-&quot;??\ [$€-C0A]_-;_-@_-"/>
    </dxf>
    <dxf>
      <numFmt numFmtId="164" formatCode="_-* #,##0.00\ [$€-C0A]_-;\-* #,##0.00\ [$€-C0A]_-;_-* &quot;-&quot;??\ [$€-C0A]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00\ [$€-C0A]_-;\-* #,##0.00\ [$€-C0A]_-;_-* &quot;-&quot;??\ [$€-C0A]_-;_-@_-"/>
    </dxf>
    <dxf>
      <numFmt numFmtId="164" formatCode="_-* #,##0.00\ [$€-C0A]_-;\-* #,##0.00\ [$€-C0A]_-;_-* &quot;-&quot;??\ [$€-C0A]_-;_-@_-"/>
    </dxf>
    <dxf>
      <numFmt numFmtId="164" formatCode="_-* #,##0.00\ [$€-C0A]_-;\-* #,##0.00\ [$€-C0A]_-;_-* &quot;-&quot;??\ [$€-C0A]_-;_-@_-"/>
    </dxf>
    <dxf>
      <font>
        <b val="0"/>
        <i val="0"/>
        <strike val="0"/>
        <condense val="0"/>
        <extend val="0"/>
        <outline val="0"/>
        <shadow val="0"/>
        <u val="none"/>
        <vertAlign val="baseline"/>
        <sz val="11"/>
        <color theme="1"/>
        <name val="Calibri"/>
        <family val="2"/>
        <scheme val="minor"/>
      </font>
      <numFmt numFmtId="13" formatCode="0%"/>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64" formatCode="_-* #,##0.00\ [$€-C0A]_-;\-* #,##0.00\ [$€-C0A]_-;_-* &quot;-&quot;??\ [$€-C0A]_-;_-@_-"/>
    </dxf>
    <dxf>
      <numFmt numFmtId="164" formatCode="_-* #,##0.00\ [$€-C0A]_-;\-* #,##0.00\ [$€-C0A]_-;_-* &quot;-&quot;??\ [$€-C0A]_-;_-@_-"/>
    </dxf>
    <dxf>
      <numFmt numFmtId="164" formatCode="_-* #,##0.00\ [$€-C0A]_-;\-* #,##0.00\ [$€-C0A]_-;_-* &quot;-&quot;??\ [$€-C0A]_-;_-@_-"/>
    </dxf>
    <dxf>
      <numFmt numFmtId="164" formatCode="_-* #,##0.00\ [$€-C0A]_-;\-* #,##0.00\ [$€-C0A]_-;_-* &quot;-&quot;??\ [$€-C0A]_-;_-@_-"/>
    </dxf>
    <dxf>
      <numFmt numFmtId="164" formatCode="_-* #,##0.00\ [$€-C0A]_-;\-* #,##0.00\ [$€-C0A]_-;_-* &quot;-&quot;??\ [$€-C0A]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pivotCacheDefinition" Target="pivotCache/pivotCacheDefinition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 ANALISTA XPLORA MELI.xlsx]Pregunta 2!TablaDinámica23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'Pregunta 2'!$F$8</c:f>
              <c:strCache>
                <c:ptCount val="1"/>
                <c:pt idx="0">
                  <c:v>Total</c:v>
                </c:pt>
              </c:strCache>
            </c:strRef>
          </c:tx>
          <c:spPr>
            <a:solidFill>
              <a:schemeClr val="accent1"/>
            </a:solidFill>
            <a:ln>
              <a:noFill/>
            </a:ln>
            <a:effectLst/>
          </c:spPr>
          <c:invertIfNegative val="0"/>
          <c:cat>
            <c:strRef>
              <c:f>'Pregunta 2'!$E$9:$E$17</c:f>
              <c:strCache>
                <c:ptCount val="8"/>
                <c:pt idx="0">
                  <c:v>CELULARES</c:v>
                </c:pt>
                <c:pt idx="1">
                  <c:v>TECNOLOGIA</c:v>
                </c:pt>
                <c:pt idx="2">
                  <c:v>HOGAR</c:v>
                </c:pt>
                <c:pt idx="3">
                  <c:v>COMPUTACIÓN</c:v>
                </c:pt>
                <c:pt idx="4">
                  <c:v>DEPORTES</c:v>
                </c:pt>
                <c:pt idx="5">
                  <c:v>MODA</c:v>
                </c:pt>
                <c:pt idx="6">
                  <c:v>ELECTRODOMESTICOS</c:v>
                </c:pt>
                <c:pt idx="7">
                  <c:v>MASCOTAS</c:v>
                </c:pt>
              </c:strCache>
            </c:strRef>
          </c:cat>
          <c:val>
            <c:numRef>
              <c:f>'Pregunta 2'!$F$9:$F$17</c:f>
              <c:numCache>
                <c:formatCode>_-* #,##0.00\ [$€-C0A]_-;\-* #,##0.00\ [$€-C0A]_-;_-* "-"??\ [$€-C0A]_-;_-@_-</c:formatCode>
                <c:ptCount val="8"/>
                <c:pt idx="0">
                  <c:v>273198.53699887067</c:v>
                </c:pt>
                <c:pt idx="1">
                  <c:v>79572.662880555494</c:v>
                </c:pt>
                <c:pt idx="2">
                  <c:v>45354.791998647357</c:v>
                </c:pt>
                <c:pt idx="3">
                  <c:v>41224.87928656712</c:v>
                </c:pt>
                <c:pt idx="4">
                  <c:v>18160.612920841282</c:v>
                </c:pt>
                <c:pt idx="5">
                  <c:v>8730.2958264782919</c:v>
                </c:pt>
                <c:pt idx="6">
                  <c:v>7882.7824667694103</c:v>
                </c:pt>
                <c:pt idx="7">
                  <c:v>5551.6939997503705</c:v>
                </c:pt>
              </c:numCache>
            </c:numRef>
          </c:val>
          <c:extLst>
            <c:ext xmlns:c16="http://schemas.microsoft.com/office/drawing/2014/chart" uri="{C3380CC4-5D6E-409C-BE32-E72D297353CC}">
              <c16:uniqueId val="{00000000-F683-3949-921C-65F1A6CFC3D0}"/>
            </c:ext>
          </c:extLst>
        </c:ser>
        <c:dLbls>
          <c:showLegendKey val="0"/>
          <c:showVal val="0"/>
          <c:showCatName val="0"/>
          <c:showSerName val="0"/>
          <c:showPercent val="0"/>
          <c:showBubbleSize val="0"/>
        </c:dLbls>
        <c:gapWidth val="219"/>
        <c:overlap val="-27"/>
        <c:axId val="1611036975"/>
        <c:axId val="1618494463"/>
      </c:barChart>
      <c:catAx>
        <c:axId val="161103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618494463"/>
        <c:crosses val="autoZero"/>
        <c:auto val="1"/>
        <c:lblAlgn val="ctr"/>
        <c:lblOffset val="100"/>
        <c:noMultiLvlLbl val="0"/>
      </c:catAx>
      <c:valAx>
        <c:axId val="1618494463"/>
        <c:scaling>
          <c:orientation val="minMax"/>
        </c:scaling>
        <c:delete val="0"/>
        <c:axPos val="l"/>
        <c:numFmt formatCode="_-* #,##0.00\ [$€-C0A]_-;\-* #,##0.00\ [$€-C0A]_-;_-* &quot;-&quot;??\ [$€-C0A]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611036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s-P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 ANALISTA XPLORA MELI.xlsx]Pregunta 4!TablaDinámica27</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'Pregunta 4'!$O$7</c:f>
              <c:strCache>
                <c:ptCount val="1"/>
                <c:pt idx="0">
                  <c:v>Suma de Total general</c:v>
                </c:pt>
              </c:strCache>
            </c:strRef>
          </c:tx>
          <c:spPr>
            <a:solidFill>
              <a:schemeClr val="accent1"/>
            </a:solidFill>
            <a:ln>
              <a:noFill/>
            </a:ln>
            <a:effectLst/>
          </c:spPr>
          <c:invertIfNegative val="0"/>
          <c:cat>
            <c:strRef>
              <c:f>'Pregunta 4'!$N$8:$N$10</c:f>
              <c:strCache>
                <c:ptCount val="2"/>
                <c:pt idx="0">
                  <c:v>ROMINA</c:v>
                </c:pt>
                <c:pt idx="1">
                  <c:v>ALEJANDRO</c:v>
                </c:pt>
              </c:strCache>
            </c:strRef>
          </c:cat>
          <c:val>
            <c:numRef>
              <c:f>'Pregunta 4'!$O$8:$O$10</c:f>
              <c:numCache>
                <c:formatCode>_-* #,##0.00\ [$€-C0A]_-;\-* #,##0.00\ [$€-C0A]_-;_-* "-"??\ [$€-C0A]_-;_-@_-</c:formatCode>
                <c:ptCount val="2"/>
                <c:pt idx="0">
                  <c:v>367791.026277953</c:v>
                </c:pt>
                <c:pt idx="1">
                  <c:v>362628.04010052705</c:v>
                </c:pt>
              </c:numCache>
            </c:numRef>
          </c:val>
          <c:extLst>
            <c:ext xmlns:c16="http://schemas.microsoft.com/office/drawing/2014/chart" uri="{C3380CC4-5D6E-409C-BE32-E72D297353CC}">
              <c16:uniqueId val="{00000000-095F-1B44-9B59-FFBFB05BAE46}"/>
            </c:ext>
          </c:extLst>
        </c:ser>
        <c:ser>
          <c:idx val="1"/>
          <c:order val="1"/>
          <c:tx>
            <c:strRef>
              <c:f>'Pregunta 4'!$P$7</c:f>
              <c:strCache>
                <c:ptCount val="1"/>
                <c:pt idx="0">
                  <c:v>Cuenta de Comercio</c:v>
                </c:pt>
              </c:strCache>
            </c:strRef>
          </c:tx>
          <c:spPr>
            <a:solidFill>
              <a:schemeClr val="accent2"/>
            </a:solidFill>
            <a:ln>
              <a:noFill/>
            </a:ln>
            <a:effectLst/>
          </c:spPr>
          <c:invertIfNegative val="0"/>
          <c:cat>
            <c:strRef>
              <c:f>'Pregunta 4'!$N$8:$N$10</c:f>
              <c:strCache>
                <c:ptCount val="2"/>
                <c:pt idx="0">
                  <c:v>ROMINA</c:v>
                </c:pt>
                <c:pt idx="1">
                  <c:v>ALEJANDRO</c:v>
                </c:pt>
              </c:strCache>
            </c:strRef>
          </c:cat>
          <c:val>
            <c:numRef>
              <c:f>'Pregunta 4'!$P$8:$P$10</c:f>
              <c:numCache>
                <c:formatCode>0</c:formatCode>
                <c:ptCount val="2"/>
                <c:pt idx="0">
                  <c:v>21</c:v>
                </c:pt>
                <c:pt idx="1">
                  <c:v>29</c:v>
                </c:pt>
              </c:numCache>
            </c:numRef>
          </c:val>
          <c:extLst>
            <c:ext xmlns:c16="http://schemas.microsoft.com/office/drawing/2014/chart" uri="{C3380CC4-5D6E-409C-BE32-E72D297353CC}">
              <c16:uniqueId val="{00000002-095F-1B44-9B59-FFBFB05BAE46}"/>
            </c:ext>
          </c:extLst>
        </c:ser>
        <c:dLbls>
          <c:showLegendKey val="0"/>
          <c:showVal val="0"/>
          <c:showCatName val="0"/>
          <c:showSerName val="0"/>
          <c:showPercent val="0"/>
          <c:showBubbleSize val="0"/>
        </c:dLbls>
        <c:gapWidth val="219"/>
        <c:overlap val="-27"/>
        <c:axId val="1583580415"/>
        <c:axId val="1583582063"/>
      </c:barChart>
      <c:catAx>
        <c:axId val="1583580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583582063"/>
        <c:crosses val="autoZero"/>
        <c:auto val="1"/>
        <c:lblAlgn val="ctr"/>
        <c:lblOffset val="100"/>
        <c:noMultiLvlLbl val="0"/>
      </c:catAx>
      <c:valAx>
        <c:axId val="1583582063"/>
        <c:scaling>
          <c:orientation val="minMax"/>
        </c:scaling>
        <c:delete val="0"/>
        <c:axPos val="l"/>
        <c:numFmt formatCode="_-* #,##0.00\ [$€-C0A]_-;\-* #,##0.00\ [$€-C0A]_-;_-* &quot;-&quot;??\ [$€-C0A]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583580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s-P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 ANALISTA XPLORA MELI.xlsx]Pregunta 7!TablaDinámica30</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'Pregunta 7'!$B$6</c:f>
              <c:strCache>
                <c:ptCount val="1"/>
                <c:pt idx="0">
                  <c:v>Total</c:v>
                </c:pt>
              </c:strCache>
            </c:strRef>
          </c:tx>
          <c:spPr>
            <a:solidFill>
              <a:schemeClr val="accent1"/>
            </a:solidFill>
            <a:ln>
              <a:noFill/>
            </a:ln>
            <a:effectLst/>
          </c:spPr>
          <c:invertIfNegative val="0"/>
          <c:cat>
            <c:strRef>
              <c:f>'Pregunta 7'!$A$7:$A$9</c:f>
              <c:strCache>
                <c:ptCount val="2"/>
                <c:pt idx="0">
                  <c:v>NO</c:v>
                </c:pt>
                <c:pt idx="1">
                  <c:v>SI</c:v>
                </c:pt>
              </c:strCache>
            </c:strRef>
          </c:cat>
          <c:val>
            <c:numRef>
              <c:f>'Pregunta 7'!$B$7:$B$9</c:f>
              <c:numCache>
                <c:formatCode>_-* #,##0.00\ [$€-C0A]_-;\-* #,##0.00\ [$€-C0A]_-;_-* "-"??\ [$€-C0A]_-;_-@_-</c:formatCode>
                <c:ptCount val="2"/>
                <c:pt idx="0">
                  <c:v>571151.64439720451</c:v>
                </c:pt>
                <c:pt idx="1">
                  <c:v>159267.42198127575</c:v>
                </c:pt>
              </c:numCache>
            </c:numRef>
          </c:val>
          <c:extLst>
            <c:ext xmlns:c16="http://schemas.microsoft.com/office/drawing/2014/chart" uri="{C3380CC4-5D6E-409C-BE32-E72D297353CC}">
              <c16:uniqueId val="{00000000-61F3-C242-9725-341C09FEEBB6}"/>
            </c:ext>
          </c:extLst>
        </c:ser>
        <c:dLbls>
          <c:showLegendKey val="0"/>
          <c:showVal val="0"/>
          <c:showCatName val="0"/>
          <c:showSerName val="0"/>
          <c:showPercent val="0"/>
          <c:showBubbleSize val="0"/>
        </c:dLbls>
        <c:gapWidth val="219"/>
        <c:overlap val="-27"/>
        <c:axId val="1583767311"/>
        <c:axId val="1583645711"/>
      </c:barChart>
      <c:catAx>
        <c:axId val="1583767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583645711"/>
        <c:crosses val="autoZero"/>
        <c:auto val="1"/>
        <c:lblAlgn val="ctr"/>
        <c:lblOffset val="100"/>
        <c:noMultiLvlLbl val="0"/>
      </c:catAx>
      <c:valAx>
        <c:axId val="1583645711"/>
        <c:scaling>
          <c:orientation val="minMax"/>
        </c:scaling>
        <c:delete val="0"/>
        <c:axPos val="l"/>
        <c:numFmt formatCode="_-* #,##0.00\ [$€-C0A]_-;\-* #,##0.00\ [$€-C0A]_-;_-* &quot;-&quot;??\ [$€-C0A]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583767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s-P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88900</xdr:colOff>
      <xdr:row>18</xdr:row>
      <xdr:rowOff>120650</xdr:rowOff>
    </xdr:from>
    <xdr:to>
      <xdr:col>9</xdr:col>
      <xdr:colOff>279400</xdr:colOff>
      <xdr:row>38</xdr:row>
      <xdr:rowOff>0</xdr:rowOff>
    </xdr:to>
    <xdr:graphicFrame macro="">
      <xdr:nvGraphicFramePr>
        <xdr:cNvPr id="3" name="Gráfico 2">
          <a:extLst>
            <a:ext uri="{FF2B5EF4-FFF2-40B4-BE49-F238E27FC236}">
              <a16:creationId xmlns:a16="http://schemas.microsoft.com/office/drawing/2014/main" id="{24473DED-3948-8A4D-870E-E6C17FEEBD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749300</xdr:colOff>
      <xdr:row>19</xdr:row>
      <xdr:rowOff>88900</xdr:rowOff>
    </xdr:from>
    <xdr:to>
      <xdr:col>8</xdr:col>
      <xdr:colOff>812800</xdr:colOff>
      <xdr:row>20</xdr:row>
      <xdr:rowOff>152400</xdr:rowOff>
    </xdr:to>
    <xdr:sp macro="" textlink="">
      <xdr:nvSpPr>
        <xdr:cNvPr id="4" name="CuadroTexto 3">
          <a:extLst>
            <a:ext uri="{FF2B5EF4-FFF2-40B4-BE49-F238E27FC236}">
              <a16:creationId xmlns:a16="http://schemas.microsoft.com/office/drawing/2014/main" id="{49B8B08F-5271-D547-84EC-B383FD1CB74E}"/>
            </a:ext>
          </a:extLst>
        </xdr:cNvPr>
        <xdr:cNvSpPr txBox="1"/>
      </xdr:nvSpPr>
      <xdr:spPr>
        <a:xfrm>
          <a:off x="11061700" y="3810000"/>
          <a:ext cx="17145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b="1">
              <a:solidFill>
                <a:schemeClr val="tx1"/>
              </a:solidFill>
            </a:rPr>
            <a:t>Desempeño por </a:t>
          </a:r>
          <a:r>
            <a:rPr lang="es-MX" sz="1100" b="1">
              <a:ln>
                <a:noFill/>
              </a:ln>
              <a:solidFill>
                <a:schemeClr val="tx1"/>
              </a:solidFill>
            </a:rPr>
            <a:t>producto</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355600</xdr:colOff>
      <xdr:row>18</xdr:row>
      <xdr:rowOff>31750</xdr:rowOff>
    </xdr:from>
    <xdr:to>
      <xdr:col>19</xdr:col>
      <xdr:colOff>101600</xdr:colOff>
      <xdr:row>38</xdr:row>
      <xdr:rowOff>88900</xdr:rowOff>
    </xdr:to>
    <xdr:graphicFrame macro="">
      <xdr:nvGraphicFramePr>
        <xdr:cNvPr id="2" name="Gráfico 1">
          <a:extLst>
            <a:ext uri="{FF2B5EF4-FFF2-40B4-BE49-F238E27FC236}">
              <a16:creationId xmlns:a16="http://schemas.microsoft.com/office/drawing/2014/main" id="{DC079F9B-28C5-294E-A369-AC42EE415C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812800</xdr:colOff>
      <xdr:row>19</xdr:row>
      <xdr:rowOff>63500</xdr:rowOff>
    </xdr:from>
    <xdr:to>
      <xdr:col>19</xdr:col>
      <xdr:colOff>50800</xdr:colOff>
      <xdr:row>20</xdr:row>
      <xdr:rowOff>127000</xdr:rowOff>
    </xdr:to>
    <xdr:sp macro="" textlink="">
      <xdr:nvSpPr>
        <xdr:cNvPr id="3" name="CuadroTexto 2">
          <a:extLst>
            <a:ext uri="{FF2B5EF4-FFF2-40B4-BE49-F238E27FC236}">
              <a16:creationId xmlns:a16="http://schemas.microsoft.com/office/drawing/2014/main" id="{6731E406-FBC3-3A4A-BAD8-E6343BE7B982}"/>
            </a:ext>
          </a:extLst>
        </xdr:cNvPr>
        <xdr:cNvSpPr txBox="1"/>
      </xdr:nvSpPr>
      <xdr:spPr>
        <a:xfrm>
          <a:off x="16103600" y="3784600"/>
          <a:ext cx="17145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b="1">
              <a:solidFill>
                <a:schemeClr val="tx1"/>
              </a:solidFill>
            </a:rPr>
            <a:t>Desempeño por </a:t>
          </a:r>
          <a:r>
            <a:rPr lang="es-MX" sz="1100" b="1">
              <a:ln>
                <a:noFill/>
              </a:ln>
              <a:solidFill>
                <a:schemeClr val="tx1"/>
              </a:solidFill>
            </a:rPr>
            <a:t>asesor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254000</xdr:colOff>
      <xdr:row>5</xdr:row>
      <xdr:rowOff>95250</xdr:rowOff>
    </xdr:from>
    <xdr:to>
      <xdr:col>9</xdr:col>
      <xdr:colOff>304800</xdr:colOff>
      <xdr:row>24</xdr:row>
      <xdr:rowOff>114300</xdr:rowOff>
    </xdr:to>
    <xdr:graphicFrame macro="">
      <xdr:nvGraphicFramePr>
        <xdr:cNvPr id="2" name="Gráfico 1">
          <a:extLst>
            <a:ext uri="{FF2B5EF4-FFF2-40B4-BE49-F238E27FC236}">
              <a16:creationId xmlns:a16="http://schemas.microsoft.com/office/drawing/2014/main" id="{3AB2D28F-82D9-364B-B54D-D03D9B80C2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190500</xdr:colOff>
      <xdr:row>5</xdr:row>
      <xdr:rowOff>127000</xdr:rowOff>
    </xdr:from>
    <xdr:to>
      <xdr:col>9</xdr:col>
      <xdr:colOff>292100</xdr:colOff>
      <xdr:row>8</xdr:row>
      <xdr:rowOff>0</xdr:rowOff>
    </xdr:to>
    <xdr:sp macro="" textlink="">
      <xdr:nvSpPr>
        <xdr:cNvPr id="3" name="CuadroTexto 2">
          <a:extLst>
            <a:ext uri="{FF2B5EF4-FFF2-40B4-BE49-F238E27FC236}">
              <a16:creationId xmlns:a16="http://schemas.microsoft.com/office/drawing/2014/main" id="{84FA7FDD-24C8-5745-9F39-A83DB5D00051}"/>
            </a:ext>
          </a:extLst>
        </xdr:cNvPr>
        <xdr:cNvSpPr txBox="1"/>
      </xdr:nvSpPr>
      <xdr:spPr>
        <a:xfrm>
          <a:off x="6908800" y="1257300"/>
          <a:ext cx="175260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b="1">
              <a:solidFill>
                <a:schemeClr val="tx1"/>
              </a:solidFill>
            </a:rPr>
            <a:t>Impacto</a:t>
          </a:r>
          <a:r>
            <a:rPr lang="es-MX" sz="1100" b="1" baseline="0">
              <a:solidFill>
                <a:schemeClr val="tx1"/>
              </a:solidFill>
            </a:rPr>
            <a:t> de la campaña de liquidación</a:t>
          </a:r>
          <a:endParaRPr lang="es-MX" sz="1100" b="1">
            <a:ln>
              <a:noFill/>
            </a:ln>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19</xdr:row>
      <xdr:rowOff>165100</xdr:rowOff>
    </xdr:from>
    <xdr:to>
      <xdr:col>7</xdr:col>
      <xdr:colOff>800100</xdr:colOff>
      <xdr:row>24</xdr:row>
      <xdr:rowOff>25400</xdr:rowOff>
    </xdr:to>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B949EC64-A95C-EE4D-BE59-945863A0272B}"/>
                </a:ext>
              </a:extLst>
            </xdr:cNvPr>
            <xdr:cNvSpPr txBox="1"/>
          </xdr:nvSpPr>
          <xdr:spPr>
            <a:xfrm>
              <a:off x="0" y="3835400"/>
              <a:ext cx="6578600" cy="812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14:m>
                <m:oMath xmlns:m="http://schemas.openxmlformats.org/officeDocument/2006/math">
                  <m:r>
                    <a:rPr lang="es-ES" sz="2000" b="0" i="1" baseline="0">
                      <a:latin typeface="Cambria Math" panose="02040503050406030204" pitchFamily="18" charset="0"/>
                    </a:rPr>
                    <m:t>𝐶h𝑢𝑟𝑛</m:t>
                  </m:r>
                  <m:r>
                    <a:rPr lang="es-ES" sz="2000" b="0" i="1" baseline="0">
                      <a:latin typeface="Cambria Math" panose="02040503050406030204" pitchFamily="18" charset="0"/>
                    </a:rPr>
                    <m:t>= </m:t>
                  </m:r>
                  <m:f>
                    <m:fPr>
                      <m:ctrlPr>
                        <a:rPr lang="es-ES" sz="2000" b="0" i="1" baseline="0">
                          <a:latin typeface="Cambria Math" panose="02040503050406030204" pitchFamily="18" charset="0"/>
                        </a:rPr>
                      </m:ctrlPr>
                    </m:fPr>
                    <m:num>
                      <m:r>
                        <a:rPr lang="es-ES" sz="2000" b="0" i="1" baseline="0">
                          <a:latin typeface="Cambria Math" panose="02040503050406030204" pitchFamily="18" charset="0"/>
                        </a:rPr>
                        <m:t>𝐶𝑙𝑖𝑒𝑛𝑡𝑒𝑠</m:t>
                      </m:r>
                      <m:r>
                        <a:rPr lang="es-ES" sz="2000" b="0" i="1" baseline="0">
                          <a:latin typeface="Cambria Math" panose="02040503050406030204" pitchFamily="18" charset="0"/>
                        </a:rPr>
                        <m:t> </m:t>
                      </m:r>
                      <m:r>
                        <a:rPr lang="es-ES" sz="2000" b="0" i="1" baseline="0">
                          <a:latin typeface="Cambria Math" panose="02040503050406030204" pitchFamily="18" charset="0"/>
                        </a:rPr>
                        <m:t>𝑑𝑒</m:t>
                      </m:r>
                      <m:r>
                        <a:rPr lang="es-ES" sz="2000" b="0" i="1" baseline="0">
                          <a:latin typeface="Cambria Math" panose="02040503050406030204" pitchFamily="18" charset="0"/>
                        </a:rPr>
                        <m:t> </m:t>
                      </m:r>
                      <m:r>
                        <a:rPr lang="es-ES" sz="2000" b="0" i="1" baseline="0">
                          <a:latin typeface="Cambria Math" panose="02040503050406030204" pitchFamily="18" charset="0"/>
                        </a:rPr>
                        <m:t>𝑖𝑛𝑖𝑐𝑖𝑜</m:t>
                      </m:r>
                      <m:r>
                        <a:rPr lang="es-ES" sz="2000" b="0" i="1" baseline="0">
                          <a:latin typeface="Cambria Math" panose="02040503050406030204" pitchFamily="18" charset="0"/>
                        </a:rPr>
                        <m:t> </m:t>
                      </m:r>
                      <m:r>
                        <a:rPr lang="es-ES" sz="2000" b="0" i="1" baseline="0">
                          <a:latin typeface="Cambria Math" panose="02040503050406030204" pitchFamily="18" charset="0"/>
                        </a:rPr>
                        <m:t>𝑚𝑎𝑟𝑧𝑜</m:t>
                      </m:r>
                      <m:r>
                        <a:rPr lang="es-ES" sz="2000" b="0" i="1" baseline="0">
                          <a:latin typeface="Cambria Math" panose="02040503050406030204" pitchFamily="18" charset="0"/>
                        </a:rPr>
                        <m:t> −</m:t>
                      </m:r>
                      <m:r>
                        <a:rPr lang="es-ES" sz="2000" b="0" i="1" baseline="0">
                          <a:latin typeface="Cambria Math" panose="02040503050406030204" pitchFamily="18" charset="0"/>
                        </a:rPr>
                        <m:t>𝑐𝑙𝑖𝑒𝑛𝑡𝑒𝑠</m:t>
                      </m:r>
                      <m:r>
                        <a:rPr lang="es-ES" sz="2000" b="0" i="1" baseline="0">
                          <a:latin typeface="Cambria Math" panose="02040503050406030204" pitchFamily="18" charset="0"/>
                        </a:rPr>
                        <m:t> </m:t>
                      </m:r>
                      <m:r>
                        <a:rPr lang="es-ES" sz="2000" b="0" i="1" baseline="0">
                          <a:latin typeface="Cambria Math" panose="02040503050406030204" pitchFamily="18" charset="0"/>
                        </a:rPr>
                        <m:t>𝑓𝑖𝑛𝑎𝑙</m:t>
                      </m:r>
                      <m:r>
                        <a:rPr lang="es-ES" sz="2000" b="0" i="1" baseline="0">
                          <a:latin typeface="Cambria Math" panose="02040503050406030204" pitchFamily="18" charset="0"/>
                        </a:rPr>
                        <m:t> </m:t>
                      </m:r>
                      <m:r>
                        <a:rPr lang="es-ES" sz="2000" b="0" i="1" baseline="0">
                          <a:latin typeface="Cambria Math" panose="02040503050406030204" pitchFamily="18" charset="0"/>
                        </a:rPr>
                        <m:t>𝑚𝑎𝑟𝑧𝑜</m:t>
                      </m:r>
                    </m:num>
                    <m:den>
                      <m:r>
                        <a:rPr lang="es-ES" sz="2000" b="0" i="1" baseline="0">
                          <a:latin typeface="Cambria Math" panose="02040503050406030204" pitchFamily="18" charset="0"/>
                        </a:rPr>
                        <m:t>𝑐𝑙𝑖𝑒𝑛𝑡𝑒𝑠</m:t>
                      </m:r>
                      <m:r>
                        <a:rPr lang="es-ES" sz="2000" b="0" i="1" baseline="0">
                          <a:latin typeface="Cambria Math" panose="02040503050406030204" pitchFamily="18" charset="0"/>
                        </a:rPr>
                        <m:t> </m:t>
                      </m:r>
                      <m:r>
                        <a:rPr lang="es-ES" sz="2000" b="0" i="1" baseline="0">
                          <a:latin typeface="Cambria Math" panose="02040503050406030204" pitchFamily="18" charset="0"/>
                        </a:rPr>
                        <m:t>𝑑𝑒</m:t>
                      </m:r>
                      <m:r>
                        <a:rPr lang="es-ES" sz="2000" b="0" i="1" baseline="0">
                          <a:latin typeface="Cambria Math" panose="02040503050406030204" pitchFamily="18" charset="0"/>
                        </a:rPr>
                        <m:t> </m:t>
                      </m:r>
                      <m:r>
                        <a:rPr lang="es-ES" sz="2000" b="0" i="1" baseline="0">
                          <a:latin typeface="Cambria Math" panose="02040503050406030204" pitchFamily="18" charset="0"/>
                        </a:rPr>
                        <m:t>𝑖𝑛𝑖𝑐𝑖𝑜</m:t>
                      </m:r>
                      <m:r>
                        <a:rPr lang="es-ES" sz="2000" b="0" i="1" baseline="0">
                          <a:latin typeface="Cambria Math" panose="02040503050406030204" pitchFamily="18" charset="0"/>
                        </a:rPr>
                        <m:t> </m:t>
                      </m:r>
                      <m:r>
                        <a:rPr lang="es-ES" sz="2000" b="0" i="1" baseline="0">
                          <a:latin typeface="Cambria Math" panose="02040503050406030204" pitchFamily="18" charset="0"/>
                        </a:rPr>
                        <m:t>𝑚𝑎𝑟𝑧𝑜</m:t>
                      </m:r>
                    </m:den>
                  </m:f>
                </m:oMath>
              </a14:m>
              <a:r>
                <a:rPr lang="es-MX" sz="2000"/>
                <a:t> x 100%</a:t>
              </a:r>
            </a:p>
          </xdr:txBody>
        </xdr:sp>
      </mc:Choice>
      <mc:Fallback xmlns="">
        <xdr:sp macro="" textlink="">
          <xdr:nvSpPr>
            <xdr:cNvPr id="2" name="CuadroTexto 1">
              <a:extLst>
                <a:ext uri="{FF2B5EF4-FFF2-40B4-BE49-F238E27FC236}">
                  <a16:creationId xmlns:a16="http://schemas.microsoft.com/office/drawing/2014/main" id="{B949EC64-A95C-EE4D-BE59-945863A0272B}"/>
                </a:ext>
              </a:extLst>
            </xdr:cNvPr>
            <xdr:cNvSpPr txBox="1"/>
          </xdr:nvSpPr>
          <xdr:spPr>
            <a:xfrm>
              <a:off x="0" y="3835400"/>
              <a:ext cx="6578600" cy="812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2000" b="0" i="0" baseline="0">
                  <a:latin typeface="Cambria Math" panose="02040503050406030204" pitchFamily="18" charset="0"/>
                </a:rPr>
                <a:t>𝐶ℎ𝑢𝑟𝑛=  (𝐶𝑙𝑖𝑒𝑛𝑡𝑒𝑠 𝑑𝑒 𝑖𝑛𝑖𝑐𝑖𝑜 𝑚𝑎𝑟𝑧𝑜 −𝑐𝑙𝑖𝑒𝑛𝑡𝑒𝑠 𝑓𝑖𝑛𝑎𝑙 𝑚𝑎𝑟𝑧𝑜)/(𝑐𝑙𝑖𝑒𝑛𝑡𝑒𝑠 𝑑𝑒 𝑖𝑛𝑖𝑐𝑖𝑜 𝑚𝑎𝑟𝑧𝑜)</a:t>
              </a:r>
              <a:r>
                <a:rPr lang="es-MX" sz="2000"/>
                <a:t> x 100%</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88.501042013886" createdVersion="7" refreshedVersion="7" minRefreshableVersion="3" recordCount="100" xr:uid="{3D13B62F-5E4A-9C42-A8FD-7CDF82C2E9E9}">
  <cacheSource type="worksheet">
    <worksheetSource ref="A1:F101" sheet="REPORTE DE VENTAS"/>
  </cacheSource>
  <cacheFields count="6">
    <cacheField name="Comercio" numFmtId="0">
      <sharedItems count="50">
        <s v="Dhark Company"/>
        <s v="Llanco Group"/>
        <s v="Cj Mark"/>
        <s v="Celland"/>
        <s v="Elymar"/>
        <s v="Mark Corp"/>
        <s v="Jg Store"/>
        <s v="Mascotech"/>
        <s v="Bravos Company"/>
        <s v="Aktos"/>
        <s v="Recues Store"/>
        <s v="Obscorp"/>
        <s v="Avansis"/>
        <s v="Agromarket"/>
        <s v="Mg Group"/>
        <s v="Intercompany"/>
        <s v="Mitch Pet Store"/>
        <s v="Yansis"/>
        <s v="Tapizend"/>
        <s v="Isam Company"/>
        <s v="Jm Store"/>
        <s v="Zellarts"/>
        <s v="Es Tuyo Tyc"/>
        <s v="Zetas Group"/>
        <s v="Zultra Companu"/>
        <s v="Tiendas Max"/>
        <s v="Pegaso Store"/>
        <s v="Preper Hands"/>
        <s v="Husky Movils"/>
        <s v="Hairpros"/>
        <s v="Esoccer"/>
        <s v="Funko Army"/>
        <s v="Bluescompany"/>
        <s v="Cell Roxie"/>
        <s v="Brothers Fit"/>
        <s v="Dannuc Soluttions"/>
        <s v="Comestic Group"/>
        <s v="Crimart Techologyes"/>
        <s v="Six Eirl"/>
        <s v="Cuboxcompany"/>
        <s v="M &amp; P Corp"/>
        <s v="Inubix"/>
        <s v="Hiperabits"/>
        <s v="Compaty Import"/>
        <s v="Pinto Store"/>
        <s v="Dupa Corp"/>
        <s v="Panstec"/>
        <s v="Ultracorp"/>
        <s v="Aps Bikes"/>
        <s v="Cdx Store"/>
      </sharedItems>
    </cacheField>
    <cacheField name="MES" numFmtId="0">
      <sharedItems count="2">
        <s v="Febrero"/>
        <s v="Marzo"/>
      </sharedItems>
    </cacheField>
    <cacheField name="TRANSACCIONES" numFmtId="0">
      <sharedItems containsSemiMixedTypes="0" containsString="0" containsNumber="1" containsInteger="1" minValue="0" maxValue="191" count="38">
        <n v="19"/>
        <n v="8"/>
        <n v="39"/>
        <n v="42"/>
        <n v="1"/>
        <n v="21"/>
        <n v="11"/>
        <n v="16"/>
        <n v="3"/>
        <n v="59"/>
        <n v="10"/>
        <n v="18"/>
        <n v="6"/>
        <n v="9"/>
        <n v="17"/>
        <n v="4"/>
        <n v="5"/>
        <n v="15"/>
        <n v="31"/>
        <n v="2"/>
        <n v="191"/>
        <n v="27"/>
        <n v="7"/>
        <n v="51"/>
        <n v="106"/>
        <n v="50"/>
        <n v="44"/>
        <n v="14"/>
        <n v="129"/>
        <n v="29"/>
        <n v="47"/>
        <n v="13"/>
        <n v="30"/>
        <n v="52"/>
        <n v="12"/>
        <n v="0"/>
        <n v="175"/>
        <n v="77"/>
      </sharedItems>
    </cacheField>
    <cacheField name="MONTO DE FACTURACIÓN" numFmtId="0">
      <sharedItems containsSemiMixedTypes="0" containsString="0" containsNumber="1" minValue="20.54" maxValue="152720.21095751051" count="100">
        <n v="704.42"/>
        <n v="175.67"/>
        <n v="9106.25"/>
        <n v="101753.86"/>
        <n v="481.43"/>
        <n v="1356.58"/>
        <n v="1900.67"/>
        <n v="707.43"/>
        <n v="680.09"/>
        <n v="201.5"/>
        <n v="168.34"/>
        <n v="9301.56"/>
        <n v="2389.7199999999998"/>
        <n v="1421.36"/>
        <n v="1126.3599999999999"/>
        <n v="1597.29"/>
        <n v="427.43"/>
        <n v="328.42"/>
        <n v="1152.04"/>
        <n v="1573.63"/>
        <n v="47.73"/>
        <n v="4257.4399999999996"/>
        <n v="833.11"/>
        <n v="623.15"/>
        <n v="541.62"/>
        <n v="51.43"/>
        <n v="947.98"/>
        <n v="121.46"/>
        <n v="18164.62"/>
        <n v="3238.8"/>
        <n v="554.26"/>
        <n v="751.38"/>
        <n v="62.34"/>
        <n v="8472.0300000000007"/>
        <n v="117.91"/>
        <n v="153.34"/>
        <n v="234.48"/>
        <n v="245.14"/>
        <n v="2421.89"/>
        <n v="846.23"/>
        <n v="20.54"/>
        <n v="42611.76"/>
        <n v="4842.3"/>
        <n v="416.05"/>
        <n v="503.2"/>
        <n v="218.05"/>
        <n v="22247.81"/>
        <n v="264.58"/>
        <n v="317.86"/>
        <n v="60.27"/>
        <n v="946.16267175339135"/>
        <n v="471.23774655167068"/>
        <n v="18161.668715654421"/>
        <n v="152720.21095751051"/>
        <n v="1854.4424626793209"/>
        <n v="2719.744043153878"/>
        <n v="6306.6864727491256"/>
        <n v="902.33417451124501"/>
        <n v="785.65518653490756"/>
        <n v="533.72957161805164"/>
        <n v="543.61425616693475"/>
        <n v="40277.934017623222"/>
        <n v="4079.9609911684061"/>
        <n v="2378.874680779968"/>
        <n v="769.29675876323904"/>
        <n v="968.21265326744106"/>
        <n v="533.02719516797526"/>
        <n v="3985.0070045985249"/>
        <n v="1308.0401933239771"/>
        <n v="14105.397449219759"/>
        <n v="612.68628449637879"/>
        <n v="12624.809675910141"/>
        <n v="12201.60070612868"/>
        <n v="319.20306093370652"/>
        <n v="5616.3300851100084"/>
        <n v="733.94540351208002"/>
        <n v="722.3344459531578"/>
        <n v="79.240361269887572"/>
        <n v="77343.421748862835"/>
        <n v="3415.2071866824931"/>
        <n v="452.40289478678972"/>
        <n v="557.53540092452647"/>
        <n v="604.48162117205516"/>
        <n v="30178.836336379081"/>
        <n v="858.42158321731745"/>
        <n v="203.80313311516841"/>
        <n v="171.36908084847471"/>
        <n v="331.2582802081302"/>
        <n v="9212.3819630850994"/>
        <n v="892.8451259260072"/>
        <n v="4628.7812013703251"/>
        <n v="25709.772726075629"/>
        <n v="8831.884419494032"/>
        <n v="315.39755716881621"/>
        <n v="968.16119052794306"/>
        <n v="277.96121277986498"/>
        <n v="25344.702199375399"/>
        <n v="847.5359819326336"/>
        <n v="752.46314907745875"/>
        <n v="516.24515935993588"/>
      </sharedItems>
    </cacheField>
    <cacheField name="VISTAS" numFmtId="0">
      <sharedItems containsSemiMixedTypes="0" containsString="0" containsNumber="1" containsInteger="1" minValue="57" maxValue="10000" count="95">
        <n v="384"/>
        <n v="656"/>
        <n v="3861"/>
        <n v="4941"/>
        <n v="189"/>
        <n v="717"/>
        <n v="598"/>
        <n v="263"/>
        <n v="920"/>
        <n v="484"/>
        <n v="169"/>
        <n v="4758"/>
        <n v="722"/>
        <n v="331"/>
        <n v="692"/>
        <n v="1500"/>
        <n v="476"/>
        <n v="464"/>
        <n v="924"/>
        <n v="833"/>
        <n v="179"/>
        <n v="323"/>
        <n v="526"/>
        <n v="405"/>
        <n v="307"/>
        <n v="205"/>
        <n v="755"/>
        <n v="577"/>
        <n v="5556"/>
        <n v="660"/>
        <n v="702"/>
        <n v="815"/>
        <n v="3200"/>
        <n v="90"/>
        <n v="273"/>
        <n v="122"/>
        <n v="400"/>
        <n v="216"/>
        <n v="1025"/>
        <n v="153"/>
        <n v="9896"/>
        <n v="3971"/>
        <n v="579"/>
        <n v="800"/>
        <n v="500"/>
        <n v="4146"/>
        <n v="147"/>
        <n v="125"/>
        <n v="310"/>
        <n v="381"/>
        <n v="8889"/>
        <n v="7206"/>
        <n v="1260"/>
        <n v="1727"/>
        <n v="1232"/>
        <n v="680"/>
        <n v="324"/>
        <n v="7730"/>
        <n v="1141"/>
        <n v="451"/>
        <n v="580"/>
        <n v="1923"/>
        <n v="614"/>
        <n v="254"/>
        <n v="1322"/>
        <n v="2025"/>
        <n v="430"/>
        <n v="1017"/>
        <n v="4000"/>
        <n v="1698"/>
        <n v="5000"/>
        <n v="550"/>
        <n v="2162"/>
        <n v="1096"/>
        <n v="10000"/>
        <n v="1277"/>
        <n v="1067"/>
        <n v="321"/>
        <n v="5333"/>
        <n v="591"/>
        <n v="343"/>
        <n v="116"/>
        <n v="57"/>
        <n v="1349"/>
        <n v="266"/>
        <n v="741"/>
        <n v="5746"/>
        <n v="4600"/>
        <n v="233"/>
        <n v="714"/>
        <n v="1750"/>
        <n v="7117"/>
        <n v="359"/>
        <n v="504"/>
        <n v="471"/>
      </sharedItems>
    </cacheField>
    <cacheField name="% DE CONVERSIÓN" numFmtId="10">
      <sharedItems containsSemiMixedTypes="0" containsString="0" containsNumber="1" minValue="0" maxValue="0.10526315789473679" count="96">
        <n v="4.9479166666666664E-2"/>
        <n v="1.2195121951219513E-2"/>
        <n v="1.0101010101010102E-2"/>
        <n v="8.5003035822707948E-3"/>
        <n v="5.2910052910052907E-3"/>
        <n v="2.9288702928870293E-2"/>
        <n v="3.5117056856187288E-2"/>
        <n v="4.1825095057034217E-2"/>
        <n v="1.7391304347826087E-2"/>
        <n v="6.1983471074380167E-3"/>
        <n v="5.9171597633136093E-3"/>
        <n v="1.2400168137873056E-2"/>
        <n v="2.9085872576177285E-2"/>
        <n v="3.0211480362537766E-2"/>
        <n v="2.6011560693641619E-2"/>
        <n v="4.0000000000000001E-3"/>
        <n v="1.8907563025210083E-2"/>
        <n v="1.9396551724137932E-2"/>
        <n v="1.83982683982684E-2"/>
        <n v="9.6038415366146452E-3"/>
        <n v="5.5865921787709499E-3"/>
        <n v="3.0959752321981426E-3"/>
        <n v="7.6045627376425855E-3"/>
        <n v="7.4074074074074077E-3"/>
        <n v="1.6286644951140065E-2"/>
        <n v="4.8780487804878049E-3"/>
        <n v="5.2980132450331126E-3"/>
        <n v="1.5597920277296361E-2"/>
        <n v="2.6997840172786176E-3"/>
        <n v="4.6969696969696967E-2"/>
        <n v="5.6980056980056983E-3"/>
        <n v="1.8404907975460124E-2"/>
        <n v="2.5000000000000001E-3"/>
        <n v="2.2222222222222223E-2"/>
        <n v="1.8315018315018316E-2"/>
        <n v="1.6393442622950821E-2"/>
        <n v="0.01"/>
        <n v="4.6296296296296294E-2"/>
        <n v="3.9024390243902439E-3"/>
        <n v="1.9607843137254902E-2"/>
        <n v="1.9300727566693612E-2"/>
        <n v="6.7992948879375473E-3"/>
        <n v="1.2089810017271158E-2"/>
        <n v="0.02"/>
        <n v="6.0000000000000001E-3"/>
        <n v="1.2301013024602027E-2"/>
        <n v="3.4013605442176874E-2"/>
        <n v="8.0000000000000002E-3"/>
        <n v="5.1612903225806452E-2"/>
        <n v="2.624671916010499E-2"/>
        <n v="1.192485093936326E-2"/>
        <n v="6.938662225922842E-3"/>
        <n v="1.470588235294118E-2"/>
        <n v="3.4920634920634921E-2"/>
        <n v="3.4163288940359013E-2"/>
        <n v="2.5000000000000001E-2"/>
        <n v="1.298701298701299E-2"/>
        <n v="2.058823529411765E-2"/>
        <n v="2.1604938271604941E-2"/>
        <n v="1.6688227684346701E-2"/>
        <n v="2.541630148992112E-2"/>
        <n v="1.9955654101995561E-2"/>
        <n v="1.896551724137931E-2"/>
        <n v="5.2002080083203334E-4"/>
        <n v="1.465798045602606E-2"/>
        <n v="3.937007874015748E-3"/>
        <n v="1.4372163388804839E-2"/>
        <n v="2.3209876543209881E-2"/>
        <n v="3.023255813953488E-2"/>
        <n v="4.9164208456243851E-3"/>
        <n v="7.4999999999999997E-3"/>
        <n v="3.53356890459364E-3"/>
        <n v="1.04E-2"/>
        <n v="2.181818181818182E-2"/>
        <n v="3.7002775208140608E-3"/>
        <n v="7.2992700729926996E-3"/>
        <n v="3.0000000000000001E-3"/>
        <n v="2.2709475332811271E-2"/>
        <n v="6.5604498594189313E-3"/>
        <n v="1.440576230492197E-2"/>
        <n v="1.2461059190031151E-2"/>
        <n v="2.0626289143071438E-3"/>
        <n v="1.184433164128596E-2"/>
        <n v="0"/>
        <n v="3.4482758620689648E-2"/>
        <n v="0.10526315789473679"/>
        <n v="1.1860637509266121E-2"/>
        <n v="1.12781954887218E-2"/>
        <n v="1.6194331983805672E-2"/>
        <n v="3.0455969369996519E-2"/>
        <n v="1.0869565217391301E-2"/>
        <n v="2.9411764705882349E-2"/>
        <n v="1.081916537867079E-2"/>
        <n v="2.2284122562674091E-2"/>
        <n v="1.1904761904761901E-2"/>
        <n v="4.246284501061571E-3"/>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88.521627546295" createdVersion="7" refreshedVersion="7" minRefreshableVersion="3" recordCount="50" xr:uid="{E0223C8D-4606-E34D-A51C-C6CF4EF44937}">
  <cacheSource type="worksheet">
    <worksheetSource ref="A11:K61" sheet="Pregunta 1"/>
  </cacheSource>
  <cacheFields count="11">
    <cacheField name="Etiquetas de fila" numFmtId="0">
      <sharedItems count="50">
        <s v="Celland"/>
        <s v="Husky Movils"/>
        <s v="Inubix"/>
        <s v="Obscorp"/>
        <s v="Panstec"/>
        <s v="Cell Roxie"/>
        <s v="Cj Mark"/>
        <s v="Zellarts"/>
        <s v="Isam Company"/>
        <s v="Hiperabits"/>
        <s v="Es Tuyo Tyc"/>
        <s v="Six Eirl"/>
        <s v="Jg Store"/>
        <s v="Hairpros"/>
        <s v="Avansis"/>
        <s v="Zultra Companu"/>
        <s v="M &amp; P Corp"/>
        <s v="Yansis"/>
        <s v="Mark Corp"/>
        <s v="Agromarket"/>
        <s v="Intercompany"/>
        <s v="Tapizend"/>
        <s v="Elymar"/>
        <s v="Mg Group"/>
        <s v="Cuboxcompany"/>
        <s v="Pegaso Store"/>
        <s v="Dhark Company"/>
        <s v="Mascotech"/>
        <s v="Pinto Store"/>
        <s v="Bravos Company"/>
        <s v="Funko Army"/>
        <s v="Ultracorp"/>
        <s v="Aps Bikes"/>
        <s v="Esoccer"/>
        <s v="Brothers Fit"/>
        <s v="Mitch Pet Store"/>
        <s v="Zetas Group"/>
        <s v="Tiendas Max"/>
        <s v="Aktos"/>
        <s v="Compaty Import"/>
        <s v="Recues Store"/>
        <s v="Bluescompany"/>
        <s v="Jm Store"/>
        <s v="Llanco Group"/>
        <s v="Cdx Store"/>
        <s v="Crimart Techologyes"/>
        <s v="Dupa Corp"/>
        <s v="Comestic Group"/>
        <s v="Dannuc Soluttions"/>
        <s v="Preper Hands"/>
      </sharedItems>
    </cacheField>
    <cacheField name="Febrero" numFmtId="164">
      <sharedItems containsSemiMixedTypes="0" containsString="0" containsNumber="1" minValue="20.54" maxValue="101753.86"/>
    </cacheField>
    <cacheField name="Marzo" numFmtId="164">
      <sharedItems containsSemiMixedTypes="0" containsString="0" containsNumber="1" minValue="79.240361269887572" maxValue="152720.21095751051"/>
    </cacheField>
    <cacheField name="Total general" numFmtId="164">
      <sharedItems containsSemiMixedTypes="0" containsString="0" containsNumber="1" minValue="200.70036126988757" maxValue="254474.0709575105"/>
    </cacheField>
    <cacheField name="TIPO DE PRODUCTOS" numFmtId="0">
      <sharedItems count="8">
        <s v="CELULARES"/>
        <s v="TECNOLOGIA"/>
        <s v="HOGAR"/>
        <s v="COMPUTACIÓN"/>
        <s v="DEPORTES"/>
        <s v="ELECTRODOMESTICOS"/>
        <s v="MODA"/>
        <s v="MASCOTAS"/>
      </sharedItems>
    </cacheField>
    <cacheField name="ESTRELLAS" numFmtId="0">
      <sharedItems containsSemiMixedTypes="0" containsString="0" containsNumber="1" containsInteger="1" minValue="1" maxValue="5" count="5">
        <n v="5"/>
        <n v="2"/>
        <n v="4"/>
        <n v="3"/>
        <n v="1"/>
      </sharedItems>
    </cacheField>
    <cacheField name="% DE STOCK ACTUALIZADO" numFmtId="9">
      <sharedItems containsSemiMixedTypes="0" containsString="0" containsNumber="1" minValue="0.18" maxValue="1" count="24">
        <n v="0.78378378378378377"/>
        <n v="0.6"/>
        <n v="1"/>
        <n v="0.92"/>
        <n v="0.58461538461538465"/>
        <n v="0.85882352941176465"/>
        <n v="0.90920245398773003"/>
        <n v="0.71"/>
        <n v="0.94"/>
        <n v="0.95"/>
        <n v="0.88421052631578945"/>
        <n v="0.88571428571428568"/>
        <n v="0.85833333333333328"/>
        <n v="0.62"/>
        <n v="0.8571428571428571"/>
        <n v="0.93"/>
        <n v="0.18"/>
        <n v="0.71666666666666667"/>
        <n v="0.54"/>
        <n v="0.19"/>
        <n v="0.85"/>
        <n v="0.84"/>
        <n v="0.72499999999999998"/>
        <n v="0.88"/>
      </sharedItems>
    </cacheField>
    <cacheField name="CALIFICACÍÓN DE LA PUBLICACIÓN" numFmtId="0">
      <sharedItems containsSemiMixedTypes="0" containsString="0" containsNumber="1" containsInteger="1" minValue="63" maxValue="99" count="26">
        <n v="71"/>
        <n v="81"/>
        <n v="72"/>
        <n v="80"/>
        <n v="69"/>
        <n v="77"/>
        <n v="76"/>
        <n v="75"/>
        <n v="73"/>
        <n v="79"/>
        <n v="67"/>
        <n v="85"/>
        <n v="86"/>
        <n v="87"/>
        <n v="99"/>
        <n v="70"/>
        <n v="78"/>
        <n v="83"/>
        <n v="88"/>
        <n v="82"/>
        <n v="97"/>
        <n v="89"/>
        <n v="96"/>
        <n v="66"/>
        <n v="91"/>
        <n v="63"/>
      </sharedItems>
    </cacheField>
    <cacheField name="CAMPAÑA DE LIQUIDACIÓN" numFmtId="0">
      <sharedItems count="2">
        <s v="NO"/>
        <s v="SI"/>
      </sharedItems>
    </cacheField>
    <cacheField name="DESPACHO EN 24 HRS" numFmtId="0">
      <sharedItems count="2">
        <s v="SI"/>
        <s v="NO"/>
      </sharedItems>
    </cacheField>
    <cacheField name="TIENDA VERIFICADA"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88.540762847224" createdVersion="7" refreshedVersion="7" minRefreshableVersion="3" recordCount="50" xr:uid="{4C59ED2D-5670-6742-8FEB-CC773391C22B}">
  <cacheSource type="worksheet">
    <worksheetSource ref="A8:C58" sheet="Pregunta 2"/>
  </cacheSource>
  <cacheFields count="3">
    <cacheField name="Comercio" numFmtId="0">
      <sharedItems/>
    </cacheField>
    <cacheField name="Suma de MONTO DE FACTURACIÓN" numFmtId="0">
      <sharedItems containsSemiMixedTypes="0" containsString="0" containsNumber="1" minValue="79.240361269887572" maxValue="152720.21095751051" count="50">
        <n v="152720.21095751051"/>
        <n v="77343.421748862835"/>
        <n v="40277.934017623222"/>
        <n v="30178.836336379081"/>
        <n v="25709.772726075629"/>
        <n v="25344.702199375399"/>
        <n v="18161.668715654421"/>
        <n v="14105.397449219759"/>
        <n v="12624.809675910141"/>
        <n v="12201.60070612868"/>
        <n v="9212.3819630850994"/>
        <n v="8831.884419494032"/>
        <n v="6306.6864727491256"/>
        <n v="5616.3300851100084"/>
        <n v="4628.7812013703251"/>
        <n v="4079.9609911684061"/>
        <n v="3985.0070045985249"/>
        <n v="3415.2071866824931"/>
        <n v="2719.744043153878"/>
        <n v="2378.874680779968"/>
        <n v="1854.4424626793209"/>
        <n v="1308.0401933239771"/>
        <n v="968.21265326744106"/>
        <n v="968.16119052794306"/>
        <n v="946.16267175339135"/>
        <n v="902.33417451124501"/>
        <n v="892.8451259260072"/>
        <n v="858.42158321731745"/>
        <n v="847.5359819326336"/>
        <n v="785.65518653490756"/>
        <n v="769.29675876323904"/>
        <n v="752.46314907745875"/>
        <n v="733.94540351208002"/>
        <n v="722.3344459531578"/>
        <n v="612.68628449637879"/>
        <n v="604.48162117205516"/>
        <n v="557.53540092452647"/>
        <n v="543.61425616693475"/>
        <n v="533.72957161805164"/>
        <n v="533.02719516797526"/>
        <n v="516.24515935993588"/>
        <n v="471.23774655167068"/>
        <n v="452.40289478678972"/>
        <n v="331.2582802081302"/>
        <n v="319.20306093370652"/>
        <n v="315.39755716881621"/>
        <n v="277.96121277986498"/>
        <n v="203.80313311516841"/>
        <n v="171.36908084847471"/>
        <n v="79.240361269887572"/>
      </sharedItems>
    </cacheField>
    <cacheField name="Tipo de producto" numFmtId="0">
      <sharedItems count="8">
        <s v="CELULARES"/>
        <s v="HOGAR"/>
        <s v="TECNOLOGIA"/>
        <s v="COMPUTACIÓN"/>
        <s v="DEPORTES"/>
        <s v="ELECTRODOMESTICOS"/>
        <s v="MODA"/>
        <s v="MASCOTAS"/>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88.543665856479" createdVersion="7" refreshedVersion="7" minRefreshableVersion="3" recordCount="50" xr:uid="{B384C797-2B27-D94D-BD70-906F16D30D01}">
  <cacheSource type="worksheet">
    <worksheetSource ref="A6:K56" sheet="Pregunta 3"/>
  </cacheSource>
  <cacheFields count="11">
    <cacheField name="Comercio" numFmtId="0">
      <sharedItems/>
    </cacheField>
    <cacheField name="Febrero" numFmtId="164">
      <sharedItems containsSemiMixedTypes="0" containsString="0" containsNumber="1" minValue="20.54" maxValue="101753.86"/>
    </cacheField>
    <cacheField name="Marzo" numFmtId="164">
      <sharedItems containsSemiMixedTypes="0" containsString="0" containsNumber="1" minValue="79.240361269887572" maxValue="152720.21095751051"/>
    </cacheField>
    <cacheField name="Total general" numFmtId="164">
      <sharedItems containsSemiMixedTypes="0" containsString="0" containsNumber="1" minValue="200.70036126988757" maxValue="254474.0709575105"/>
    </cacheField>
    <cacheField name="TIPO DE PRODUCTOS" numFmtId="0">
      <sharedItems count="8">
        <s v="CELULARES"/>
        <s v="TECNOLOGIA"/>
        <s v="HOGAR"/>
        <s v="COMPUTACIÓN"/>
        <s v="DEPORTES"/>
        <s v="ELECTRODOMESTICOS"/>
        <s v="MODA"/>
        <s v="MASCOTAS"/>
      </sharedItems>
    </cacheField>
    <cacheField name="ESTRELLAS" numFmtId="0">
      <sharedItems containsSemiMixedTypes="0" containsString="0" containsNumber="1" containsInteger="1" minValue="1" maxValue="5" count="5">
        <n v="5"/>
        <n v="2"/>
        <n v="4"/>
        <n v="3"/>
        <n v="1"/>
      </sharedItems>
    </cacheField>
    <cacheField name="% DE STOCK ACTUALIZADO" numFmtId="9">
      <sharedItems containsSemiMixedTypes="0" containsString="0" containsNumber="1" minValue="0.18" maxValue="1"/>
    </cacheField>
    <cacheField name="CALIFICACÍÓN DE LA PUBLICACIÓN" numFmtId="0">
      <sharedItems containsSemiMixedTypes="0" containsString="0" containsNumber="1" containsInteger="1" minValue="63" maxValue="99"/>
    </cacheField>
    <cacheField name="CAMPAÑA DE LIQUIDACIÓN" numFmtId="0">
      <sharedItems/>
    </cacheField>
    <cacheField name="DESPACHO EN 24 HRS" numFmtId="0">
      <sharedItems/>
    </cacheField>
    <cacheField name="TIENDA VERIFICADA" numFmtId="0">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88.549021180559" createdVersion="7" refreshedVersion="7" minRefreshableVersion="3" recordCount="50" xr:uid="{F8C279E9-AF87-2B47-BE24-CE0BA597A924}">
  <cacheSource type="worksheet">
    <worksheetSource ref="A6:L56" sheet="Pregunta 4"/>
  </cacheSource>
  <cacheFields count="12">
    <cacheField name="Comercio" numFmtId="0">
      <sharedItems count="50">
        <s v="Celland"/>
        <s v="Husky Movils"/>
        <s v="Inubix"/>
        <s v="Obscorp"/>
        <s v="Panstec"/>
        <s v="Cell Roxie"/>
        <s v="Cj Mark"/>
        <s v="Zellarts"/>
        <s v="Isam Company"/>
        <s v="Hiperabits"/>
        <s v="Es Tuyo Tyc"/>
        <s v="Six Eirl"/>
        <s v="Jg Store"/>
        <s v="Hairpros"/>
        <s v="Avansis"/>
        <s v="Zultra Companu"/>
        <s v="M &amp; P Corp"/>
        <s v="Yansis"/>
        <s v="Mark Corp"/>
        <s v="Agromarket"/>
        <s v="Intercompany"/>
        <s v="Tapizend"/>
        <s v="Elymar"/>
        <s v="Mg Group"/>
        <s v="Cuboxcompany"/>
        <s v="Pegaso Store"/>
        <s v="Dhark Company"/>
        <s v="Mascotech"/>
        <s v="Pinto Store"/>
        <s v="Bravos Company"/>
        <s v="Funko Army"/>
        <s v="Ultracorp"/>
        <s v="Aps Bikes"/>
        <s v="Esoccer"/>
        <s v="Brothers Fit"/>
        <s v="Mitch Pet Store"/>
        <s v="Zetas Group"/>
        <s v="Tiendas Max"/>
        <s v="Aktos"/>
        <s v="Compaty Import"/>
        <s v="Recues Store"/>
        <s v="Bluescompany"/>
        <s v="Jm Store"/>
        <s v="Llanco Group"/>
        <s v="Cdx Store"/>
        <s v="Crimart Techologyes"/>
        <s v="Dupa Corp"/>
        <s v="Comestic Group"/>
        <s v="Dannuc Soluttions"/>
        <s v="Preper Hands"/>
      </sharedItems>
    </cacheField>
    <cacheField name="Febrero" numFmtId="164">
      <sharedItems containsSemiMixedTypes="0" containsString="0" containsNumber="1" minValue="20.54" maxValue="101753.86"/>
    </cacheField>
    <cacheField name="Marzo" numFmtId="164">
      <sharedItems containsSemiMixedTypes="0" containsString="0" containsNumber="1" minValue="79.240361269887572" maxValue="152720.21095751051"/>
    </cacheField>
    <cacheField name="Total general" numFmtId="164">
      <sharedItems containsSemiMixedTypes="0" containsString="0" containsNumber="1" minValue="200.70036126988757" maxValue="254474.0709575105" count="50">
        <n v="254474.0709575105"/>
        <n v="95508.04174886283"/>
        <n v="68321.532726075631"/>
        <n v="49579.494017623219"/>
        <n v="47592.5121993754"/>
        <n v="38650.866336379084"/>
        <n v="27267.918715654421"/>
        <n v="16882.249675910141"/>
        <n v="15679.02744921976"/>
        <n v="13674.184419494031"/>
        <n v="13034.710706128681"/>
        <n v="11634.271963085099"/>
        <n v="8207.3564727491248"/>
        <n v="6654.0071866824928"/>
        <n v="6469.6809911684059"/>
        <n v="6157.9500851100083"/>
        <n v="4649.3212013703251"/>
        <n v="4313.4270045985249"/>
        <n v="4076.3240431538779"/>
        <n v="3800.2346807799677"/>
        <n v="2565.502653267441"/>
        <n v="2460.0801933239773"/>
        <n v="2335.872462679321"/>
        <n v="1895.6567587632389"/>
        <n v="1739.0751259260073"/>
        <n v="1670.3144459531577"/>
        <n v="1650.5826717533914"/>
        <n v="1609.7641745112451"/>
        <n v="1471.3611905279431"/>
        <n v="1465.7451865349076"/>
        <n v="1308.9154009245265"/>
        <n v="1112.1159819326335"/>
        <n v="1070.3231490774588"/>
        <n v="1006.6628947867897"/>
        <n v="976.33158321731742"/>
        <n v="960.45719516797521"/>
        <n v="942.3530609337065"/>
        <n v="785.37540351207997"/>
        <n v="735.22957161805164"/>
        <n v="731.44755716881627"/>
        <n v="711.95425616693478"/>
        <n v="666.82162117205519"/>
        <n v="660.41628449637881"/>
        <n v="646.9077465516707"/>
        <n v="576.51515935993586"/>
        <n v="576.39828020813025"/>
        <n v="496.01121277986499"/>
        <n v="405.84908084847473"/>
        <n v="357.14313311516844"/>
        <n v="200.70036126988757"/>
      </sharedItems>
    </cacheField>
    <cacheField name="TIPO DE PRODUCTOS" numFmtId="0">
      <sharedItems count="8">
        <s v="CELULARES"/>
        <s v="TECNOLOGIA"/>
        <s v="HOGAR"/>
        <s v="COMPUTACIÓN"/>
        <s v="DEPORTES"/>
        <s v="ELECTRODOMESTICOS"/>
        <s v="MODA"/>
        <s v="MASCOTAS"/>
      </sharedItems>
    </cacheField>
    <cacheField name="ESTRELLAS" numFmtId="0">
      <sharedItems containsSemiMixedTypes="0" containsString="0" containsNumber="1" containsInteger="1" minValue="1" maxValue="5" count="5">
        <n v="5"/>
        <n v="2"/>
        <n v="4"/>
        <n v="3"/>
        <n v="1"/>
      </sharedItems>
    </cacheField>
    <cacheField name="% DE STOCK ACTUALIZADO" numFmtId="9">
      <sharedItems containsSemiMixedTypes="0" containsString="0" containsNumber="1" minValue="0.18" maxValue="1" count="24">
        <n v="0.78378378378378377"/>
        <n v="0.6"/>
        <n v="1"/>
        <n v="0.92"/>
        <n v="0.58461538461538465"/>
        <n v="0.85882352941176465"/>
        <n v="0.90920245398773003"/>
        <n v="0.71"/>
        <n v="0.94"/>
        <n v="0.95"/>
        <n v="0.88421052631578945"/>
        <n v="0.88571428571428568"/>
        <n v="0.85833333333333328"/>
        <n v="0.62"/>
        <n v="0.8571428571428571"/>
        <n v="0.93"/>
        <n v="0.18"/>
        <n v="0.71666666666666667"/>
        <n v="0.54"/>
        <n v="0.19"/>
        <n v="0.85"/>
        <n v="0.84"/>
        <n v="0.72499999999999998"/>
        <n v="0.88"/>
      </sharedItems>
    </cacheField>
    <cacheField name="CALIFICACÍÓN DE LA PUBLICACIÓN" numFmtId="0">
      <sharedItems containsSemiMixedTypes="0" containsString="0" containsNumber="1" containsInteger="1" minValue="63" maxValue="99" count="26">
        <n v="71"/>
        <n v="81"/>
        <n v="72"/>
        <n v="80"/>
        <n v="69"/>
        <n v="77"/>
        <n v="76"/>
        <n v="75"/>
        <n v="73"/>
        <n v="79"/>
        <n v="67"/>
        <n v="85"/>
        <n v="86"/>
        <n v="87"/>
        <n v="99"/>
        <n v="70"/>
        <n v="78"/>
        <n v="83"/>
        <n v="88"/>
        <n v="82"/>
        <n v="97"/>
        <n v="89"/>
        <n v="96"/>
        <n v="66"/>
        <n v="91"/>
        <n v="63"/>
      </sharedItems>
    </cacheField>
    <cacheField name="CAMPAÑA DE LIQUIDACIÓN" numFmtId="0">
      <sharedItems count="2">
        <s v="NO"/>
        <s v="SI"/>
      </sharedItems>
    </cacheField>
    <cacheField name="DESPACHO EN 24 HRS" numFmtId="0">
      <sharedItems count="2">
        <s v="SI"/>
        <s v="NO"/>
      </sharedItems>
    </cacheField>
    <cacheField name="TIENDA VERIFICADA" numFmtId="0">
      <sharedItems count="2">
        <s v="SI"/>
        <s v="NO"/>
      </sharedItems>
    </cacheField>
    <cacheField name="ASESOR ASIGNADO" numFmtId="0">
      <sharedItems count="2">
        <s v="ROMINA"/>
        <s v="ALEJANDRO"/>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88.588219097219" createdVersion="7" refreshedVersion="7" minRefreshableVersion="3" recordCount="50" xr:uid="{86AF227C-61C8-1D4D-999A-D4662868BA21}">
  <cacheSource type="worksheet">
    <worksheetSource ref="A8:L58" sheet="Pregunta 8"/>
  </cacheSource>
  <cacheFields count="12">
    <cacheField name="Comercio" numFmtId="0">
      <sharedItems/>
    </cacheField>
    <cacheField name="Febrero" numFmtId="164">
      <sharedItems containsSemiMixedTypes="0" containsString="0" containsNumber="1" minValue="20.54" maxValue="101753.86" count="50">
        <n v="101753.86"/>
        <n v="18164.62"/>
        <n v="42611.76"/>
        <n v="9301.56"/>
        <n v="22247.81"/>
        <n v="8472.0300000000007"/>
        <n v="9106.25"/>
        <n v="4257.4399999999996"/>
        <n v="1573.63"/>
        <n v="4842.3"/>
        <n v="833.11"/>
        <n v="2421.89"/>
        <n v="1900.67"/>
        <n v="3238.8"/>
        <n v="2389.7199999999998"/>
        <n v="541.62"/>
        <n v="20.54"/>
        <n v="328.42"/>
        <n v="1356.58"/>
        <n v="1421.36"/>
        <n v="1597.29"/>
        <n v="1152.04"/>
        <n v="481.43"/>
        <n v="1126.3599999999999"/>
        <n v="846.23"/>
        <n v="947.98"/>
        <n v="704.42"/>
        <n v="707.43"/>
        <n v="503.2"/>
        <n v="680.09"/>
        <n v="751.38"/>
        <n v="264.58"/>
        <n v="317.86"/>
        <n v="554.26"/>
        <n v="117.91"/>
        <n v="427.43"/>
        <n v="623.15"/>
        <n v="51.43"/>
        <n v="201.5"/>
        <n v="416.05"/>
        <n v="168.34"/>
        <n v="62.34"/>
        <n v="47.73"/>
        <n v="175.67"/>
        <n v="60.27"/>
        <n v="245.14"/>
        <n v="218.05"/>
        <n v="234.48"/>
        <n v="153.34"/>
        <n v="121.46"/>
      </sharedItems>
    </cacheField>
    <cacheField name="Marzo" numFmtId="164">
      <sharedItems containsSemiMixedTypes="0" containsString="0" containsNumber="1" minValue="79.240361269887572" maxValue="152720.21095751051" count="50">
        <n v="152720.21095751051"/>
        <n v="77343.421748862835"/>
        <n v="25709.772726075629"/>
        <n v="40277.934017623222"/>
        <n v="25344.702199375399"/>
        <n v="30178.836336379081"/>
        <n v="18161.668715654421"/>
        <n v="12624.809675910141"/>
        <n v="14105.397449219759"/>
        <n v="8831.884419494032"/>
        <n v="12201.60070612868"/>
        <n v="9212.3819630850994"/>
        <n v="6306.6864727491256"/>
        <n v="3415.2071866824931"/>
        <n v="4079.9609911684061"/>
        <n v="5616.3300851100084"/>
        <n v="4628.7812013703251"/>
        <n v="3985.0070045985249"/>
        <n v="2719.744043153878"/>
        <n v="2378.874680779968"/>
        <n v="968.21265326744106"/>
        <n v="1308.0401933239771"/>
        <n v="1854.4424626793209"/>
        <n v="769.29675876323904"/>
        <n v="892.8451259260072"/>
        <n v="722.3344459531578"/>
        <n v="946.16267175339135"/>
        <n v="902.33417451124501"/>
        <n v="968.16119052794306"/>
        <n v="785.65518653490756"/>
        <n v="557.53540092452647"/>
        <n v="847.5359819326336"/>
        <n v="752.46314907745875"/>
        <n v="452.40289478678972"/>
        <n v="858.42158321731745"/>
        <n v="533.02719516797526"/>
        <n v="319.20306093370652"/>
        <n v="733.94540351208002"/>
        <n v="533.72957161805164"/>
        <n v="315.39755716881621"/>
        <n v="543.61425616693475"/>
        <n v="604.48162117205516"/>
        <n v="612.68628449637879"/>
        <n v="471.23774655167068"/>
        <n v="516.24515935993588"/>
        <n v="331.2582802081302"/>
        <n v="277.96121277986498"/>
        <n v="171.36908084847471"/>
        <n v="203.80313311516841"/>
        <n v="79.240361269887572"/>
      </sharedItems>
    </cacheField>
    <cacheField name="Total general" numFmtId="164">
      <sharedItems containsSemiMixedTypes="0" containsString="0" containsNumber="1" minValue="200.70036126988757" maxValue="254474.0709575105" count="50">
        <n v="254474.0709575105"/>
        <n v="95508.04174886283"/>
        <n v="68321.532726075631"/>
        <n v="49579.494017623219"/>
        <n v="47592.5121993754"/>
        <n v="38650.866336379084"/>
        <n v="27267.918715654421"/>
        <n v="16882.249675910141"/>
        <n v="15679.02744921976"/>
        <n v="13674.184419494031"/>
        <n v="13034.710706128681"/>
        <n v="11634.271963085099"/>
        <n v="8207.3564727491248"/>
        <n v="6654.0071866824928"/>
        <n v="6469.6809911684059"/>
        <n v="6157.9500851100083"/>
        <n v="4649.3212013703251"/>
        <n v="4313.4270045985249"/>
        <n v="4076.3240431538779"/>
        <n v="3800.2346807799677"/>
        <n v="2565.502653267441"/>
        <n v="2460.0801933239773"/>
        <n v="2335.872462679321"/>
        <n v="1895.6567587632389"/>
        <n v="1739.0751259260073"/>
        <n v="1670.3144459531577"/>
        <n v="1650.5826717533914"/>
        <n v="1609.7641745112451"/>
        <n v="1471.3611905279431"/>
        <n v="1465.7451865349076"/>
        <n v="1308.9154009245265"/>
        <n v="1112.1159819326335"/>
        <n v="1070.3231490774588"/>
        <n v="1006.6628947867897"/>
        <n v="976.33158321731742"/>
        <n v="960.45719516797521"/>
        <n v="942.3530609337065"/>
        <n v="785.37540351207997"/>
        <n v="735.22957161805164"/>
        <n v="731.44755716881627"/>
        <n v="711.95425616693478"/>
        <n v="666.82162117205519"/>
        <n v="660.41628449637881"/>
        <n v="646.9077465516707"/>
        <n v="576.51515935993586"/>
        <n v="576.39828020813025"/>
        <n v="496.01121277986499"/>
        <n v="405.84908084847473"/>
        <n v="357.14313311516844"/>
        <n v="200.70036126988757"/>
      </sharedItems>
    </cacheField>
    <cacheField name="TASA DE CONVERSIÓN" numFmtId="10">
      <sharedItems containsSemiMixedTypes="0" containsString="0" containsNumber="1" minValue="0" maxValue="0.10526315789473679" count="50">
        <n v="8.5003035822707948E-3"/>
        <n v="2.6997840172786176E-3"/>
        <n v="1.9300727566693612E-2"/>
        <n v="1.2400168137873056E-2"/>
        <n v="1.2301013024602027E-2"/>
        <n v="2.5000000000000001E-3"/>
        <n v="1.192485093936326E-2"/>
        <n v="3.0959752321981426E-3"/>
        <n v="9.6038415366146452E-3"/>
        <n v="6.7992948879375473E-3"/>
        <n v="7.6045627376425855E-3"/>
        <n v="4.6296296296296294E-2"/>
        <n v="3.4163288940359013E-2"/>
        <n v="4.6969696969696967E-2"/>
        <n v="2.541630148992112E-2"/>
        <n v="1.6286644951140065E-2"/>
        <n v="1.9607843137254902E-2"/>
        <n v="1.9396551724137932E-2"/>
        <n v="3.4920634920634921E-2"/>
        <n v="1.9955654101995561E-2"/>
        <n v="5.2002080083203334E-4"/>
        <n v="1.4372163388804839E-2"/>
        <n v="1.470588235294118E-2"/>
        <n v="1.896551724137931E-2"/>
        <n v="3.9024390243902439E-3"/>
        <n v="5.2980132450331126E-3"/>
        <n v="5.1612903225806452E-2"/>
        <n v="2.5000000000000001E-2"/>
        <n v="0.02"/>
        <n v="1.298701298701299E-2"/>
        <n v="1.8404907975460124E-2"/>
        <n v="3.4013605442176874E-2"/>
        <n v="5.9171597633136093E-3"/>
        <n v="6.5604498594189313E-3"/>
        <n v="2.2222222222222223E-2"/>
        <n v="1.465798045602606E-2"/>
        <n v="3.53356890459364E-3"/>
        <n v="2.181818181818182E-2"/>
        <n v="2.058823529411765E-2"/>
        <n v="1.2089810017271158E-2"/>
        <n v="2.1604938271604941E-2"/>
        <n v="1.2461059190031151E-2"/>
        <n v="3.023255813953488E-2"/>
        <n v="2.624671916010499E-2"/>
        <n v="8.0000000000000002E-3"/>
        <n v="0.10526315789473679"/>
        <n v="6.0000000000000001E-3"/>
        <n v="3.4482758620689648E-2"/>
        <n v="0"/>
        <n v="7.2992700729926996E-3"/>
      </sharedItems>
    </cacheField>
    <cacheField name="TIPO DE PRODUCTOS" numFmtId="0">
      <sharedItems/>
    </cacheField>
    <cacheField name="ESTRELLAS" numFmtId="0">
      <sharedItems containsSemiMixedTypes="0" containsString="0" containsNumber="1" containsInteger="1" minValue="1" maxValue="5"/>
    </cacheField>
    <cacheField name="% DE STOCK ACTUALIZADO" numFmtId="9">
      <sharedItems containsSemiMixedTypes="0" containsString="0" containsNumber="1" minValue="0.18" maxValue="1"/>
    </cacheField>
    <cacheField name="CALIFICACÍÓN DE LA PUBLICACIÓN" numFmtId="0">
      <sharedItems containsSemiMixedTypes="0" containsString="0" containsNumber="1" containsInteger="1" minValue="63" maxValue="99"/>
    </cacheField>
    <cacheField name="CAMPAÑA DE LIQUIDACIÓN" numFmtId="0">
      <sharedItems/>
    </cacheField>
    <cacheField name="DESPACHO EN 24 HRS" numFmtId="0">
      <sharedItems count="2">
        <s v="SI"/>
        <s v="NO"/>
      </sharedItems>
    </cacheField>
    <cacheField name="TIENDA VERIFICADA"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x v="0"/>
    <x v="0"/>
    <x v="0"/>
  </r>
  <r>
    <x v="1"/>
    <x v="0"/>
    <x v="1"/>
    <x v="1"/>
    <x v="1"/>
    <x v="1"/>
  </r>
  <r>
    <x v="2"/>
    <x v="0"/>
    <x v="2"/>
    <x v="2"/>
    <x v="2"/>
    <x v="2"/>
  </r>
  <r>
    <x v="3"/>
    <x v="0"/>
    <x v="3"/>
    <x v="3"/>
    <x v="3"/>
    <x v="3"/>
  </r>
  <r>
    <x v="4"/>
    <x v="0"/>
    <x v="4"/>
    <x v="4"/>
    <x v="4"/>
    <x v="4"/>
  </r>
  <r>
    <x v="5"/>
    <x v="0"/>
    <x v="5"/>
    <x v="5"/>
    <x v="5"/>
    <x v="5"/>
  </r>
  <r>
    <x v="6"/>
    <x v="0"/>
    <x v="5"/>
    <x v="6"/>
    <x v="6"/>
    <x v="6"/>
  </r>
  <r>
    <x v="7"/>
    <x v="0"/>
    <x v="6"/>
    <x v="7"/>
    <x v="7"/>
    <x v="7"/>
  </r>
  <r>
    <x v="8"/>
    <x v="0"/>
    <x v="7"/>
    <x v="8"/>
    <x v="8"/>
    <x v="8"/>
  </r>
  <r>
    <x v="9"/>
    <x v="0"/>
    <x v="8"/>
    <x v="9"/>
    <x v="9"/>
    <x v="9"/>
  </r>
  <r>
    <x v="10"/>
    <x v="0"/>
    <x v="4"/>
    <x v="10"/>
    <x v="10"/>
    <x v="10"/>
  </r>
  <r>
    <x v="11"/>
    <x v="0"/>
    <x v="9"/>
    <x v="11"/>
    <x v="11"/>
    <x v="11"/>
  </r>
  <r>
    <x v="12"/>
    <x v="0"/>
    <x v="5"/>
    <x v="12"/>
    <x v="12"/>
    <x v="12"/>
  </r>
  <r>
    <x v="13"/>
    <x v="0"/>
    <x v="10"/>
    <x v="13"/>
    <x v="13"/>
    <x v="13"/>
  </r>
  <r>
    <x v="14"/>
    <x v="0"/>
    <x v="11"/>
    <x v="14"/>
    <x v="14"/>
    <x v="14"/>
  </r>
  <r>
    <x v="15"/>
    <x v="0"/>
    <x v="12"/>
    <x v="15"/>
    <x v="15"/>
    <x v="15"/>
  </r>
  <r>
    <x v="16"/>
    <x v="0"/>
    <x v="13"/>
    <x v="16"/>
    <x v="16"/>
    <x v="16"/>
  </r>
  <r>
    <x v="17"/>
    <x v="0"/>
    <x v="13"/>
    <x v="17"/>
    <x v="17"/>
    <x v="17"/>
  </r>
  <r>
    <x v="18"/>
    <x v="0"/>
    <x v="14"/>
    <x v="18"/>
    <x v="18"/>
    <x v="18"/>
  </r>
  <r>
    <x v="19"/>
    <x v="0"/>
    <x v="1"/>
    <x v="19"/>
    <x v="19"/>
    <x v="19"/>
  </r>
  <r>
    <x v="20"/>
    <x v="0"/>
    <x v="4"/>
    <x v="20"/>
    <x v="20"/>
    <x v="20"/>
  </r>
  <r>
    <x v="21"/>
    <x v="0"/>
    <x v="4"/>
    <x v="21"/>
    <x v="21"/>
    <x v="21"/>
  </r>
  <r>
    <x v="22"/>
    <x v="0"/>
    <x v="15"/>
    <x v="22"/>
    <x v="22"/>
    <x v="22"/>
  </r>
  <r>
    <x v="23"/>
    <x v="0"/>
    <x v="8"/>
    <x v="23"/>
    <x v="23"/>
    <x v="23"/>
  </r>
  <r>
    <x v="24"/>
    <x v="0"/>
    <x v="16"/>
    <x v="24"/>
    <x v="24"/>
    <x v="24"/>
  </r>
  <r>
    <x v="25"/>
    <x v="0"/>
    <x v="4"/>
    <x v="25"/>
    <x v="25"/>
    <x v="25"/>
  </r>
  <r>
    <x v="26"/>
    <x v="0"/>
    <x v="15"/>
    <x v="26"/>
    <x v="26"/>
    <x v="26"/>
  </r>
  <r>
    <x v="27"/>
    <x v="0"/>
    <x v="13"/>
    <x v="27"/>
    <x v="27"/>
    <x v="27"/>
  </r>
  <r>
    <x v="28"/>
    <x v="0"/>
    <x v="17"/>
    <x v="28"/>
    <x v="28"/>
    <x v="28"/>
  </r>
  <r>
    <x v="29"/>
    <x v="0"/>
    <x v="18"/>
    <x v="29"/>
    <x v="29"/>
    <x v="29"/>
  </r>
  <r>
    <x v="30"/>
    <x v="0"/>
    <x v="15"/>
    <x v="30"/>
    <x v="30"/>
    <x v="30"/>
  </r>
  <r>
    <x v="31"/>
    <x v="0"/>
    <x v="17"/>
    <x v="31"/>
    <x v="31"/>
    <x v="31"/>
  </r>
  <r>
    <x v="32"/>
    <x v="0"/>
    <x v="4"/>
    <x v="32"/>
    <x v="4"/>
    <x v="4"/>
  </r>
  <r>
    <x v="33"/>
    <x v="0"/>
    <x v="1"/>
    <x v="33"/>
    <x v="32"/>
    <x v="32"/>
  </r>
  <r>
    <x v="34"/>
    <x v="0"/>
    <x v="19"/>
    <x v="34"/>
    <x v="33"/>
    <x v="33"/>
  </r>
  <r>
    <x v="35"/>
    <x v="0"/>
    <x v="16"/>
    <x v="35"/>
    <x v="34"/>
    <x v="34"/>
  </r>
  <r>
    <x v="36"/>
    <x v="0"/>
    <x v="19"/>
    <x v="36"/>
    <x v="35"/>
    <x v="35"/>
  </r>
  <r>
    <x v="37"/>
    <x v="0"/>
    <x v="15"/>
    <x v="37"/>
    <x v="36"/>
    <x v="36"/>
  </r>
  <r>
    <x v="38"/>
    <x v="0"/>
    <x v="10"/>
    <x v="38"/>
    <x v="37"/>
    <x v="37"/>
  </r>
  <r>
    <x v="39"/>
    <x v="0"/>
    <x v="15"/>
    <x v="39"/>
    <x v="38"/>
    <x v="38"/>
  </r>
  <r>
    <x v="40"/>
    <x v="0"/>
    <x v="8"/>
    <x v="40"/>
    <x v="39"/>
    <x v="39"/>
  </r>
  <r>
    <x v="41"/>
    <x v="0"/>
    <x v="20"/>
    <x v="41"/>
    <x v="40"/>
    <x v="40"/>
  </r>
  <r>
    <x v="42"/>
    <x v="0"/>
    <x v="21"/>
    <x v="42"/>
    <x v="41"/>
    <x v="41"/>
  </r>
  <r>
    <x v="43"/>
    <x v="0"/>
    <x v="22"/>
    <x v="43"/>
    <x v="42"/>
    <x v="42"/>
  </r>
  <r>
    <x v="44"/>
    <x v="0"/>
    <x v="7"/>
    <x v="44"/>
    <x v="43"/>
    <x v="43"/>
  </r>
  <r>
    <x v="45"/>
    <x v="0"/>
    <x v="8"/>
    <x v="45"/>
    <x v="44"/>
    <x v="44"/>
  </r>
  <r>
    <x v="46"/>
    <x v="0"/>
    <x v="23"/>
    <x v="46"/>
    <x v="45"/>
    <x v="45"/>
  </r>
  <r>
    <x v="47"/>
    <x v="0"/>
    <x v="16"/>
    <x v="47"/>
    <x v="46"/>
    <x v="46"/>
  </r>
  <r>
    <x v="48"/>
    <x v="0"/>
    <x v="4"/>
    <x v="48"/>
    <x v="10"/>
    <x v="10"/>
  </r>
  <r>
    <x v="49"/>
    <x v="0"/>
    <x v="4"/>
    <x v="49"/>
    <x v="47"/>
    <x v="47"/>
  </r>
  <r>
    <x v="0"/>
    <x v="1"/>
    <x v="7"/>
    <x v="50"/>
    <x v="48"/>
    <x v="48"/>
  </r>
  <r>
    <x v="1"/>
    <x v="1"/>
    <x v="10"/>
    <x v="51"/>
    <x v="49"/>
    <x v="49"/>
  </r>
  <r>
    <x v="2"/>
    <x v="1"/>
    <x v="24"/>
    <x v="52"/>
    <x v="50"/>
    <x v="50"/>
  </r>
  <r>
    <x v="3"/>
    <x v="1"/>
    <x v="25"/>
    <x v="53"/>
    <x v="51"/>
    <x v="51"/>
  </r>
  <r>
    <x v="4"/>
    <x v="1"/>
    <x v="22"/>
    <x v="54"/>
    <x v="16"/>
    <x v="52"/>
  </r>
  <r>
    <x v="5"/>
    <x v="1"/>
    <x v="26"/>
    <x v="55"/>
    <x v="52"/>
    <x v="53"/>
  </r>
  <r>
    <x v="6"/>
    <x v="1"/>
    <x v="9"/>
    <x v="56"/>
    <x v="53"/>
    <x v="54"/>
  </r>
  <r>
    <x v="7"/>
    <x v="1"/>
    <x v="10"/>
    <x v="57"/>
    <x v="36"/>
    <x v="55"/>
  </r>
  <r>
    <x v="8"/>
    <x v="1"/>
    <x v="7"/>
    <x v="58"/>
    <x v="54"/>
    <x v="56"/>
  </r>
  <r>
    <x v="9"/>
    <x v="1"/>
    <x v="27"/>
    <x v="59"/>
    <x v="55"/>
    <x v="57"/>
  </r>
  <r>
    <x v="10"/>
    <x v="1"/>
    <x v="22"/>
    <x v="60"/>
    <x v="56"/>
    <x v="58"/>
  </r>
  <r>
    <x v="11"/>
    <x v="1"/>
    <x v="28"/>
    <x v="61"/>
    <x v="57"/>
    <x v="59"/>
  </r>
  <r>
    <x v="12"/>
    <x v="1"/>
    <x v="29"/>
    <x v="62"/>
    <x v="58"/>
    <x v="60"/>
  </r>
  <r>
    <x v="13"/>
    <x v="1"/>
    <x v="13"/>
    <x v="63"/>
    <x v="59"/>
    <x v="61"/>
  </r>
  <r>
    <x v="14"/>
    <x v="1"/>
    <x v="6"/>
    <x v="64"/>
    <x v="60"/>
    <x v="62"/>
  </r>
  <r>
    <x v="15"/>
    <x v="1"/>
    <x v="4"/>
    <x v="65"/>
    <x v="61"/>
    <x v="63"/>
  </r>
  <r>
    <x v="16"/>
    <x v="1"/>
    <x v="13"/>
    <x v="66"/>
    <x v="62"/>
    <x v="64"/>
  </r>
  <r>
    <x v="17"/>
    <x v="1"/>
    <x v="4"/>
    <x v="67"/>
    <x v="63"/>
    <x v="65"/>
  </r>
  <r>
    <x v="18"/>
    <x v="1"/>
    <x v="0"/>
    <x v="68"/>
    <x v="64"/>
    <x v="66"/>
  </r>
  <r>
    <x v="19"/>
    <x v="1"/>
    <x v="30"/>
    <x v="69"/>
    <x v="65"/>
    <x v="67"/>
  </r>
  <r>
    <x v="20"/>
    <x v="1"/>
    <x v="31"/>
    <x v="70"/>
    <x v="66"/>
    <x v="68"/>
  </r>
  <r>
    <x v="21"/>
    <x v="1"/>
    <x v="16"/>
    <x v="71"/>
    <x v="67"/>
    <x v="69"/>
  </r>
  <r>
    <x v="22"/>
    <x v="1"/>
    <x v="32"/>
    <x v="72"/>
    <x v="68"/>
    <x v="70"/>
  </r>
  <r>
    <x v="23"/>
    <x v="1"/>
    <x v="12"/>
    <x v="73"/>
    <x v="69"/>
    <x v="71"/>
  </r>
  <r>
    <x v="24"/>
    <x v="1"/>
    <x v="33"/>
    <x v="74"/>
    <x v="70"/>
    <x v="72"/>
  </r>
  <r>
    <x v="25"/>
    <x v="1"/>
    <x v="34"/>
    <x v="75"/>
    <x v="71"/>
    <x v="73"/>
  </r>
  <r>
    <x v="26"/>
    <x v="1"/>
    <x v="1"/>
    <x v="76"/>
    <x v="72"/>
    <x v="74"/>
  </r>
  <r>
    <x v="27"/>
    <x v="1"/>
    <x v="1"/>
    <x v="77"/>
    <x v="73"/>
    <x v="75"/>
  </r>
  <r>
    <x v="28"/>
    <x v="1"/>
    <x v="32"/>
    <x v="78"/>
    <x v="74"/>
    <x v="76"/>
  </r>
  <r>
    <x v="29"/>
    <x v="1"/>
    <x v="29"/>
    <x v="79"/>
    <x v="75"/>
    <x v="77"/>
  </r>
  <r>
    <x v="30"/>
    <x v="1"/>
    <x v="22"/>
    <x v="80"/>
    <x v="76"/>
    <x v="78"/>
  </r>
  <r>
    <x v="31"/>
    <x v="1"/>
    <x v="34"/>
    <x v="81"/>
    <x v="19"/>
    <x v="79"/>
  </r>
  <r>
    <x v="32"/>
    <x v="1"/>
    <x v="15"/>
    <x v="82"/>
    <x v="77"/>
    <x v="80"/>
  </r>
  <r>
    <x v="33"/>
    <x v="1"/>
    <x v="6"/>
    <x v="83"/>
    <x v="78"/>
    <x v="81"/>
  </r>
  <r>
    <x v="34"/>
    <x v="1"/>
    <x v="22"/>
    <x v="84"/>
    <x v="79"/>
    <x v="82"/>
  </r>
  <r>
    <x v="35"/>
    <x v="1"/>
    <x v="35"/>
    <x v="85"/>
    <x v="80"/>
    <x v="83"/>
  </r>
  <r>
    <x v="36"/>
    <x v="1"/>
    <x v="15"/>
    <x v="86"/>
    <x v="81"/>
    <x v="84"/>
  </r>
  <r>
    <x v="37"/>
    <x v="1"/>
    <x v="12"/>
    <x v="87"/>
    <x v="82"/>
    <x v="85"/>
  </r>
  <r>
    <x v="38"/>
    <x v="1"/>
    <x v="7"/>
    <x v="88"/>
    <x v="83"/>
    <x v="86"/>
  </r>
  <r>
    <x v="39"/>
    <x v="1"/>
    <x v="8"/>
    <x v="89"/>
    <x v="84"/>
    <x v="87"/>
  </r>
  <r>
    <x v="40"/>
    <x v="1"/>
    <x v="34"/>
    <x v="90"/>
    <x v="85"/>
    <x v="88"/>
  </r>
  <r>
    <x v="41"/>
    <x v="1"/>
    <x v="36"/>
    <x v="91"/>
    <x v="86"/>
    <x v="89"/>
  </r>
  <r>
    <x v="42"/>
    <x v="1"/>
    <x v="25"/>
    <x v="92"/>
    <x v="87"/>
    <x v="90"/>
  </r>
  <r>
    <x v="43"/>
    <x v="1"/>
    <x v="35"/>
    <x v="93"/>
    <x v="88"/>
    <x v="83"/>
  </r>
  <r>
    <x v="44"/>
    <x v="1"/>
    <x v="5"/>
    <x v="94"/>
    <x v="89"/>
    <x v="91"/>
  </r>
  <r>
    <x v="45"/>
    <x v="1"/>
    <x v="22"/>
    <x v="95"/>
    <x v="90"/>
    <x v="15"/>
  </r>
  <r>
    <x v="46"/>
    <x v="1"/>
    <x v="37"/>
    <x v="96"/>
    <x v="91"/>
    <x v="92"/>
  </r>
  <r>
    <x v="47"/>
    <x v="1"/>
    <x v="1"/>
    <x v="97"/>
    <x v="92"/>
    <x v="93"/>
  </r>
  <r>
    <x v="48"/>
    <x v="1"/>
    <x v="12"/>
    <x v="98"/>
    <x v="93"/>
    <x v="94"/>
  </r>
  <r>
    <x v="49"/>
    <x v="1"/>
    <x v="19"/>
    <x v="99"/>
    <x v="94"/>
    <x v="9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n v="101753.86"/>
    <n v="152720.21095751051"/>
    <n v="254474.0709575105"/>
    <x v="0"/>
    <x v="0"/>
    <x v="0"/>
    <x v="0"/>
    <x v="0"/>
    <x v="0"/>
    <s v="SI"/>
  </r>
  <r>
    <x v="1"/>
    <n v="18164.62"/>
    <n v="77343.421748862835"/>
    <n v="95508.04174886283"/>
    <x v="0"/>
    <x v="0"/>
    <x v="1"/>
    <x v="1"/>
    <x v="0"/>
    <x v="0"/>
    <s v="NO"/>
  </r>
  <r>
    <x v="2"/>
    <n v="42611.76"/>
    <n v="25709.772726075629"/>
    <n v="68321.532726075631"/>
    <x v="1"/>
    <x v="0"/>
    <x v="2"/>
    <x v="1"/>
    <x v="1"/>
    <x v="0"/>
    <s v="SI"/>
  </r>
  <r>
    <x v="3"/>
    <n v="9301.56"/>
    <n v="40277.934017623222"/>
    <n v="49579.494017623219"/>
    <x v="2"/>
    <x v="0"/>
    <x v="3"/>
    <x v="2"/>
    <x v="0"/>
    <x v="1"/>
    <s v="SI"/>
  </r>
  <r>
    <x v="4"/>
    <n v="22247.81"/>
    <n v="25344.702199375399"/>
    <n v="47592.5121993754"/>
    <x v="1"/>
    <x v="0"/>
    <x v="2"/>
    <x v="1"/>
    <x v="0"/>
    <x v="0"/>
    <s v="SI"/>
  </r>
  <r>
    <x v="5"/>
    <n v="8472.0300000000007"/>
    <n v="30178.836336379081"/>
    <n v="38650.866336379084"/>
    <x v="0"/>
    <x v="0"/>
    <x v="4"/>
    <x v="3"/>
    <x v="1"/>
    <x v="0"/>
    <s v="NO"/>
  </r>
  <r>
    <x v="6"/>
    <n v="9106.25"/>
    <n v="18161.668715654421"/>
    <n v="27267.918715654421"/>
    <x v="3"/>
    <x v="0"/>
    <x v="2"/>
    <x v="4"/>
    <x v="0"/>
    <x v="1"/>
    <s v="SI"/>
  </r>
  <r>
    <x v="7"/>
    <n v="4257.4399999999996"/>
    <n v="12624.809675910141"/>
    <n v="16882.249675910141"/>
    <x v="0"/>
    <x v="1"/>
    <x v="1"/>
    <x v="5"/>
    <x v="1"/>
    <x v="0"/>
    <s v="NO"/>
  </r>
  <r>
    <x v="8"/>
    <n v="1573.63"/>
    <n v="14105.397449219759"/>
    <n v="15679.02744921976"/>
    <x v="3"/>
    <x v="0"/>
    <x v="5"/>
    <x v="6"/>
    <x v="0"/>
    <x v="0"/>
    <s v="SI"/>
  </r>
  <r>
    <x v="9"/>
    <n v="4842.3"/>
    <n v="8831.884419494032"/>
    <n v="13674.184419494031"/>
    <x v="4"/>
    <x v="0"/>
    <x v="6"/>
    <x v="7"/>
    <x v="1"/>
    <x v="1"/>
    <s v="SI"/>
  </r>
  <r>
    <x v="10"/>
    <n v="833.11"/>
    <n v="12201.60070612868"/>
    <n v="13034.710706128681"/>
    <x v="1"/>
    <x v="2"/>
    <x v="2"/>
    <x v="1"/>
    <x v="0"/>
    <x v="0"/>
    <s v="SI"/>
  </r>
  <r>
    <x v="11"/>
    <n v="2421.89"/>
    <n v="9212.3819630850994"/>
    <n v="11634.271963085099"/>
    <x v="1"/>
    <x v="0"/>
    <x v="2"/>
    <x v="6"/>
    <x v="0"/>
    <x v="0"/>
    <s v="NO"/>
  </r>
  <r>
    <x v="12"/>
    <n v="1900.67"/>
    <n v="6306.6864727491256"/>
    <n v="8207.3564727491248"/>
    <x v="5"/>
    <x v="0"/>
    <x v="2"/>
    <x v="8"/>
    <x v="0"/>
    <x v="1"/>
    <s v="SI"/>
  </r>
  <r>
    <x v="13"/>
    <n v="3238.8"/>
    <n v="3415.2071866824931"/>
    <n v="6654.0071866824928"/>
    <x v="6"/>
    <x v="3"/>
    <x v="2"/>
    <x v="1"/>
    <x v="0"/>
    <x v="0"/>
    <s v="NO"/>
  </r>
  <r>
    <x v="14"/>
    <n v="2389.7199999999998"/>
    <n v="4079.9609911684061"/>
    <n v="6469.6809911684059"/>
    <x v="3"/>
    <x v="0"/>
    <x v="7"/>
    <x v="9"/>
    <x v="1"/>
    <x v="1"/>
    <s v="SI"/>
  </r>
  <r>
    <x v="15"/>
    <n v="541.62"/>
    <n v="5616.3300851100084"/>
    <n v="6157.9500851100083"/>
    <x v="4"/>
    <x v="0"/>
    <x v="8"/>
    <x v="10"/>
    <x v="0"/>
    <x v="1"/>
    <s v="SI"/>
  </r>
  <r>
    <x v="16"/>
    <n v="20.54"/>
    <n v="4628.7812013703251"/>
    <n v="4649.3212013703251"/>
    <x v="1"/>
    <x v="0"/>
    <x v="2"/>
    <x v="11"/>
    <x v="0"/>
    <x v="1"/>
    <s v="NO"/>
  </r>
  <r>
    <x v="17"/>
    <n v="328.42"/>
    <n v="3985.0070045985249"/>
    <n v="4313.4270045985249"/>
    <x v="3"/>
    <x v="1"/>
    <x v="2"/>
    <x v="12"/>
    <x v="0"/>
    <x v="1"/>
    <s v="NO"/>
  </r>
  <r>
    <x v="18"/>
    <n v="1356.58"/>
    <n v="2719.744043153878"/>
    <n v="4076.3240431538779"/>
    <x v="6"/>
    <x v="0"/>
    <x v="2"/>
    <x v="13"/>
    <x v="0"/>
    <x v="0"/>
    <s v="SI"/>
  </r>
  <r>
    <x v="19"/>
    <n v="1421.36"/>
    <n v="2378.874680779968"/>
    <n v="3800.2346807799677"/>
    <x v="7"/>
    <x v="2"/>
    <x v="9"/>
    <x v="3"/>
    <x v="1"/>
    <x v="1"/>
    <s v="SI"/>
  </r>
  <r>
    <x v="20"/>
    <n v="1597.29"/>
    <n v="968.21265326744106"/>
    <n v="2565.502653267441"/>
    <x v="2"/>
    <x v="0"/>
    <x v="10"/>
    <x v="6"/>
    <x v="1"/>
    <x v="1"/>
    <s v="SI"/>
  </r>
  <r>
    <x v="21"/>
    <n v="1152.04"/>
    <n v="1308.0401933239771"/>
    <n v="2460.0801933239773"/>
    <x v="2"/>
    <x v="0"/>
    <x v="11"/>
    <x v="3"/>
    <x v="0"/>
    <x v="0"/>
    <s v="SI"/>
  </r>
  <r>
    <x v="22"/>
    <n v="481.43"/>
    <n v="1854.4424626793209"/>
    <n v="2335.872462679321"/>
    <x v="2"/>
    <x v="2"/>
    <x v="2"/>
    <x v="3"/>
    <x v="0"/>
    <x v="0"/>
    <s v="SI"/>
  </r>
  <r>
    <x v="23"/>
    <n v="1126.3599999999999"/>
    <n v="769.29675876323904"/>
    <n v="1895.6567587632389"/>
    <x v="7"/>
    <x v="3"/>
    <x v="12"/>
    <x v="0"/>
    <x v="0"/>
    <x v="1"/>
    <s v="SI"/>
  </r>
  <r>
    <x v="24"/>
    <n v="846.23"/>
    <n v="892.8451259260072"/>
    <n v="1739.0751259260073"/>
    <x v="3"/>
    <x v="4"/>
    <x v="13"/>
    <x v="14"/>
    <x v="0"/>
    <x v="1"/>
    <s v="NO"/>
  </r>
  <r>
    <x v="25"/>
    <n v="947.98"/>
    <n v="722.3344459531578"/>
    <n v="1670.3144459531577"/>
    <x v="4"/>
    <x v="1"/>
    <x v="2"/>
    <x v="15"/>
    <x v="0"/>
    <x v="1"/>
    <s v="NO"/>
  </r>
  <r>
    <x v="26"/>
    <n v="704.42"/>
    <n v="946.16267175339135"/>
    <n v="1650.5826717533914"/>
    <x v="2"/>
    <x v="3"/>
    <x v="14"/>
    <x v="16"/>
    <x v="0"/>
    <x v="1"/>
    <s v="SI"/>
  </r>
  <r>
    <x v="27"/>
    <n v="707.43"/>
    <n v="902.33417451124501"/>
    <n v="1609.7641745112451"/>
    <x v="7"/>
    <x v="0"/>
    <x v="2"/>
    <x v="8"/>
    <x v="1"/>
    <x v="0"/>
    <s v="SI"/>
  </r>
  <r>
    <x v="28"/>
    <n v="503.2"/>
    <n v="968.16119052794306"/>
    <n v="1471.3611905279431"/>
    <x v="7"/>
    <x v="0"/>
    <x v="2"/>
    <x v="8"/>
    <x v="1"/>
    <x v="1"/>
    <s v="SI"/>
  </r>
  <r>
    <x v="29"/>
    <n v="680.09"/>
    <n v="785.65518653490756"/>
    <n v="1465.7451865349076"/>
    <x v="5"/>
    <x v="3"/>
    <x v="2"/>
    <x v="17"/>
    <x v="0"/>
    <x v="1"/>
    <s v="SI"/>
  </r>
  <r>
    <x v="30"/>
    <n v="751.38"/>
    <n v="557.53540092452647"/>
    <n v="1308.9154009245265"/>
    <x v="1"/>
    <x v="0"/>
    <x v="2"/>
    <x v="18"/>
    <x v="0"/>
    <x v="0"/>
    <s v="SI"/>
  </r>
  <r>
    <x v="31"/>
    <n v="264.58"/>
    <n v="847.5359819326336"/>
    <n v="1112.1159819326335"/>
    <x v="4"/>
    <x v="0"/>
    <x v="15"/>
    <x v="5"/>
    <x v="1"/>
    <x v="0"/>
    <s v="NO"/>
  </r>
  <r>
    <x v="32"/>
    <n v="317.86"/>
    <n v="752.46314907745875"/>
    <n v="1070.3231490774588"/>
    <x v="4"/>
    <x v="2"/>
    <x v="16"/>
    <x v="13"/>
    <x v="0"/>
    <x v="1"/>
    <s v="NO"/>
  </r>
  <r>
    <x v="33"/>
    <n v="554.26"/>
    <n v="452.40289478678972"/>
    <n v="1006.6628947867897"/>
    <x v="4"/>
    <x v="0"/>
    <x v="17"/>
    <x v="19"/>
    <x v="1"/>
    <x v="1"/>
    <s v="SI"/>
  </r>
  <r>
    <x v="34"/>
    <n v="117.91"/>
    <n v="858.42158321731745"/>
    <n v="976.33158321731742"/>
    <x v="4"/>
    <x v="3"/>
    <x v="2"/>
    <x v="20"/>
    <x v="0"/>
    <x v="1"/>
    <s v="SI"/>
  </r>
  <r>
    <x v="35"/>
    <n v="427.43"/>
    <n v="533.02719516797526"/>
    <n v="960.45719516797521"/>
    <x v="7"/>
    <x v="0"/>
    <x v="18"/>
    <x v="8"/>
    <x v="0"/>
    <x v="1"/>
    <s v="SI"/>
  </r>
  <r>
    <x v="36"/>
    <n v="623.15"/>
    <n v="319.20306093370652"/>
    <n v="942.3530609337065"/>
    <x v="5"/>
    <x v="2"/>
    <x v="2"/>
    <x v="12"/>
    <x v="1"/>
    <x v="0"/>
    <s v="SI"/>
  </r>
  <r>
    <x v="37"/>
    <n v="51.43"/>
    <n v="733.94540351208002"/>
    <n v="785.37540351207997"/>
    <x v="6"/>
    <x v="0"/>
    <x v="2"/>
    <x v="1"/>
    <x v="0"/>
    <x v="0"/>
    <s v="SI"/>
  </r>
  <r>
    <x v="38"/>
    <n v="201.5"/>
    <n v="533.72957161805164"/>
    <n v="735.22957161805164"/>
    <x v="6"/>
    <x v="2"/>
    <x v="2"/>
    <x v="7"/>
    <x v="1"/>
    <x v="1"/>
    <s v="SI"/>
  </r>
  <r>
    <x v="39"/>
    <n v="416.05"/>
    <n v="315.39755716881621"/>
    <n v="731.44755716881627"/>
    <x v="1"/>
    <x v="2"/>
    <x v="19"/>
    <x v="8"/>
    <x v="0"/>
    <x v="0"/>
    <s v="NO"/>
  </r>
  <r>
    <x v="40"/>
    <n v="168.34"/>
    <n v="543.61425616693475"/>
    <n v="711.95425616693478"/>
    <x v="6"/>
    <x v="2"/>
    <x v="3"/>
    <x v="21"/>
    <x v="1"/>
    <x v="0"/>
    <s v="NO"/>
  </r>
  <r>
    <x v="41"/>
    <n v="62.34"/>
    <n v="604.48162117205516"/>
    <n v="666.82162117205519"/>
    <x v="1"/>
    <x v="2"/>
    <x v="20"/>
    <x v="22"/>
    <x v="1"/>
    <x v="1"/>
    <s v="SI"/>
  </r>
  <r>
    <x v="42"/>
    <n v="47.73"/>
    <n v="612.68628449637879"/>
    <n v="660.41628449637881"/>
    <x v="6"/>
    <x v="0"/>
    <x v="2"/>
    <x v="18"/>
    <x v="0"/>
    <x v="0"/>
    <s v="NO"/>
  </r>
  <r>
    <x v="43"/>
    <n v="175.67"/>
    <n v="471.23774655167068"/>
    <n v="646.9077465516707"/>
    <x v="5"/>
    <x v="0"/>
    <x v="21"/>
    <x v="19"/>
    <x v="1"/>
    <x v="0"/>
    <s v="SI"/>
  </r>
  <r>
    <x v="44"/>
    <n v="60.27"/>
    <n v="516.24515935993588"/>
    <n v="576.51515935993586"/>
    <x v="1"/>
    <x v="3"/>
    <x v="2"/>
    <x v="14"/>
    <x v="0"/>
    <x v="1"/>
    <s v="NO"/>
  </r>
  <r>
    <x v="45"/>
    <n v="245.14"/>
    <n v="331.2582802081302"/>
    <n v="576.39828020813025"/>
    <x v="0"/>
    <x v="2"/>
    <x v="2"/>
    <x v="23"/>
    <x v="0"/>
    <x v="1"/>
    <s v="SI"/>
  </r>
  <r>
    <x v="46"/>
    <n v="218.05"/>
    <n v="277.96121277986498"/>
    <n v="496.01121277986499"/>
    <x v="1"/>
    <x v="2"/>
    <x v="2"/>
    <x v="24"/>
    <x v="0"/>
    <x v="1"/>
    <s v="SI"/>
  </r>
  <r>
    <x v="47"/>
    <n v="234.48"/>
    <n v="171.36908084847471"/>
    <n v="405.84908084847473"/>
    <x v="6"/>
    <x v="2"/>
    <x v="22"/>
    <x v="25"/>
    <x v="0"/>
    <x v="1"/>
    <s v="SI"/>
  </r>
  <r>
    <x v="48"/>
    <n v="153.34"/>
    <n v="203.80313311516841"/>
    <n v="357.14313311516844"/>
    <x v="1"/>
    <x v="2"/>
    <x v="23"/>
    <x v="15"/>
    <x v="0"/>
    <x v="1"/>
    <s v="SI"/>
  </r>
  <r>
    <x v="49"/>
    <n v="121.46"/>
    <n v="79.240361269887572"/>
    <n v="200.70036126988757"/>
    <x v="4"/>
    <x v="3"/>
    <x v="2"/>
    <x v="4"/>
    <x v="0"/>
    <x v="1"/>
    <s v="NO"/>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Celland"/>
    <x v="0"/>
    <x v="0"/>
  </r>
  <r>
    <s v="Husky Movils"/>
    <x v="1"/>
    <x v="0"/>
  </r>
  <r>
    <s v="Obscorp"/>
    <x v="2"/>
    <x v="1"/>
  </r>
  <r>
    <s v="Cell Roxie"/>
    <x v="3"/>
    <x v="0"/>
  </r>
  <r>
    <s v="Inubix"/>
    <x v="4"/>
    <x v="2"/>
  </r>
  <r>
    <s v="Panstec"/>
    <x v="5"/>
    <x v="2"/>
  </r>
  <r>
    <s v="Cj Mark"/>
    <x v="6"/>
    <x v="3"/>
  </r>
  <r>
    <s v="Isam Company"/>
    <x v="7"/>
    <x v="3"/>
  </r>
  <r>
    <s v="Zellarts"/>
    <x v="8"/>
    <x v="0"/>
  </r>
  <r>
    <s v="Es Tuyo Tyc"/>
    <x v="9"/>
    <x v="2"/>
  </r>
  <r>
    <s v="Six Eirl"/>
    <x v="10"/>
    <x v="2"/>
  </r>
  <r>
    <s v="Hiperabits"/>
    <x v="11"/>
    <x v="4"/>
  </r>
  <r>
    <s v="Jg Store"/>
    <x v="12"/>
    <x v="5"/>
  </r>
  <r>
    <s v="Zultra Companu"/>
    <x v="13"/>
    <x v="4"/>
  </r>
  <r>
    <s v="M &amp; P Corp"/>
    <x v="14"/>
    <x v="2"/>
  </r>
  <r>
    <s v="Avansis"/>
    <x v="15"/>
    <x v="3"/>
  </r>
  <r>
    <s v="Yansis"/>
    <x v="16"/>
    <x v="3"/>
  </r>
  <r>
    <s v="Hairpros"/>
    <x v="17"/>
    <x v="6"/>
  </r>
  <r>
    <s v="Mark Corp"/>
    <x v="18"/>
    <x v="6"/>
  </r>
  <r>
    <s v="Agromarket"/>
    <x v="19"/>
    <x v="7"/>
  </r>
  <r>
    <s v="Elymar"/>
    <x v="20"/>
    <x v="1"/>
  </r>
  <r>
    <s v="Tapizend"/>
    <x v="21"/>
    <x v="1"/>
  </r>
  <r>
    <s v="Intercompany"/>
    <x v="22"/>
    <x v="1"/>
  </r>
  <r>
    <s v="Pinto Store"/>
    <x v="23"/>
    <x v="7"/>
  </r>
  <r>
    <s v="Dhark Company"/>
    <x v="24"/>
    <x v="1"/>
  </r>
  <r>
    <s v="Mascotech"/>
    <x v="25"/>
    <x v="7"/>
  </r>
  <r>
    <s v="Cuboxcompany"/>
    <x v="26"/>
    <x v="3"/>
  </r>
  <r>
    <s v="Brothers Fit"/>
    <x v="27"/>
    <x v="4"/>
  </r>
  <r>
    <s v="Ultracorp"/>
    <x v="28"/>
    <x v="4"/>
  </r>
  <r>
    <s v="Bravos Company"/>
    <x v="29"/>
    <x v="5"/>
  </r>
  <r>
    <s v="Mg Group"/>
    <x v="30"/>
    <x v="7"/>
  </r>
  <r>
    <s v="Aps Bikes"/>
    <x v="31"/>
    <x v="4"/>
  </r>
  <r>
    <s v="Tiendas Max"/>
    <x v="32"/>
    <x v="6"/>
  </r>
  <r>
    <s v="Pegaso Store"/>
    <x v="33"/>
    <x v="4"/>
  </r>
  <r>
    <s v="Jm Store"/>
    <x v="34"/>
    <x v="6"/>
  </r>
  <r>
    <s v="Bluescompany"/>
    <x v="35"/>
    <x v="2"/>
  </r>
  <r>
    <s v="Funko Army"/>
    <x v="36"/>
    <x v="2"/>
  </r>
  <r>
    <s v="Recues Store"/>
    <x v="37"/>
    <x v="6"/>
  </r>
  <r>
    <s v="Aktos"/>
    <x v="38"/>
    <x v="6"/>
  </r>
  <r>
    <s v="Mitch Pet Store"/>
    <x v="39"/>
    <x v="7"/>
  </r>
  <r>
    <s v="Cdx Store"/>
    <x v="40"/>
    <x v="2"/>
  </r>
  <r>
    <s v="Llanco Group"/>
    <x v="41"/>
    <x v="5"/>
  </r>
  <r>
    <s v="Esoccer"/>
    <x v="42"/>
    <x v="4"/>
  </r>
  <r>
    <s v="Crimart Techologyes"/>
    <x v="43"/>
    <x v="0"/>
  </r>
  <r>
    <s v="Zetas Group"/>
    <x v="44"/>
    <x v="5"/>
  </r>
  <r>
    <s v="Compaty Import"/>
    <x v="45"/>
    <x v="2"/>
  </r>
  <r>
    <s v="Dupa Corp"/>
    <x v="46"/>
    <x v="2"/>
  </r>
  <r>
    <s v="Dannuc Soluttions"/>
    <x v="47"/>
    <x v="2"/>
  </r>
  <r>
    <s v="Comestic Group"/>
    <x v="48"/>
    <x v="6"/>
  </r>
  <r>
    <s v="Preper Hands"/>
    <x v="49"/>
    <x v="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Celland"/>
    <n v="101753.86"/>
    <n v="152720.21095751051"/>
    <n v="254474.0709575105"/>
    <x v="0"/>
    <x v="0"/>
    <n v="0.78378378378378377"/>
    <n v="71"/>
    <s v="NO"/>
    <s v="SI"/>
    <s v="SI"/>
  </r>
  <r>
    <s v="Husky Movils"/>
    <n v="18164.62"/>
    <n v="77343.421748862835"/>
    <n v="95508.04174886283"/>
    <x v="0"/>
    <x v="0"/>
    <n v="0.6"/>
    <n v="81"/>
    <s v="NO"/>
    <s v="SI"/>
    <s v="NO"/>
  </r>
  <r>
    <s v="Inubix"/>
    <n v="42611.76"/>
    <n v="25709.772726075629"/>
    <n v="68321.532726075631"/>
    <x v="1"/>
    <x v="0"/>
    <n v="1"/>
    <n v="81"/>
    <s v="SI"/>
    <s v="SI"/>
    <s v="SI"/>
  </r>
  <r>
    <s v="Obscorp"/>
    <n v="9301.56"/>
    <n v="40277.934017623222"/>
    <n v="49579.494017623219"/>
    <x v="2"/>
    <x v="0"/>
    <n v="0.92"/>
    <n v="72"/>
    <s v="NO"/>
    <s v="NO"/>
    <s v="SI"/>
  </r>
  <r>
    <s v="Panstec"/>
    <n v="22247.81"/>
    <n v="25344.702199375399"/>
    <n v="47592.5121993754"/>
    <x v="1"/>
    <x v="0"/>
    <n v="1"/>
    <n v="81"/>
    <s v="NO"/>
    <s v="SI"/>
    <s v="SI"/>
  </r>
  <r>
    <s v="Cell Roxie"/>
    <n v="8472.0300000000007"/>
    <n v="30178.836336379081"/>
    <n v="38650.866336379084"/>
    <x v="0"/>
    <x v="0"/>
    <n v="0.58461538461538465"/>
    <n v="80"/>
    <s v="SI"/>
    <s v="SI"/>
    <s v="NO"/>
  </r>
  <r>
    <s v="Cj Mark"/>
    <n v="9106.25"/>
    <n v="18161.668715654421"/>
    <n v="27267.918715654421"/>
    <x v="3"/>
    <x v="0"/>
    <n v="1"/>
    <n v="69"/>
    <s v="NO"/>
    <s v="NO"/>
    <s v="SI"/>
  </r>
  <r>
    <s v="Zellarts"/>
    <n v="4257.4399999999996"/>
    <n v="12624.809675910141"/>
    <n v="16882.249675910141"/>
    <x v="0"/>
    <x v="1"/>
    <n v="0.6"/>
    <n v="77"/>
    <s v="SI"/>
    <s v="SI"/>
    <s v="NO"/>
  </r>
  <r>
    <s v="Isam Company"/>
    <n v="1573.63"/>
    <n v="14105.397449219759"/>
    <n v="15679.02744921976"/>
    <x v="3"/>
    <x v="0"/>
    <n v="0.85882352941176465"/>
    <n v="76"/>
    <s v="NO"/>
    <s v="SI"/>
    <s v="SI"/>
  </r>
  <r>
    <s v="Hiperabits"/>
    <n v="4842.3"/>
    <n v="8831.884419494032"/>
    <n v="13674.184419494031"/>
    <x v="4"/>
    <x v="0"/>
    <n v="0.90920245398773003"/>
    <n v="75"/>
    <s v="SI"/>
    <s v="NO"/>
    <s v="SI"/>
  </r>
  <r>
    <s v="Es Tuyo Tyc"/>
    <n v="833.11"/>
    <n v="12201.60070612868"/>
    <n v="13034.710706128681"/>
    <x v="1"/>
    <x v="2"/>
    <n v="1"/>
    <n v="81"/>
    <s v="NO"/>
    <s v="SI"/>
    <s v="SI"/>
  </r>
  <r>
    <s v="Six Eirl"/>
    <n v="2421.89"/>
    <n v="9212.3819630850994"/>
    <n v="11634.271963085099"/>
    <x v="1"/>
    <x v="0"/>
    <n v="1"/>
    <n v="76"/>
    <s v="NO"/>
    <s v="SI"/>
    <s v="NO"/>
  </r>
  <r>
    <s v="Jg Store"/>
    <n v="1900.67"/>
    <n v="6306.6864727491256"/>
    <n v="8207.3564727491248"/>
    <x v="5"/>
    <x v="0"/>
    <n v="1"/>
    <n v="73"/>
    <s v="NO"/>
    <s v="NO"/>
    <s v="SI"/>
  </r>
  <r>
    <s v="Hairpros"/>
    <n v="3238.8"/>
    <n v="3415.2071866824931"/>
    <n v="6654.0071866824928"/>
    <x v="6"/>
    <x v="3"/>
    <n v="1"/>
    <n v="81"/>
    <s v="NO"/>
    <s v="SI"/>
    <s v="NO"/>
  </r>
  <r>
    <s v="Avansis"/>
    <n v="2389.7199999999998"/>
    <n v="4079.9609911684061"/>
    <n v="6469.6809911684059"/>
    <x v="3"/>
    <x v="0"/>
    <n v="0.71"/>
    <n v="79"/>
    <s v="SI"/>
    <s v="NO"/>
    <s v="SI"/>
  </r>
  <r>
    <s v="Zultra Companu"/>
    <n v="541.62"/>
    <n v="5616.3300851100084"/>
    <n v="6157.9500851100083"/>
    <x v="4"/>
    <x v="0"/>
    <n v="0.94"/>
    <n v="67"/>
    <s v="NO"/>
    <s v="NO"/>
    <s v="SI"/>
  </r>
  <r>
    <s v="M &amp; P Corp"/>
    <n v="20.54"/>
    <n v="4628.7812013703251"/>
    <n v="4649.3212013703251"/>
    <x v="1"/>
    <x v="0"/>
    <n v="1"/>
    <n v="85"/>
    <s v="NO"/>
    <s v="NO"/>
    <s v="NO"/>
  </r>
  <r>
    <s v="Yansis"/>
    <n v="328.42"/>
    <n v="3985.0070045985249"/>
    <n v="4313.4270045985249"/>
    <x v="3"/>
    <x v="1"/>
    <n v="1"/>
    <n v="86"/>
    <s v="NO"/>
    <s v="NO"/>
    <s v="NO"/>
  </r>
  <r>
    <s v="Mark Corp"/>
    <n v="1356.58"/>
    <n v="2719.744043153878"/>
    <n v="4076.3240431538779"/>
    <x v="6"/>
    <x v="0"/>
    <n v="1"/>
    <n v="87"/>
    <s v="NO"/>
    <s v="SI"/>
    <s v="SI"/>
  </r>
  <r>
    <s v="Agromarket"/>
    <n v="1421.36"/>
    <n v="2378.874680779968"/>
    <n v="3800.2346807799677"/>
    <x v="7"/>
    <x v="2"/>
    <n v="0.95"/>
    <n v="80"/>
    <s v="SI"/>
    <s v="NO"/>
    <s v="SI"/>
  </r>
  <r>
    <s v="Intercompany"/>
    <n v="1597.29"/>
    <n v="968.21265326744106"/>
    <n v="2565.502653267441"/>
    <x v="2"/>
    <x v="0"/>
    <n v="0.88421052631578945"/>
    <n v="76"/>
    <s v="SI"/>
    <s v="NO"/>
    <s v="SI"/>
  </r>
  <r>
    <s v="Tapizend"/>
    <n v="1152.04"/>
    <n v="1308.0401933239771"/>
    <n v="2460.0801933239773"/>
    <x v="2"/>
    <x v="0"/>
    <n v="0.88571428571428568"/>
    <n v="80"/>
    <s v="NO"/>
    <s v="SI"/>
    <s v="SI"/>
  </r>
  <r>
    <s v="Elymar"/>
    <n v="481.43"/>
    <n v="1854.4424626793209"/>
    <n v="2335.872462679321"/>
    <x v="2"/>
    <x v="2"/>
    <n v="1"/>
    <n v="80"/>
    <s v="NO"/>
    <s v="SI"/>
    <s v="SI"/>
  </r>
  <r>
    <s v="Mg Group"/>
    <n v="1126.3599999999999"/>
    <n v="769.29675876323904"/>
    <n v="1895.6567587632389"/>
    <x v="7"/>
    <x v="3"/>
    <n v="0.85833333333333328"/>
    <n v="71"/>
    <s v="NO"/>
    <s v="NO"/>
    <s v="SI"/>
  </r>
  <r>
    <s v="Cuboxcompany"/>
    <n v="846.23"/>
    <n v="892.8451259260072"/>
    <n v="1739.0751259260073"/>
    <x v="3"/>
    <x v="4"/>
    <n v="0.62"/>
    <n v="99"/>
    <s v="NO"/>
    <s v="NO"/>
    <s v="NO"/>
  </r>
  <r>
    <s v="Pegaso Store"/>
    <n v="947.98"/>
    <n v="722.3344459531578"/>
    <n v="1670.3144459531577"/>
    <x v="4"/>
    <x v="1"/>
    <n v="1"/>
    <n v="70"/>
    <s v="NO"/>
    <s v="NO"/>
    <s v="NO"/>
  </r>
  <r>
    <s v="Dhark Company"/>
    <n v="704.42"/>
    <n v="946.16267175339135"/>
    <n v="1650.5826717533914"/>
    <x v="2"/>
    <x v="3"/>
    <n v="0.8571428571428571"/>
    <n v="78"/>
    <s v="NO"/>
    <s v="NO"/>
    <s v="SI"/>
  </r>
  <r>
    <s v="Mascotech"/>
    <n v="707.43"/>
    <n v="902.33417451124501"/>
    <n v="1609.7641745112451"/>
    <x v="7"/>
    <x v="0"/>
    <n v="1"/>
    <n v="73"/>
    <s v="SI"/>
    <s v="SI"/>
    <s v="SI"/>
  </r>
  <r>
    <s v="Pinto Store"/>
    <n v="503.2"/>
    <n v="968.16119052794306"/>
    <n v="1471.3611905279431"/>
    <x v="7"/>
    <x v="0"/>
    <n v="1"/>
    <n v="73"/>
    <s v="SI"/>
    <s v="NO"/>
    <s v="SI"/>
  </r>
  <r>
    <s v="Bravos Company"/>
    <n v="680.09"/>
    <n v="785.65518653490756"/>
    <n v="1465.7451865349076"/>
    <x v="5"/>
    <x v="3"/>
    <n v="1"/>
    <n v="83"/>
    <s v="NO"/>
    <s v="NO"/>
    <s v="SI"/>
  </r>
  <r>
    <s v="Funko Army"/>
    <n v="751.38"/>
    <n v="557.53540092452647"/>
    <n v="1308.9154009245265"/>
    <x v="1"/>
    <x v="0"/>
    <n v="1"/>
    <n v="88"/>
    <s v="NO"/>
    <s v="SI"/>
    <s v="SI"/>
  </r>
  <r>
    <s v="Ultracorp"/>
    <n v="264.58"/>
    <n v="847.5359819326336"/>
    <n v="1112.1159819326335"/>
    <x v="4"/>
    <x v="0"/>
    <n v="0.93"/>
    <n v="77"/>
    <s v="SI"/>
    <s v="SI"/>
    <s v="NO"/>
  </r>
  <r>
    <s v="Aps Bikes"/>
    <n v="317.86"/>
    <n v="752.46314907745875"/>
    <n v="1070.3231490774588"/>
    <x v="4"/>
    <x v="2"/>
    <n v="0.18"/>
    <n v="87"/>
    <s v="NO"/>
    <s v="NO"/>
    <s v="NO"/>
  </r>
  <r>
    <s v="Esoccer"/>
    <n v="554.26"/>
    <n v="452.40289478678972"/>
    <n v="1006.6628947867897"/>
    <x v="4"/>
    <x v="0"/>
    <n v="0.71666666666666667"/>
    <n v="82"/>
    <s v="SI"/>
    <s v="NO"/>
    <s v="SI"/>
  </r>
  <r>
    <s v="Brothers Fit"/>
    <n v="117.91"/>
    <n v="858.42158321731745"/>
    <n v="976.33158321731742"/>
    <x v="4"/>
    <x v="3"/>
    <n v="1"/>
    <n v="97"/>
    <s v="NO"/>
    <s v="NO"/>
    <s v="SI"/>
  </r>
  <r>
    <s v="Mitch Pet Store"/>
    <n v="427.43"/>
    <n v="533.02719516797526"/>
    <n v="960.45719516797521"/>
    <x v="7"/>
    <x v="0"/>
    <n v="0.54"/>
    <n v="73"/>
    <s v="NO"/>
    <s v="NO"/>
    <s v="SI"/>
  </r>
  <r>
    <s v="Zetas Group"/>
    <n v="623.15"/>
    <n v="319.20306093370652"/>
    <n v="942.3530609337065"/>
    <x v="5"/>
    <x v="2"/>
    <n v="1"/>
    <n v="86"/>
    <s v="SI"/>
    <s v="SI"/>
    <s v="SI"/>
  </r>
  <r>
    <s v="Tiendas Max"/>
    <n v="51.43"/>
    <n v="733.94540351208002"/>
    <n v="785.37540351207997"/>
    <x v="6"/>
    <x v="0"/>
    <n v="1"/>
    <n v="81"/>
    <s v="NO"/>
    <s v="SI"/>
    <s v="SI"/>
  </r>
  <r>
    <s v="Aktos"/>
    <n v="201.5"/>
    <n v="533.72957161805164"/>
    <n v="735.22957161805164"/>
    <x v="6"/>
    <x v="2"/>
    <n v="1"/>
    <n v="75"/>
    <s v="SI"/>
    <s v="NO"/>
    <s v="SI"/>
  </r>
  <r>
    <s v="Compaty Import"/>
    <n v="416.05"/>
    <n v="315.39755716881621"/>
    <n v="731.44755716881627"/>
    <x v="1"/>
    <x v="2"/>
    <n v="0.19"/>
    <n v="73"/>
    <s v="NO"/>
    <s v="SI"/>
    <s v="NO"/>
  </r>
  <r>
    <s v="Recues Store"/>
    <n v="168.34"/>
    <n v="543.61425616693475"/>
    <n v="711.95425616693478"/>
    <x v="6"/>
    <x v="2"/>
    <n v="0.92"/>
    <n v="89"/>
    <s v="SI"/>
    <s v="SI"/>
    <s v="NO"/>
  </r>
  <r>
    <s v="Bluescompany"/>
    <n v="62.34"/>
    <n v="604.48162117205516"/>
    <n v="666.82162117205519"/>
    <x v="1"/>
    <x v="2"/>
    <n v="0.85"/>
    <n v="96"/>
    <s v="SI"/>
    <s v="NO"/>
    <s v="SI"/>
  </r>
  <r>
    <s v="Jm Store"/>
    <n v="47.73"/>
    <n v="612.68628449637879"/>
    <n v="660.41628449637881"/>
    <x v="6"/>
    <x v="0"/>
    <n v="1"/>
    <n v="88"/>
    <s v="NO"/>
    <s v="SI"/>
    <s v="NO"/>
  </r>
  <r>
    <s v="Llanco Group"/>
    <n v="175.67"/>
    <n v="471.23774655167068"/>
    <n v="646.9077465516707"/>
    <x v="5"/>
    <x v="0"/>
    <n v="0.84"/>
    <n v="82"/>
    <s v="SI"/>
    <s v="SI"/>
    <s v="SI"/>
  </r>
  <r>
    <s v="Cdx Store"/>
    <n v="60.27"/>
    <n v="516.24515935993588"/>
    <n v="576.51515935993586"/>
    <x v="1"/>
    <x v="3"/>
    <n v="1"/>
    <n v="99"/>
    <s v="NO"/>
    <s v="NO"/>
    <s v="NO"/>
  </r>
  <r>
    <s v="Crimart Techologyes"/>
    <n v="245.14"/>
    <n v="331.2582802081302"/>
    <n v="576.39828020813025"/>
    <x v="0"/>
    <x v="2"/>
    <n v="1"/>
    <n v="66"/>
    <s v="NO"/>
    <s v="NO"/>
    <s v="SI"/>
  </r>
  <r>
    <s v="Dupa Corp"/>
    <n v="218.05"/>
    <n v="277.96121277986498"/>
    <n v="496.01121277986499"/>
    <x v="1"/>
    <x v="2"/>
    <n v="1"/>
    <n v="91"/>
    <s v="NO"/>
    <s v="NO"/>
    <s v="SI"/>
  </r>
  <r>
    <s v="Comestic Group"/>
    <n v="234.48"/>
    <n v="171.36908084847471"/>
    <n v="405.84908084847473"/>
    <x v="6"/>
    <x v="2"/>
    <n v="0.72499999999999998"/>
    <n v="63"/>
    <s v="NO"/>
    <s v="NO"/>
    <s v="SI"/>
  </r>
  <r>
    <s v="Dannuc Soluttions"/>
    <n v="153.34"/>
    <n v="203.80313311516841"/>
    <n v="357.14313311516844"/>
    <x v="1"/>
    <x v="2"/>
    <n v="0.88"/>
    <n v="70"/>
    <s v="NO"/>
    <s v="NO"/>
    <s v="SI"/>
  </r>
  <r>
    <s v="Preper Hands"/>
    <n v="121.46"/>
    <n v="79.240361269887572"/>
    <n v="200.70036126988757"/>
    <x v="4"/>
    <x v="3"/>
    <n v="1"/>
    <n v="69"/>
    <s v="NO"/>
    <s v="NO"/>
    <s v="NO"/>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n v="101753.86"/>
    <n v="152720.21095751051"/>
    <x v="0"/>
    <x v="0"/>
    <x v="0"/>
    <x v="0"/>
    <x v="0"/>
    <x v="0"/>
    <x v="0"/>
    <x v="0"/>
    <x v="0"/>
  </r>
  <r>
    <x v="1"/>
    <n v="18164.62"/>
    <n v="77343.421748862835"/>
    <x v="1"/>
    <x v="0"/>
    <x v="0"/>
    <x v="1"/>
    <x v="1"/>
    <x v="0"/>
    <x v="0"/>
    <x v="1"/>
    <x v="1"/>
  </r>
  <r>
    <x v="2"/>
    <n v="42611.76"/>
    <n v="25709.772726075629"/>
    <x v="2"/>
    <x v="1"/>
    <x v="0"/>
    <x v="2"/>
    <x v="1"/>
    <x v="1"/>
    <x v="0"/>
    <x v="0"/>
    <x v="1"/>
  </r>
  <r>
    <x v="3"/>
    <n v="9301.56"/>
    <n v="40277.934017623222"/>
    <x v="3"/>
    <x v="2"/>
    <x v="0"/>
    <x v="3"/>
    <x v="2"/>
    <x v="0"/>
    <x v="1"/>
    <x v="0"/>
    <x v="1"/>
  </r>
  <r>
    <x v="4"/>
    <n v="22247.81"/>
    <n v="25344.702199375399"/>
    <x v="4"/>
    <x v="1"/>
    <x v="0"/>
    <x v="2"/>
    <x v="1"/>
    <x v="0"/>
    <x v="0"/>
    <x v="0"/>
    <x v="0"/>
  </r>
  <r>
    <x v="5"/>
    <n v="8472.0300000000007"/>
    <n v="30178.836336379081"/>
    <x v="5"/>
    <x v="0"/>
    <x v="0"/>
    <x v="4"/>
    <x v="3"/>
    <x v="1"/>
    <x v="0"/>
    <x v="1"/>
    <x v="1"/>
  </r>
  <r>
    <x v="6"/>
    <n v="9106.25"/>
    <n v="18161.668715654421"/>
    <x v="6"/>
    <x v="3"/>
    <x v="0"/>
    <x v="2"/>
    <x v="4"/>
    <x v="0"/>
    <x v="1"/>
    <x v="0"/>
    <x v="0"/>
  </r>
  <r>
    <x v="7"/>
    <n v="4257.4399999999996"/>
    <n v="12624.809675910141"/>
    <x v="7"/>
    <x v="0"/>
    <x v="1"/>
    <x v="1"/>
    <x v="5"/>
    <x v="1"/>
    <x v="0"/>
    <x v="1"/>
    <x v="1"/>
  </r>
  <r>
    <x v="8"/>
    <n v="1573.63"/>
    <n v="14105.397449219759"/>
    <x v="8"/>
    <x v="3"/>
    <x v="0"/>
    <x v="5"/>
    <x v="6"/>
    <x v="0"/>
    <x v="0"/>
    <x v="0"/>
    <x v="1"/>
  </r>
  <r>
    <x v="9"/>
    <n v="4842.3"/>
    <n v="8831.884419494032"/>
    <x v="9"/>
    <x v="4"/>
    <x v="0"/>
    <x v="6"/>
    <x v="7"/>
    <x v="1"/>
    <x v="1"/>
    <x v="0"/>
    <x v="1"/>
  </r>
  <r>
    <x v="10"/>
    <n v="833.11"/>
    <n v="12201.60070612868"/>
    <x v="10"/>
    <x v="1"/>
    <x v="2"/>
    <x v="2"/>
    <x v="1"/>
    <x v="0"/>
    <x v="0"/>
    <x v="0"/>
    <x v="0"/>
  </r>
  <r>
    <x v="11"/>
    <n v="2421.89"/>
    <n v="9212.3819630850994"/>
    <x v="11"/>
    <x v="1"/>
    <x v="0"/>
    <x v="2"/>
    <x v="6"/>
    <x v="0"/>
    <x v="0"/>
    <x v="1"/>
    <x v="1"/>
  </r>
  <r>
    <x v="12"/>
    <n v="1900.67"/>
    <n v="6306.6864727491256"/>
    <x v="12"/>
    <x v="5"/>
    <x v="0"/>
    <x v="2"/>
    <x v="8"/>
    <x v="0"/>
    <x v="1"/>
    <x v="0"/>
    <x v="1"/>
  </r>
  <r>
    <x v="13"/>
    <n v="3238.8"/>
    <n v="3415.2071866824931"/>
    <x v="13"/>
    <x v="6"/>
    <x v="3"/>
    <x v="2"/>
    <x v="1"/>
    <x v="0"/>
    <x v="0"/>
    <x v="1"/>
    <x v="1"/>
  </r>
  <r>
    <x v="14"/>
    <n v="2389.7199999999998"/>
    <n v="4079.9609911684061"/>
    <x v="14"/>
    <x v="3"/>
    <x v="0"/>
    <x v="7"/>
    <x v="9"/>
    <x v="1"/>
    <x v="1"/>
    <x v="0"/>
    <x v="0"/>
  </r>
  <r>
    <x v="15"/>
    <n v="541.62"/>
    <n v="5616.3300851100084"/>
    <x v="15"/>
    <x v="4"/>
    <x v="0"/>
    <x v="8"/>
    <x v="10"/>
    <x v="0"/>
    <x v="1"/>
    <x v="0"/>
    <x v="1"/>
  </r>
  <r>
    <x v="16"/>
    <n v="20.54"/>
    <n v="4628.7812013703251"/>
    <x v="16"/>
    <x v="1"/>
    <x v="0"/>
    <x v="2"/>
    <x v="11"/>
    <x v="0"/>
    <x v="1"/>
    <x v="1"/>
    <x v="1"/>
  </r>
  <r>
    <x v="17"/>
    <n v="328.42"/>
    <n v="3985.0070045985249"/>
    <x v="17"/>
    <x v="3"/>
    <x v="1"/>
    <x v="2"/>
    <x v="12"/>
    <x v="0"/>
    <x v="1"/>
    <x v="1"/>
    <x v="1"/>
  </r>
  <r>
    <x v="18"/>
    <n v="1356.58"/>
    <n v="2719.744043153878"/>
    <x v="18"/>
    <x v="6"/>
    <x v="0"/>
    <x v="2"/>
    <x v="13"/>
    <x v="0"/>
    <x v="0"/>
    <x v="0"/>
    <x v="1"/>
  </r>
  <r>
    <x v="19"/>
    <n v="1421.36"/>
    <n v="2378.874680779968"/>
    <x v="19"/>
    <x v="7"/>
    <x v="2"/>
    <x v="9"/>
    <x v="3"/>
    <x v="1"/>
    <x v="1"/>
    <x v="0"/>
    <x v="1"/>
  </r>
  <r>
    <x v="20"/>
    <n v="1597.29"/>
    <n v="968.21265326744106"/>
    <x v="20"/>
    <x v="2"/>
    <x v="0"/>
    <x v="10"/>
    <x v="6"/>
    <x v="1"/>
    <x v="1"/>
    <x v="0"/>
    <x v="0"/>
  </r>
  <r>
    <x v="21"/>
    <n v="1152.04"/>
    <n v="1308.0401933239771"/>
    <x v="21"/>
    <x v="2"/>
    <x v="0"/>
    <x v="11"/>
    <x v="3"/>
    <x v="0"/>
    <x v="0"/>
    <x v="0"/>
    <x v="0"/>
  </r>
  <r>
    <x v="22"/>
    <n v="481.43"/>
    <n v="1854.4424626793209"/>
    <x v="22"/>
    <x v="2"/>
    <x v="2"/>
    <x v="2"/>
    <x v="3"/>
    <x v="0"/>
    <x v="0"/>
    <x v="0"/>
    <x v="1"/>
  </r>
  <r>
    <x v="23"/>
    <n v="1126.3599999999999"/>
    <n v="769.29675876323904"/>
    <x v="23"/>
    <x v="7"/>
    <x v="3"/>
    <x v="12"/>
    <x v="0"/>
    <x v="0"/>
    <x v="1"/>
    <x v="0"/>
    <x v="1"/>
  </r>
  <r>
    <x v="24"/>
    <n v="846.23"/>
    <n v="892.8451259260072"/>
    <x v="24"/>
    <x v="3"/>
    <x v="4"/>
    <x v="13"/>
    <x v="14"/>
    <x v="0"/>
    <x v="1"/>
    <x v="1"/>
    <x v="1"/>
  </r>
  <r>
    <x v="25"/>
    <n v="947.98"/>
    <n v="722.3344459531578"/>
    <x v="25"/>
    <x v="4"/>
    <x v="1"/>
    <x v="2"/>
    <x v="15"/>
    <x v="0"/>
    <x v="1"/>
    <x v="1"/>
    <x v="0"/>
  </r>
  <r>
    <x v="26"/>
    <n v="704.42"/>
    <n v="946.16267175339135"/>
    <x v="26"/>
    <x v="2"/>
    <x v="3"/>
    <x v="14"/>
    <x v="16"/>
    <x v="0"/>
    <x v="1"/>
    <x v="0"/>
    <x v="0"/>
  </r>
  <r>
    <x v="27"/>
    <n v="707.43"/>
    <n v="902.33417451124501"/>
    <x v="27"/>
    <x v="7"/>
    <x v="0"/>
    <x v="2"/>
    <x v="8"/>
    <x v="1"/>
    <x v="0"/>
    <x v="0"/>
    <x v="0"/>
  </r>
  <r>
    <x v="28"/>
    <n v="503.2"/>
    <n v="968.16119052794306"/>
    <x v="28"/>
    <x v="7"/>
    <x v="0"/>
    <x v="2"/>
    <x v="8"/>
    <x v="1"/>
    <x v="1"/>
    <x v="0"/>
    <x v="1"/>
  </r>
  <r>
    <x v="29"/>
    <n v="680.09"/>
    <n v="785.65518653490756"/>
    <x v="29"/>
    <x v="5"/>
    <x v="3"/>
    <x v="2"/>
    <x v="17"/>
    <x v="0"/>
    <x v="1"/>
    <x v="0"/>
    <x v="1"/>
  </r>
  <r>
    <x v="30"/>
    <n v="751.38"/>
    <n v="557.53540092452647"/>
    <x v="30"/>
    <x v="1"/>
    <x v="0"/>
    <x v="2"/>
    <x v="18"/>
    <x v="0"/>
    <x v="0"/>
    <x v="0"/>
    <x v="0"/>
  </r>
  <r>
    <x v="31"/>
    <n v="264.58"/>
    <n v="847.5359819326336"/>
    <x v="31"/>
    <x v="4"/>
    <x v="0"/>
    <x v="15"/>
    <x v="5"/>
    <x v="1"/>
    <x v="0"/>
    <x v="1"/>
    <x v="0"/>
  </r>
  <r>
    <x v="32"/>
    <n v="317.86"/>
    <n v="752.46314907745875"/>
    <x v="32"/>
    <x v="4"/>
    <x v="2"/>
    <x v="16"/>
    <x v="13"/>
    <x v="0"/>
    <x v="1"/>
    <x v="1"/>
    <x v="0"/>
  </r>
  <r>
    <x v="33"/>
    <n v="554.26"/>
    <n v="452.40289478678972"/>
    <x v="33"/>
    <x v="4"/>
    <x v="0"/>
    <x v="17"/>
    <x v="19"/>
    <x v="1"/>
    <x v="1"/>
    <x v="0"/>
    <x v="0"/>
  </r>
  <r>
    <x v="34"/>
    <n v="117.91"/>
    <n v="858.42158321731745"/>
    <x v="34"/>
    <x v="4"/>
    <x v="3"/>
    <x v="2"/>
    <x v="20"/>
    <x v="0"/>
    <x v="1"/>
    <x v="0"/>
    <x v="1"/>
  </r>
  <r>
    <x v="35"/>
    <n v="427.43"/>
    <n v="533.02719516797526"/>
    <x v="35"/>
    <x v="7"/>
    <x v="0"/>
    <x v="18"/>
    <x v="8"/>
    <x v="0"/>
    <x v="1"/>
    <x v="0"/>
    <x v="0"/>
  </r>
  <r>
    <x v="36"/>
    <n v="623.15"/>
    <n v="319.20306093370652"/>
    <x v="36"/>
    <x v="5"/>
    <x v="2"/>
    <x v="2"/>
    <x v="12"/>
    <x v="1"/>
    <x v="0"/>
    <x v="0"/>
    <x v="1"/>
  </r>
  <r>
    <x v="37"/>
    <n v="51.43"/>
    <n v="733.94540351208002"/>
    <x v="37"/>
    <x v="6"/>
    <x v="0"/>
    <x v="2"/>
    <x v="1"/>
    <x v="0"/>
    <x v="0"/>
    <x v="0"/>
    <x v="1"/>
  </r>
  <r>
    <x v="38"/>
    <n v="201.5"/>
    <n v="533.72957161805164"/>
    <x v="38"/>
    <x v="6"/>
    <x v="2"/>
    <x v="2"/>
    <x v="7"/>
    <x v="1"/>
    <x v="1"/>
    <x v="0"/>
    <x v="0"/>
  </r>
  <r>
    <x v="39"/>
    <n v="416.05"/>
    <n v="315.39755716881621"/>
    <x v="39"/>
    <x v="1"/>
    <x v="2"/>
    <x v="19"/>
    <x v="8"/>
    <x v="0"/>
    <x v="0"/>
    <x v="1"/>
    <x v="1"/>
  </r>
  <r>
    <x v="40"/>
    <n v="168.34"/>
    <n v="543.61425616693475"/>
    <x v="40"/>
    <x v="6"/>
    <x v="2"/>
    <x v="3"/>
    <x v="21"/>
    <x v="1"/>
    <x v="0"/>
    <x v="1"/>
    <x v="0"/>
  </r>
  <r>
    <x v="41"/>
    <n v="62.34"/>
    <n v="604.48162117205516"/>
    <x v="41"/>
    <x v="1"/>
    <x v="2"/>
    <x v="20"/>
    <x v="22"/>
    <x v="1"/>
    <x v="1"/>
    <x v="0"/>
    <x v="0"/>
  </r>
  <r>
    <x v="42"/>
    <n v="47.73"/>
    <n v="612.68628449637879"/>
    <x v="42"/>
    <x v="6"/>
    <x v="0"/>
    <x v="2"/>
    <x v="18"/>
    <x v="0"/>
    <x v="0"/>
    <x v="1"/>
    <x v="0"/>
  </r>
  <r>
    <x v="43"/>
    <n v="175.67"/>
    <n v="471.23774655167068"/>
    <x v="43"/>
    <x v="5"/>
    <x v="0"/>
    <x v="21"/>
    <x v="19"/>
    <x v="1"/>
    <x v="0"/>
    <x v="0"/>
    <x v="1"/>
  </r>
  <r>
    <x v="44"/>
    <n v="60.27"/>
    <n v="516.24515935993588"/>
    <x v="44"/>
    <x v="1"/>
    <x v="3"/>
    <x v="2"/>
    <x v="14"/>
    <x v="0"/>
    <x v="1"/>
    <x v="1"/>
    <x v="1"/>
  </r>
  <r>
    <x v="45"/>
    <n v="245.14"/>
    <n v="331.2582802081302"/>
    <x v="45"/>
    <x v="0"/>
    <x v="2"/>
    <x v="2"/>
    <x v="23"/>
    <x v="0"/>
    <x v="1"/>
    <x v="0"/>
    <x v="1"/>
  </r>
  <r>
    <x v="46"/>
    <n v="218.05"/>
    <n v="277.96121277986498"/>
    <x v="46"/>
    <x v="1"/>
    <x v="2"/>
    <x v="2"/>
    <x v="24"/>
    <x v="0"/>
    <x v="1"/>
    <x v="0"/>
    <x v="1"/>
  </r>
  <r>
    <x v="47"/>
    <n v="234.48"/>
    <n v="171.36908084847471"/>
    <x v="47"/>
    <x v="6"/>
    <x v="2"/>
    <x v="22"/>
    <x v="25"/>
    <x v="0"/>
    <x v="1"/>
    <x v="0"/>
    <x v="0"/>
  </r>
  <r>
    <x v="48"/>
    <n v="153.34"/>
    <n v="203.80313311516841"/>
    <x v="48"/>
    <x v="1"/>
    <x v="2"/>
    <x v="23"/>
    <x v="15"/>
    <x v="0"/>
    <x v="1"/>
    <x v="0"/>
    <x v="0"/>
  </r>
  <r>
    <x v="49"/>
    <n v="121.46"/>
    <n v="79.240361269887572"/>
    <x v="49"/>
    <x v="4"/>
    <x v="3"/>
    <x v="2"/>
    <x v="4"/>
    <x v="0"/>
    <x v="1"/>
    <x v="1"/>
    <x v="1"/>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Celland"/>
    <x v="0"/>
    <x v="0"/>
    <x v="0"/>
    <x v="0"/>
    <s v="CELULARES"/>
    <n v="5"/>
    <n v="0.78378378378378377"/>
    <n v="71"/>
    <s v="NO"/>
    <x v="0"/>
    <s v="SI"/>
  </r>
  <r>
    <s v="Husky Movils"/>
    <x v="1"/>
    <x v="1"/>
    <x v="1"/>
    <x v="1"/>
    <s v="CELULARES"/>
    <n v="5"/>
    <n v="0.6"/>
    <n v="81"/>
    <s v="NO"/>
    <x v="0"/>
    <s v="NO"/>
  </r>
  <r>
    <s v="Inubix"/>
    <x v="2"/>
    <x v="2"/>
    <x v="2"/>
    <x v="2"/>
    <s v="TECNOLOGIA"/>
    <n v="5"/>
    <n v="1"/>
    <n v="81"/>
    <s v="SI"/>
    <x v="0"/>
    <s v="SI"/>
  </r>
  <r>
    <s v="Obscorp"/>
    <x v="3"/>
    <x v="3"/>
    <x v="3"/>
    <x v="3"/>
    <s v="HOGAR"/>
    <n v="5"/>
    <n v="0.92"/>
    <n v="72"/>
    <s v="NO"/>
    <x v="1"/>
    <s v="SI"/>
  </r>
  <r>
    <s v="Panstec"/>
    <x v="4"/>
    <x v="4"/>
    <x v="4"/>
    <x v="4"/>
    <s v="TECNOLOGIA"/>
    <n v="5"/>
    <n v="1"/>
    <n v="81"/>
    <s v="NO"/>
    <x v="0"/>
    <s v="SI"/>
  </r>
  <r>
    <s v="Cell Roxie"/>
    <x v="5"/>
    <x v="5"/>
    <x v="5"/>
    <x v="5"/>
    <s v="CELULARES"/>
    <n v="5"/>
    <n v="0.58461538461538465"/>
    <n v="80"/>
    <s v="SI"/>
    <x v="0"/>
    <s v="NO"/>
  </r>
  <r>
    <s v="Cj Mark"/>
    <x v="6"/>
    <x v="6"/>
    <x v="6"/>
    <x v="6"/>
    <s v="COMPUTACIÓN"/>
    <n v="5"/>
    <n v="1"/>
    <n v="69"/>
    <s v="NO"/>
    <x v="1"/>
    <s v="SI"/>
  </r>
  <r>
    <s v="Zellarts"/>
    <x v="7"/>
    <x v="7"/>
    <x v="7"/>
    <x v="7"/>
    <s v="CELULARES"/>
    <n v="2"/>
    <n v="0.6"/>
    <n v="77"/>
    <s v="SI"/>
    <x v="0"/>
    <s v="NO"/>
  </r>
  <r>
    <s v="Isam Company"/>
    <x v="8"/>
    <x v="8"/>
    <x v="8"/>
    <x v="8"/>
    <s v="COMPUTACIÓN"/>
    <n v="5"/>
    <n v="0.85882352941176465"/>
    <n v="76"/>
    <s v="NO"/>
    <x v="0"/>
    <s v="SI"/>
  </r>
  <r>
    <s v="Hiperabits"/>
    <x v="9"/>
    <x v="9"/>
    <x v="9"/>
    <x v="9"/>
    <s v="DEPORTES"/>
    <n v="5"/>
    <n v="0.90920245398773003"/>
    <n v="75"/>
    <s v="SI"/>
    <x v="1"/>
    <s v="SI"/>
  </r>
  <r>
    <s v="Es Tuyo Tyc"/>
    <x v="10"/>
    <x v="10"/>
    <x v="10"/>
    <x v="10"/>
    <s v="TECNOLOGIA"/>
    <n v="4"/>
    <n v="1"/>
    <n v="81"/>
    <s v="NO"/>
    <x v="0"/>
    <s v="SI"/>
  </r>
  <r>
    <s v="Six Eirl"/>
    <x v="11"/>
    <x v="11"/>
    <x v="11"/>
    <x v="11"/>
    <s v="TECNOLOGIA"/>
    <n v="5"/>
    <n v="1"/>
    <n v="76"/>
    <s v="NO"/>
    <x v="0"/>
    <s v="NO"/>
  </r>
  <r>
    <s v="Jg Store"/>
    <x v="12"/>
    <x v="12"/>
    <x v="12"/>
    <x v="12"/>
    <s v="ELECTRODOMESTICOS"/>
    <n v="5"/>
    <n v="1"/>
    <n v="73"/>
    <s v="NO"/>
    <x v="1"/>
    <s v="SI"/>
  </r>
  <r>
    <s v="Hairpros"/>
    <x v="13"/>
    <x v="13"/>
    <x v="13"/>
    <x v="13"/>
    <s v="MODA"/>
    <n v="3"/>
    <n v="1"/>
    <n v="81"/>
    <s v="NO"/>
    <x v="0"/>
    <s v="NO"/>
  </r>
  <r>
    <s v="Avansis"/>
    <x v="14"/>
    <x v="14"/>
    <x v="14"/>
    <x v="14"/>
    <s v="COMPUTACIÓN"/>
    <n v="5"/>
    <n v="0.71"/>
    <n v="79"/>
    <s v="SI"/>
    <x v="1"/>
    <s v="SI"/>
  </r>
  <r>
    <s v="Zultra Companu"/>
    <x v="15"/>
    <x v="15"/>
    <x v="15"/>
    <x v="15"/>
    <s v="DEPORTES"/>
    <n v="5"/>
    <n v="0.94"/>
    <n v="67"/>
    <s v="NO"/>
    <x v="1"/>
    <s v="SI"/>
  </r>
  <r>
    <s v="M &amp; P Corp"/>
    <x v="16"/>
    <x v="16"/>
    <x v="16"/>
    <x v="16"/>
    <s v="TECNOLOGIA"/>
    <n v="5"/>
    <n v="1"/>
    <n v="85"/>
    <s v="NO"/>
    <x v="1"/>
    <s v="NO"/>
  </r>
  <r>
    <s v="Yansis"/>
    <x v="17"/>
    <x v="17"/>
    <x v="17"/>
    <x v="17"/>
    <s v="COMPUTACIÓN"/>
    <n v="2"/>
    <n v="1"/>
    <n v="86"/>
    <s v="NO"/>
    <x v="1"/>
    <s v="NO"/>
  </r>
  <r>
    <s v="Mark Corp"/>
    <x v="18"/>
    <x v="18"/>
    <x v="18"/>
    <x v="18"/>
    <s v="MODA"/>
    <n v="5"/>
    <n v="1"/>
    <n v="87"/>
    <s v="NO"/>
    <x v="0"/>
    <s v="SI"/>
  </r>
  <r>
    <s v="Agromarket"/>
    <x v="19"/>
    <x v="19"/>
    <x v="19"/>
    <x v="19"/>
    <s v="MASCOTAS"/>
    <n v="4"/>
    <n v="0.95"/>
    <n v="80"/>
    <s v="SI"/>
    <x v="1"/>
    <s v="SI"/>
  </r>
  <r>
    <s v="Intercompany"/>
    <x v="20"/>
    <x v="20"/>
    <x v="20"/>
    <x v="20"/>
    <s v="HOGAR"/>
    <n v="5"/>
    <n v="0.88421052631578945"/>
    <n v="76"/>
    <s v="SI"/>
    <x v="1"/>
    <s v="SI"/>
  </r>
  <r>
    <s v="Tapizend"/>
    <x v="21"/>
    <x v="21"/>
    <x v="21"/>
    <x v="21"/>
    <s v="HOGAR"/>
    <n v="5"/>
    <n v="0.88571428571428568"/>
    <n v="80"/>
    <s v="NO"/>
    <x v="0"/>
    <s v="SI"/>
  </r>
  <r>
    <s v="Elymar"/>
    <x v="22"/>
    <x v="22"/>
    <x v="22"/>
    <x v="22"/>
    <s v="HOGAR"/>
    <n v="4"/>
    <n v="1"/>
    <n v="80"/>
    <s v="NO"/>
    <x v="0"/>
    <s v="SI"/>
  </r>
  <r>
    <s v="Mg Group"/>
    <x v="23"/>
    <x v="23"/>
    <x v="23"/>
    <x v="23"/>
    <s v="MASCOTAS"/>
    <n v="3"/>
    <n v="0.85833333333333328"/>
    <n v="71"/>
    <s v="NO"/>
    <x v="1"/>
    <s v="SI"/>
  </r>
  <r>
    <s v="Cuboxcompany"/>
    <x v="24"/>
    <x v="24"/>
    <x v="24"/>
    <x v="24"/>
    <s v="COMPUTACIÓN"/>
    <n v="1"/>
    <n v="0.62"/>
    <n v="99"/>
    <s v="NO"/>
    <x v="1"/>
    <s v="NO"/>
  </r>
  <r>
    <s v="Pegaso Store"/>
    <x v="25"/>
    <x v="25"/>
    <x v="25"/>
    <x v="25"/>
    <s v="DEPORTES"/>
    <n v="2"/>
    <n v="1"/>
    <n v="70"/>
    <s v="NO"/>
    <x v="1"/>
    <s v="NO"/>
  </r>
  <r>
    <s v="Dhark Company"/>
    <x v="26"/>
    <x v="26"/>
    <x v="26"/>
    <x v="26"/>
    <s v="HOGAR"/>
    <n v="3"/>
    <n v="0.8571428571428571"/>
    <n v="78"/>
    <s v="NO"/>
    <x v="1"/>
    <s v="SI"/>
  </r>
  <r>
    <s v="Mascotech"/>
    <x v="27"/>
    <x v="27"/>
    <x v="27"/>
    <x v="27"/>
    <s v="MASCOTAS"/>
    <n v="5"/>
    <n v="1"/>
    <n v="73"/>
    <s v="SI"/>
    <x v="0"/>
    <s v="SI"/>
  </r>
  <r>
    <s v="Pinto Store"/>
    <x v="28"/>
    <x v="28"/>
    <x v="28"/>
    <x v="28"/>
    <s v="MASCOTAS"/>
    <n v="5"/>
    <n v="1"/>
    <n v="73"/>
    <s v="SI"/>
    <x v="1"/>
    <s v="SI"/>
  </r>
  <r>
    <s v="Bravos Company"/>
    <x v="29"/>
    <x v="29"/>
    <x v="29"/>
    <x v="29"/>
    <s v="ELECTRODOMESTICOS"/>
    <n v="3"/>
    <n v="1"/>
    <n v="83"/>
    <s v="NO"/>
    <x v="1"/>
    <s v="SI"/>
  </r>
  <r>
    <s v="Funko Army"/>
    <x v="30"/>
    <x v="30"/>
    <x v="30"/>
    <x v="30"/>
    <s v="TECNOLOGIA"/>
    <n v="5"/>
    <n v="1"/>
    <n v="88"/>
    <s v="NO"/>
    <x v="0"/>
    <s v="SI"/>
  </r>
  <r>
    <s v="Ultracorp"/>
    <x v="31"/>
    <x v="31"/>
    <x v="31"/>
    <x v="31"/>
    <s v="DEPORTES"/>
    <n v="5"/>
    <n v="0.93"/>
    <n v="77"/>
    <s v="SI"/>
    <x v="0"/>
    <s v="NO"/>
  </r>
  <r>
    <s v="Aps Bikes"/>
    <x v="32"/>
    <x v="32"/>
    <x v="32"/>
    <x v="32"/>
    <s v="DEPORTES"/>
    <n v="4"/>
    <n v="0.18"/>
    <n v="87"/>
    <s v="NO"/>
    <x v="1"/>
    <s v="NO"/>
  </r>
  <r>
    <s v="Esoccer"/>
    <x v="33"/>
    <x v="33"/>
    <x v="33"/>
    <x v="33"/>
    <s v="DEPORTES"/>
    <n v="5"/>
    <n v="0.71666666666666667"/>
    <n v="82"/>
    <s v="SI"/>
    <x v="1"/>
    <s v="SI"/>
  </r>
  <r>
    <s v="Brothers Fit"/>
    <x v="34"/>
    <x v="34"/>
    <x v="34"/>
    <x v="34"/>
    <s v="DEPORTES"/>
    <n v="3"/>
    <n v="1"/>
    <n v="97"/>
    <s v="NO"/>
    <x v="1"/>
    <s v="SI"/>
  </r>
  <r>
    <s v="Mitch Pet Store"/>
    <x v="35"/>
    <x v="35"/>
    <x v="35"/>
    <x v="35"/>
    <s v="MASCOTAS"/>
    <n v="5"/>
    <n v="0.54"/>
    <n v="73"/>
    <s v="NO"/>
    <x v="1"/>
    <s v="SI"/>
  </r>
  <r>
    <s v="Zetas Group"/>
    <x v="36"/>
    <x v="36"/>
    <x v="36"/>
    <x v="36"/>
    <s v="ELECTRODOMESTICOS"/>
    <n v="4"/>
    <n v="1"/>
    <n v="86"/>
    <s v="SI"/>
    <x v="0"/>
    <s v="SI"/>
  </r>
  <r>
    <s v="Tiendas Max"/>
    <x v="37"/>
    <x v="37"/>
    <x v="37"/>
    <x v="37"/>
    <s v="MODA"/>
    <n v="5"/>
    <n v="1"/>
    <n v="81"/>
    <s v="NO"/>
    <x v="0"/>
    <s v="SI"/>
  </r>
  <r>
    <s v="Aktos"/>
    <x v="38"/>
    <x v="38"/>
    <x v="38"/>
    <x v="38"/>
    <s v="MODA"/>
    <n v="4"/>
    <n v="1"/>
    <n v="75"/>
    <s v="SI"/>
    <x v="1"/>
    <s v="SI"/>
  </r>
  <r>
    <s v="Compaty Import"/>
    <x v="39"/>
    <x v="39"/>
    <x v="39"/>
    <x v="39"/>
    <s v="TECNOLOGIA"/>
    <n v="4"/>
    <n v="0.19"/>
    <n v="73"/>
    <s v="NO"/>
    <x v="0"/>
    <s v="NO"/>
  </r>
  <r>
    <s v="Recues Store"/>
    <x v="40"/>
    <x v="40"/>
    <x v="40"/>
    <x v="40"/>
    <s v="MODA"/>
    <n v="4"/>
    <n v="0.92"/>
    <n v="89"/>
    <s v="SI"/>
    <x v="0"/>
    <s v="NO"/>
  </r>
  <r>
    <s v="Bluescompany"/>
    <x v="41"/>
    <x v="41"/>
    <x v="41"/>
    <x v="41"/>
    <s v="TECNOLOGIA"/>
    <n v="4"/>
    <n v="0.85"/>
    <n v="96"/>
    <s v="SI"/>
    <x v="1"/>
    <s v="SI"/>
  </r>
  <r>
    <s v="Jm Store"/>
    <x v="42"/>
    <x v="42"/>
    <x v="42"/>
    <x v="42"/>
    <s v="MODA"/>
    <n v="5"/>
    <n v="1"/>
    <n v="88"/>
    <s v="NO"/>
    <x v="0"/>
    <s v="NO"/>
  </r>
  <r>
    <s v="Llanco Group"/>
    <x v="43"/>
    <x v="43"/>
    <x v="43"/>
    <x v="43"/>
    <s v="ELECTRODOMESTICOS"/>
    <n v="5"/>
    <n v="0.84"/>
    <n v="82"/>
    <s v="SI"/>
    <x v="0"/>
    <s v="SI"/>
  </r>
  <r>
    <s v="Cdx Store"/>
    <x v="44"/>
    <x v="44"/>
    <x v="44"/>
    <x v="44"/>
    <s v="TECNOLOGIA"/>
    <n v="3"/>
    <n v="1"/>
    <n v="99"/>
    <s v="NO"/>
    <x v="1"/>
    <s v="NO"/>
  </r>
  <r>
    <s v="Crimart Techologyes"/>
    <x v="45"/>
    <x v="45"/>
    <x v="45"/>
    <x v="45"/>
    <s v="CELULARES"/>
    <n v="4"/>
    <n v="1"/>
    <n v="66"/>
    <s v="NO"/>
    <x v="1"/>
    <s v="SI"/>
  </r>
  <r>
    <s v="Dupa Corp"/>
    <x v="46"/>
    <x v="46"/>
    <x v="46"/>
    <x v="46"/>
    <s v="TECNOLOGIA"/>
    <n v="4"/>
    <n v="1"/>
    <n v="91"/>
    <s v="NO"/>
    <x v="1"/>
    <s v="SI"/>
  </r>
  <r>
    <s v="Comestic Group"/>
    <x v="47"/>
    <x v="47"/>
    <x v="47"/>
    <x v="47"/>
    <s v="MODA"/>
    <n v="4"/>
    <n v="0.72499999999999998"/>
    <n v="63"/>
    <s v="NO"/>
    <x v="1"/>
    <s v="SI"/>
  </r>
  <r>
    <s v="Dannuc Soluttions"/>
    <x v="48"/>
    <x v="48"/>
    <x v="48"/>
    <x v="48"/>
    <s v="TECNOLOGIA"/>
    <n v="4"/>
    <n v="0.88"/>
    <n v="70"/>
    <s v="NO"/>
    <x v="1"/>
    <s v="SI"/>
  </r>
  <r>
    <s v="Preper Hands"/>
    <x v="49"/>
    <x v="49"/>
    <x v="49"/>
    <x v="49"/>
    <s v="DEPORTES"/>
    <n v="3"/>
    <n v="1"/>
    <n v="69"/>
    <s v="NO"/>
    <x v="1"/>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6683F5-6C15-BE43-A977-1B25AB394E40}" name="TablaDinámica11" cacheId="0" applyNumberFormats="0" applyBorderFormats="0" applyFontFormats="0" applyPatternFormats="0" applyAlignmentFormats="0" applyWidthHeightFormats="1" dataCaption="Valores" updatedVersion="7" minRefreshableVersion="3" useAutoFormatting="1" rowGrandTotals="0" colGrandTotals="0" itemPrintTitles="1" createdVersion="7" indent="0" compact="0" compactData="0" multipleFieldFilters="0">
  <location ref="H6:N58" firstHeaderRow="1" firstDataRow="3" firstDataCol="1"/>
  <pivotFields count="6">
    <pivotField axis="axisRow" compact="0" outline="0" showAll="0" defaultSubtotal="0">
      <items count="50">
        <item x="13"/>
        <item x="9"/>
        <item x="48"/>
        <item x="12"/>
        <item x="32"/>
        <item x="8"/>
        <item x="34"/>
        <item x="49"/>
        <item x="33"/>
        <item x="3"/>
        <item x="2"/>
        <item x="36"/>
        <item x="43"/>
        <item x="37"/>
        <item x="39"/>
        <item x="35"/>
        <item x="0"/>
        <item x="45"/>
        <item x="4"/>
        <item x="22"/>
        <item x="30"/>
        <item x="31"/>
        <item x="29"/>
        <item x="42"/>
        <item x="28"/>
        <item x="15"/>
        <item x="41"/>
        <item x="19"/>
        <item x="6"/>
        <item x="20"/>
        <item x="1"/>
        <item x="40"/>
        <item x="5"/>
        <item x="7"/>
        <item x="14"/>
        <item x="16"/>
        <item x="11"/>
        <item x="46"/>
        <item x="26"/>
        <item x="44"/>
        <item x="27"/>
        <item x="10"/>
        <item x="38"/>
        <item x="18"/>
        <item x="25"/>
        <item x="47"/>
        <item x="17"/>
        <item x="21"/>
        <item x="23"/>
        <item x="24"/>
      </items>
      <extLst>
        <ext xmlns:x14="http://schemas.microsoft.com/office/spreadsheetml/2009/9/main" uri="{2946ED86-A175-432a-8AC1-64E0C546D7DE}">
          <x14:pivotField fillDownLabels="1"/>
        </ext>
      </extLst>
    </pivotField>
    <pivotField axis="axisCol" compact="0" outline="0" showAll="0" defaultSubtotal="0">
      <items count="2">
        <item x="0"/>
        <item x="1"/>
      </items>
      <extLst>
        <ext xmlns:x14="http://schemas.microsoft.com/office/spreadsheetml/2009/9/main" uri="{2946ED86-A175-432a-8AC1-64E0C546D7DE}">
          <x14:pivotField fillDownLabels="1"/>
        </ext>
      </extLst>
    </pivotField>
    <pivotField dataField="1" compact="0" outline="0" showAll="0" defaultSubtotal="0">
      <items count="38">
        <item x="35"/>
        <item x="4"/>
        <item x="19"/>
        <item x="8"/>
        <item x="15"/>
        <item x="16"/>
        <item x="12"/>
        <item x="22"/>
        <item x="1"/>
        <item x="13"/>
        <item x="10"/>
        <item x="6"/>
        <item x="34"/>
        <item x="31"/>
        <item x="27"/>
        <item x="17"/>
        <item x="7"/>
        <item x="14"/>
        <item x="11"/>
        <item x="0"/>
        <item x="5"/>
        <item x="21"/>
        <item x="29"/>
        <item x="32"/>
        <item x="18"/>
        <item x="2"/>
        <item x="3"/>
        <item x="26"/>
        <item x="30"/>
        <item x="25"/>
        <item x="23"/>
        <item x="33"/>
        <item x="9"/>
        <item x="37"/>
        <item x="24"/>
        <item x="28"/>
        <item x="36"/>
        <item x="20"/>
      </items>
      <extLst>
        <ext xmlns:x14="http://schemas.microsoft.com/office/spreadsheetml/2009/9/main" uri="{2946ED86-A175-432a-8AC1-64E0C546D7DE}">
          <x14:pivotField fillDownLabels="1"/>
        </ext>
      </extLst>
    </pivotField>
    <pivotField dataField="1" compact="0" outline="0" showAll="0" defaultSubtotal="0">
      <items count="100">
        <item x="40"/>
        <item x="20"/>
        <item x="25"/>
        <item x="49"/>
        <item x="32"/>
        <item x="77"/>
        <item x="34"/>
        <item x="27"/>
        <item x="35"/>
        <item x="10"/>
        <item x="86"/>
        <item x="1"/>
        <item x="9"/>
        <item x="85"/>
        <item x="45"/>
        <item x="36"/>
        <item x="37"/>
        <item x="47"/>
        <item x="95"/>
        <item x="93"/>
        <item x="48"/>
        <item x="73"/>
        <item x="17"/>
        <item x="87"/>
        <item x="43"/>
        <item x="16"/>
        <item x="80"/>
        <item x="51"/>
        <item x="4"/>
        <item x="44"/>
        <item x="99"/>
        <item x="66"/>
        <item x="59"/>
        <item x="24"/>
        <item x="60"/>
        <item x="30"/>
        <item x="81"/>
        <item x="82"/>
        <item x="70"/>
        <item x="23"/>
        <item x="8"/>
        <item x="0"/>
        <item x="7"/>
        <item x="76"/>
        <item x="75"/>
        <item x="31"/>
        <item x="98"/>
        <item x="64"/>
        <item x="58"/>
        <item x="22"/>
        <item x="39"/>
        <item x="97"/>
        <item x="84"/>
        <item x="89"/>
        <item x="57"/>
        <item x="50"/>
        <item x="26"/>
        <item x="94"/>
        <item x="65"/>
        <item x="14"/>
        <item x="18"/>
        <item x="68"/>
        <item x="5"/>
        <item x="13"/>
        <item x="19"/>
        <item x="15"/>
        <item x="54"/>
        <item x="6"/>
        <item x="63"/>
        <item x="12"/>
        <item x="38"/>
        <item x="55"/>
        <item x="29"/>
        <item x="79"/>
        <item x="67"/>
        <item x="62"/>
        <item x="21"/>
        <item x="90"/>
        <item x="42"/>
        <item x="74"/>
        <item x="56"/>
        <item x="33"/>
        <item x="92"/>
        <item x="2"/>
        <item x="88"/>
        <item x="11"/>
        <item x="72"/>
        <item x="71"/>
        <item x="69"/>
        <item x="52"/>
        <item x="28"/>
        <item x="46"/>
        <item x="96"/>
        <item x="91"/>
        <item x="83"/>
        <item x="61"/>
        <item x="41"/>
        <item x="78"/>
        <item x="3"/>
        <item x="53"/>
      </items>
      <extLst>
        <ext xmlns:x14="http://schemas.microsoft.com/office/spreadsheetml/2009/9/main" uri="{2946ED86-A175-432a-8AC1-64E0C546D7DE}">
          <x14:pivotField fillDownLabels="1"/>
        </ext>
      </extLst>
    </pivotField>
    <pivotField compact="0" outline="0" showAll="0" defaultSubtotal="0">
      <items count="95">
        <item x="82"/>
        <item x="33"/>
        <item x="81"/>
        <item x="35"/>
        <item x="47"/>
        <item x="46"/>
        <item x="39"/>
        <item x="10"/>
        <item x="20"/>
        <item x="4"/>
        <item x="25"/>
        <item x="37"/>
        <item x="88"/>
        <item x="63"/>
        <item x="7"/>
        <item x="84"/>
        <item x="34"/>
        <item x="24"/>
        <item x="48"/>
        <item x="77"/>
        <item x="21"/>
        <item x="56"/>
        <item x="13"/>
        <item x="80"/>
        <item x="92"/>
        <item x="49"/>
        <item x="0"/>
        <item x="36"/>
        <item x="23"/>
        <item x="66"/>
        <item x="59"/>
        <item x="17"/>
        <item x="94"/>
        <item x="16"/>
        <item x="9"/>
        <item x="44"/>
        <item x="93"/>
        <item x="22"/>
        <item x="71"/>
        <item x="27"/>
        <item x="42"/>
        <item x="60"/>
        <item x="79"/>
        <item x="6"/>
        <item x="62"/>
        <item x="1"/>
        <item x="29"/>
        <item x="55"/>
        <item x="14"/>
        <item x="30"/>
        <item x="89"/>
        <item x="5"/>
        <item x="12"/>
        <item x="85"/>
        <item x="26"/>
        <item x="43"/>
        <item x="31"/>
        <item x="19"/>
        <item x="8"/>
        <item x="18"/>
        <item x="67"/>
        <item x="38"/>
        <item x="76"/>
        <item x="73"/>
        <item x="58"/>
        <item x="54"/>
        <item x="52"/>
        <item x="75"/>
        <item x="64"/>
        <item x="83"/>
        <item x="15"/>
        <item x="69"/>
        <item x="53"/>
        <item x="90"/>
        <item x="61"/>
        <item x="65"/>
        <item x="72"/>
        <item x="32"/>
        <item x="2"/>
        <item x="41"/>
        <item x="68"/>
        <item x="45"/>
        <item x="87"/>
        <item x="11"/>
        <item x="3"/>
        <item x="70"/>
        <item x="78"/>
        <item x="28"/>
        <item x="86"/>
        <item x="91"/>
        <item x="51"/>
        <item x="57"/>
        <item x="50"/>
        <item x="40"/>
        <item x="74"/>
      </items>
      <extLst>
        <ext xmlns:x14="http://schemas.microsoft.com/office/spreadsheetml/2009/9/main" uri="{2946ED86-A175-432a-8AC1-64E0C546D7DE}">
          <x14:pivotField fillDownLabels="1"/>
        </ext>
      </extLst>
    </pivotField>
    <pivotField dataField="1" compact="0" numFmtId="10" outline="0" showAll="0" defaultSubtotal="0">
      <items count="96">
        <item x="83"/>
        <item x="63"/>
        <item x="81"/>
        <item x="32"/>
        <item x="28"/>
        <item x="76"/>
        <item x="21"/>
        <item x="71"/>
        <item x="74"/>
        <item x="38"/>
        <item x="65"/>
        <item x="15"/>
        <item x="95"/>
        <item x="25"/>
        <item x="69"/>
        <item x="4"/>
        <item x="26"/>
        <item x="20"/>
        <item x="30"/>
        <item x="10"/>
        <item x="44"/>
        <item x="9"/>
        <item x="78"/>
        <item x="41"/>
        <item x="51"/>
        <item x="75"/>
        <item x="23"/>
        <item x="70"/>
        <item x="22"/>
        <item x="47"/>
        <item x="3"/>
        <item x="19"/>
        <item x="36"/>
        <item x="2"/>
        <item x="72"/>
        <item x="92"/>
        <item x="90"/>
        <item x="87"/>
        <item x="82"/>
        <item x="86"/>
        <item x="94"/>
        <item x="50"/>
        <item x="42"/>
        <item x="1"/>
        <item x="45"/>
        <item x="11"/>
        <item x="80"/>
        <item x="56"/>
        <item x="66"/>
        <item x="79"/>
        <item x="64"/>
        <item x="52"/>
        <item x="27"/>
        <item x="88"/>
        <item x="24"/>
        <item x="35"/>
        <item x="59"/>
        <item x="8"/>
        <item x="34"/>
        <item x="18"/>
        <item x="31"/>
        <item x="16"/>
        <item x="62"/>
        <item x="40"/>
        <item x="17"/>
        <item x="39"/>
        <item x="61"/>
        <item x="43"/>
        <item x="57"/>
        <item x="58"/>
        <item x="73"/>
        <item x="33"/>
        <item x="93"/>
        <item x="77"/>
        <item x="67"/>
        <item x="55"/>
        <item x="60"/>
        <item x="14"/>
        <item x="49"/>
        <item x="12"/>
        <item x="5"/>
        <item x="91"/>
        <item x="13"/>
        <item x="68"/>
        <item x="89"/>
        <item x="46"/>
        <item x="54"/>
        <item x="84"/>
        <item x="53"/>
        <item x="6"/>
        <item x="7"/>
        <item x="37"/>
        <item x="29"/>
        <item x="0"/>
        <item x="48"/>
        <item x="85"/>
      </items>
      <extLst>
        <ext xmlns:x14="http://schemas.microsoft.com/office/spreadsheetml/2009/9/main" uri="{2946ED86-A175-432a-8AC1-64E0C546D7DE}">
          <x14:pivotField fillDownLabels="1"/>
        </ext>
      </extLst>
    </pivotField>
  </pivotFields>
  <rowFields count="1">
    <field x="0"/>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rowItems>
  <colFields count="2">
    <field x="-2"/>
    <field x="1"/>
  </colFields>
  <colItems count="6">
    <i>
      <x/>
      <x/>
    </i>
    <i r="1">
      <x v="1"/>
    </i>
    <i i="1">
      <x v="1"/>
      <x/>
    </i>
    <i r="1" i="1">
      <x v="1"/>
    </i>
    <i i="2">
      <x v="2"/>
      <x/>
    </i>
    <i r="1" i="2">
      <x v="1"/>
    </i>
  </colItems>
  <dataFields count="3">
    <dataField name="Suma de TRANSACCIONES" fld="2" baseField="0" baseItem="0"/>
    <dataField name="Suma de MONTO DE FACTURACIÓN" fld="3" baseField="0" baseItem="0"/>
    <dataField name="Suma de % DE CONVERSIÓN"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9D89B11-0637-4D4C-A29F-A339C80E7C66}" name="TablaDinámica19" cacheId="1" applyNumberFormats="0" applyBorderFormats="0" applyFontFormats="0" applyPatternFormats="0" applyAlignmentFormats="0" applyWidthHeightFormats="1" dataCaption="Valores" updatedVersion="7" minRefreshableVersion="3" useAutoFormatting="1" itemPrintTitles="1" createdVersion="7" indent="0" compact="0" compactData="0" multipleFieldFilters="0">
  <location ref="Q62:R89" firstHeaderRow="1" firstDataRow="1" firstDataCol="1"/>
  <pivotFields count="11">
    <pivotField compact="0" outline="0" showAll="0">
      <items count="51">
        <item x="19"/>
        <item x="38"/>
        <item x="32"/>
        <item x="14"/>
        <item x="41"/>
        <item x="29"/>
        <item x="34"/>
        <item x="44"/>
        <item x="5"/>
        <item x="0"/>
        <item x="6"/>
        <item x="47"/>
        <item x="39"/>
        <item x="45"/>
        <item x="24"/>
        <item x="48"/>
        <item x="26"/>
        <item x="46"/>
        <item x="22"/>
        <item x="10"/>
        <item x="33"/>
        <item x="30"/>
        <item x="13"/>
        <item x="9"/>
        <item x="1"/>
        <item x="20"/>
        <item x="2"/>
        <item x="8"/>
        <item x="12"/>
        <item x="42"/>
        <item x="43"/>
        <item x="16"/>
        <item x="18"/>
        <item x="27"/>
        <item x="23"/>
        <item x="35"/>
        <item x="3"/>
        <item x="4"/>
        <item x="25"/>
        <item x="28"/>
        <item x="49"/>
        <item x="40"/>
        <item x="11"/>
        <item x="21"/>
        <item x="37"/>
        <item x="31"/>
        <item x="17"/>
        <item x="7"/>
        <item x="36"/>
        <item x="15"/>
        <item t="default"/>
      </items>
    </pivotField>
    <pivotField compact="0" numFmtId="164" outline="0" showAll="0"/>
    <pivotField compact="0" numFmtId="164" outline="0" showAll="0"/>
    <pivotField dataField="1" compact="0" numFmtId="164" outline="0" showAll="0"/>
    <pivotField compact="0" outline="0" showAll="0" sortType="descending">
      <items count="9">
        <item sd="0" x="0"/>
        <item sd="0" x="3"/>
        <item sd="0" x="4"/>
        <item sd="0" x="5"/>
        <item sd="0" x="2"/>
        <item sd="0" x="7"/>
        <item sd="0" x="6"/>
        <item sd="0" x="1"/>
        <item t="default"/>
      </items>
      <autoSortScope>
        <pivotArea dataOnly="0" outline="0" fieldPosition="0">
          <references count="1">
            <reference field="4294967294" count="1" selected="0">
              <x v="0"/>
            </reference>
          </references>
        </pivotArea>
      </autoSortScope>
    </pivotField>
    <pivotField compact="0" outline="0" showAll="0" sortType="descending">
      <items count="6">
        <item x="4"/>
        <item x="1"/>
        <item x="3"/>
        <item x="2"/>
        <item x="0"/>
        <item t="default"/>
      </items>
      <autoSortScope>
        <pivotArea dataOnly="0" outline="0" fieldPosition="0">
          <references count="1">
            <reference field="4294967294" count="1" selected="0">
              <x v="0"/>
            </reference>
          </references>
        </pivotArea>
      </autoSortScope>
    </pivotField>
    <pivotField compact="0" numFmtId="9" outline="0" showAll="0"/>
    <pivotField axis="axisRow" compact="0" outline="0" showAll="0" sortType="descending">
      <items count="27">
        <item x="14"/>
        <item x="20"/>
        <item x="22"/>
        <item x="24"/>
        <item x="21"/>
        <item x="18"/>
        <item x="13"/>
        <item x="12"/>
        <item x="11"/>
        <item x="17"/>
        <item x="19"/>
        <item x="1"/>
        <item x="3"/>
        <item x="9"/>
        <item x="16"/>
        <item x="5"/>
        <item x="6"/>
        <item x="7"/>
        <item x="8"/>
        <item x="2"/>
        <item x="0"/>
        <item x="15"/>
        <item x="4"/>
        <item x="10"/>
        <item x="23"/>
        <item x="25"/>
        <item t="default"/>
      </items>
      <autoSortScope>
        <pivotArea dataOnly="0" outline="0" fieldPosition="0">
          <references count="1">
            <reference field="4294967294" count="1" selected="0">
              <x v="0"/>
            </reference>
          </references>
        </pivotArea>
      </autoSortScope>
    </pivotField>
    <pivotField compact="0" outline="0" showAll="0">
      <items count="3">
        <item x="0"/>
        <item x="1"/>
        <item t="default"/>
      </items>
    </pivotField>
    <pivotField compact="0" outline="0" showAll="0"/>
    <pivotField compact="0" outline="0" showAll="0"/>
  </pivotFields>
  <rowFields count="1">
    <field x="7"/>
  </rowFields>
  <rowItems count="27">
    <i>
      <x v="20"/>
    </i>
    <i>
      <x v="11"/>
    </i>
    <i>
      <x v="19"/>
    </i>
    <i>
      <x v="12"/>
    </i>
    <i>
      <x v="16"/>
    </i>
    <i>
      <x v="22"/>
    </i>
    <i>
      <x v="15"/>
    </i>
    <i>
      <x v="17"/>
    </i>
    <i>
      <x v="18"/>
    </i>
    <i>
      <x v="13"/>
    </i>
    <i>
      <x v="23"/>
    </i>
    <i>
      <x v="7"/>
    </i>
    <i>
      <x v="6"/>
    </i>
    <i>
      <x v="8"/>
    </i>
    <i>
      <x/>
    </i>
    <i>
      <x v="21"/>
    </i>
    <i>
      <x v="5"/>
    </i>
    <i>
      <x v="10"/>
    </i>
    <i>
      <x v="14"/>
    </i>
    <i>
      <x v="9"/>
    </i>
    <i>
      <x v="1"/>
    </i>
    <i>
      <x v="4"/>
    </i>
    <i>
      <x v="2"/>
    </i>
    <i>
      <x v="24"/>
    </i>
    <i>
      <x v="3"/>
    </i>
    <i>
      <x v="25"/>
    </i>
    <i t="grand">
      <x/>
    </i>
  </rowItems>
  <colItems count="1">
    <i/>
  </colItems>
  <dataFields count="1">
    <dataField name="Suma de Total general" fld="3" baseField="0" baseItem="0" numFmtId="164"/>
  </dataFields>
  <formats count="1">
    <format dxfId="8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63FAE74-325A-5B40-8EC4-E98135126659}" name="TablaDinámica23" cacheId="2"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chartFormat="1">
  <location ref="E8:F17" firstHeaderRow="1" firstDataRow="1" firstDataCol="1"/>
  <pivotFields count="3">
    <pivotField showAll="0"/>
    <pivotField dataField="1" showAll="0">
      <items count="51">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showAll="0" sortType="descending">
      <items count="9">
        <item x="0"/>
        <item x="3"/>
        <item x="4"/>
        <item x="5"/>
        <item x="1"/>
        <item x="7"/>
        <item x="6"/>
        <item x="2"/>
        <item t="default"/>
      </items>
      <autoSortScope>
        <pivotArea dataOnly="0" outline="0" fieldPosition="0">
          <references count="1">
            <reference field="4294967294" count="1" selected="0">
              <x v="0"/>
            </reference>
          </references>
        </pivotArea>
      </autoSortScope>
    </pivotField>
  </pivotFields>
  <rowFields count="1">
    <field x="2"/>
  </rowFields>
  <rowItems count="9">
    <i>
      <x/>
    </i>
    <i>
      <x v="7"/>
    </i>
    <i>
      <x v="4"/>
    </i>
    <i>
      <x v="1"/>
    </i>
    <i>
      <x v="2"/>
    </i>
    <i>
      <x v="6"/>
    </i>
    <i>
      <x v="3"/>
    </i>
    <i>
      <x v="5"/>
    </i>
    <i t="grand">
      <x/>
    </i>
  </rowItems>
  <colItems count="1">
    <i/>
  </colItems>
  <dataFields count="1">
    <dataField name="Suma de Suma de MONTO DE FACTURACIÓN" fld="1" baseField="0" baseItem="0" numFmtId="164"/>
  </dataFields>
  <formats count="1">
    <format dxfId="61">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FF3929F-0BC5-D24C-84EA-8B23DF206EAA}" name="TablaDinámica22" cacheId="0" applyNumberFormats="0" applyBorderFormats="0" applyFontFormats="0" applyPatternFormats="0" applyAlignmentFormats="0" applyWidthHeightFormats="1" dataCaption="Valores" updatedVersion="7" minRefreshableVersion="3" useAutoFormatting="1" rowGrandTotals="0" itemPrintTitles="1" createdVersion="7" indent="0" outline="1" outlineData="1" multipleFieldFilters="0" chartFormat="1" rowHeaderCaption="Comercio">
  <location ref="A8:B58" firstHeaderRow="1" firstDataRow="1" firstDataCol="1" rowPageCount="1" colPageCount="1"/>
  <pivotFields count="6">
    <pivotField axis="axisRow" showAll="0" sortType="descending" defaultSubtotal="0">
      <items count="50">
        <item x="13"/>
        <item x="9"/>
        <item x="48"/>
        <item x="12"/>
        <item x="32"/>
        <item x="8"/>
        <item x="34"/>
        <item x="49"/>
        <item x="33"/>
        <item x="3"/>
        <item x="2"/>
        <item x="36"/>
        <item x="43"/>
        <item x="37"/>
        <item x="39"/>
        <item x="35"/>
        <item x="0"/>
        <item x="45"/>
        <item x="4"/>
        <item x="22"/>
        <item x="30"/>
        <item x="31"/>
        <item x="29"/>
        <item x="42"/>
        <item x="28"/>
        <item x="15"/>
        <item x="41"/>
        <item x="19"/>
        <item x="6"/>
        <item x="20"/>
        <item x="1"/>
        <item x="40"/>
        <item x="5"/>
        <item x="7"/>
        <item x="14"/>
        <item x="16"/>
        <item x="11"/>
        <item x="46"/>
        <item x="26"/>
        <item x="44"/>
        <item x="27"/>
        <item x="10"/>
        <item x="38"/>
        <item x="18"/>
        <item x="25"/>
        <item x="47"/>
        <item x="17"/>
        <item x="21"/>
        <item x="23"/>
        <item x="24"/>
      </items>
      <autoSortScope>
        <pivotArea dataOnly="0" outline="0" fieldPosition="0">
          <references count="1">
            <reference field="4294967294" count="1" selected="0">
              <x v="0"/>
            </reference>
          </references>
        </pivotArea>
      </autoSortScope>
    </pivotField>
    <pivotField axis="axisPage" multipleItemSelectionAllowed="1" showAll="0" defaultSubtotal="0">
      <items count="2">
        <item h="1" x="0"/>
        <item x="1"/>
      </items>
    </pivotField>
    <pivotField showAll="0" defaultSubtotal="0"/>
    <pivotField dataField="1" showAll="0" defaultSubtotal="0">
      <items count="100">
        <item x="40"/>
        <item x="20"/>
        <item x="25"/>
        <item x="49"/>
        <item x="32"/>
        <item x="77"/>
        <item x="34"/>
        <item x="27"/>
        <item x="35"/>
        <item x="10"/>
        <item x="86"/>
        <item x="1"/>
        <item x="9"/>
        <item x="85"/>
        <item x="45"/>
        <item x="36"/>
        <item x="37"/>
        <item x="47"/>
        <item x="95"/>
        <item x="93"/>
        <item x="48"/>
        <item x="73"/>
        <item x="17"/>
        <item x="87"/>
        <item x="43"/>
        <item x="16"/>
        <item x="80"/>
        <item x="51"/>
        <item x="4"/>
        <item x="44"/>
        <item x="99"/>
        <item x="66"/>
        <item x="59"/>
        <item x="24"/>
        <item x="60"/>
        <item x="30"/>
        <item x="81"/>
        <item x="82"/>
        <item x="70"/>
        <item x="23"/>
        <item x="8"/>
        <item x="0"/>
        <item x="7"/>
        <item x="76"/>
        <item x="75"/>
        <item x="31"/>
        <item x="98"/>
        <item x="64"/>
        <item x="58"/>
        <item x="22"/>
        <item x="39"/>
        <item x="97"/>
        <item x="84"/>
        <item x="89"/>
        <item x="57"/>
        <item x="50"/>
        <item x="26"/>
        <item x="94"/>
        <item x="65"/>
        <item x="14"/>
        <item x="18"/>
        <item x="68"/>
        <item x="5"/>
        <item x="13"/>
        <item x="19"/>
        <item x="15"/>
        <item x="54"/>
        <item x="6"/>
        <item x="63"/>
        <item x="12"/>
        <item x="38"/>
        <item x="55"/>
        <item x="29"/>
        <item x="79"/>
        <item x="67"/>
        <item x="62"/>
        <item x="21"/>
        <item x="90"/>
        <item x="42"/>
        <item x="74"/>
        <item x="56"/>
        <item x="33"/>
        <item x="92"/>
        <item x="2"/>
        <item x="88"/>
        <item x="11"/>
        <item x="72"/>
        <item x="71"/>
        <item x="69"/>
        <item x="52"/>
        <item x="28"/>
        <item x="46"/>
        <item x="96"/>
        <item x="91"/>
        <item x="83"/>
        <item x="61"/>
        <item x="41"/>
        <item x="78"/>
        <item x="3"/>
        <item x="53"/>
      </items>
    </pivotField>
    <pivotField showAll="0" defaultSubtotal="0"/>
    <pivotField numFmtId="10" showAll="0" defaultSubtotal="0"/>
  </pivotFields>
  <rowFields count="1">
    <field x="0"/>
  </rowFields>
  <rowItems count="50">
    <i>
      <x v="9"/>
    </i>
    <i>
      <x v="24"/>
    </i>
    <i>
      <x v="36"/>
    </i>
    <i>
      <x v="8"/>
    </i>
    <i>
      <x v="26"/>
    </i>
    <i>
      <x v="37"/>
    </i>
    <i>
      <x v="10"/>
    </i>
    <i>
      <x v="27"/>
    </i>
    <i>
      <x v="47"/>
    </i>
    <i>
      <x v="19"/>
    </i>
    <i>
      <x v="42"/>
    </i>
    <i>
      <x v="23"/>
    </i>
    <i>
      <x v="28"/>
    </i>
    <i>
      <x v="49"/>
    </i>
    <i>
      <x v="31"/>
    </i>
    <i>
      <x v="3"/>
    </i>
    <i>
      <x v="46"/>
    </i>
    <i>
      <x v="22"/>
    </i>
    <i>
      <x v="32"/>
    </i>
    <i>
      <x/>
    </i>
    <i>
      <x v="18"/>
    </i>
    <i>
      <x v="43"/>
    </i>
    <i>
      <x v="25"/>
    </i>
    <i>
      <x v="39"/>
    </i>
    <i>
      <x v="16"/>
    </i>
    <i>
      <x v="33"/>
    </i>
    <i>
      <x v="14"/>
    </i>
    <i>
      <x v="6"/>
    </i>
    <i>
      <x v="45"/>
    </i>
    <i>
      <x v="5"/>
    </i>
    <i>
      <x v="34"/>
    </i>
    <i>
      <x v="2"/>
    </i>
    <i>
      <x v="44"/>
    </i>
    <i>
      <x v="38"/>
    </i>
    <i>
      <x v="29"/>
    </i>
    <i>
      <x v="4"/>
    </i>
    <i>
      <x v="21"/>
    </i>
    <i>
      <x v="41"/>
    </i>
    <i>
      <x v="1"/>
    </i>
    <i>
      <x v="35"/>
    </i>
    <i>
      <x v="7"/>
    </i>
    <i>
      <x v="30"/>
    </i>
    <i>
      <x v="20"/>
    </i>
    <i>
      <x v="13"/>
    </i>
    <i>
      <x v="48"/>
    </i>
    <i>
      <x v="12"/>
    </i>
    <i>
      <x v="17"/>
    </i>
    <i>
      <x v="15"/>
    </i>
    <i>
      <x v="11"/>
    </i>
    <i>
      <x v="40"/>
    </i>
  </rowItems>
  <colItems count="1">
    <i/>
  </colItems>
  <pageFields count="1">
    <pageField fld="1" hier="-1"/>
  </pageFields>
  <dataFields count="1">
    <dataField name="MONTO DE FACTURACIÓN X COMERCIO" fld="3" baseField="0" baseItem="0"/>
  </dataFields>
  <formats count="12">
    <format dxfId="73">
      <pivotArea collapsedLevelsAreSubtotals="1" fieldPosition="0">
        <references count="1">
          <reference field="0" count="48">
            <x v="0"/>
            <x v="1"/>
            <x v="2"/>
            <x v="3"/>
            <x v="4"/>
            <x v="5"/>
            <x v="6"/>
            <x v="7"/>
            <x v="8"/>
            <x v="10"/>
            <x v="11"/>
            <x v="12"/>
            <x v="13"/>
            <x v="14"/>
            <x v="15"/>
            <x v="16"/>
            <x v="17"/>
            <x v="18"/>
            <x v="19"/>
            <x v="20"/>
            <x v="21"/>
            <x v="22"/>
            <x v="23"/>
            <x v="25"/>
            <x v="26"/>
            <x v="27"/>
            <x v="28"/>
            <x v="29"/>
            <x v="30"/>
            <x v="31"/>
            <x v="32"/>
            <x v="33"/>
            <x v="34"/>
            <x v="35"/>
            <x v="36"/>
            <x v="37"/>
            <x v="38"/>
            <x v="39"/>
            <x v="40"/>
            <x v="41"/>
            <x v="42"/>
            <x v="43"/>
            <x v="44"/>
            <x v="45"/>
            <x v="46"/>
            <x v="47"/>
            <x v="48"/>
            <x v="49"/>
          </reference>
        </references>
      </pivotArea>
    </format>
    <format dxfId="72">
      <pivotArea collapsedLevelsAreSubtotals="1" fieldPosition="0">
        <references count="1">
          <reference field="0" count="2">
            <x v="9"/>
            <x v="24"/>
          </reference>
        </references>
      </pivotArea>
    </format>
    <format dxfId="71">
      <pivotArea type="all" dataOnly="0" outline="0" fieldPosition="0"/>
    </format>
    <format dxfId="70">
      <pivotArea outline="0" collapsedLevelsAreSubtotals="1" fieldPosition="0"/>
    </format>
    <format dxfId="69">
      <pivotArea field="0" type="button" dataOnly="0" labelOnly="1" outline="0" axis="axisRow" fieldPosition="0"/>
    </format>
    <format dxfId="68">
      <pivotArea dataOnly="0" labelOnly="1" fieldPosition="0">
        <references count="1">
          <reference field="0" count="0"/>
        </references>
      </pivotArea>
    </format>
    <format dxfId="67">
      <pivotArea dataOnly="0" labelOnly="1" outline="0" axis="axisValues" fieldPosition="0"/>
    </format>
    <format dxfId="66">
      <pivotArea type="all" dataOnly="0" outline="0" fieldPosition="0"/>
    </format>
    <format dxfId="65">
      <pivotArea outline="0" collapsedLevelsAreSubtotals="1" fieldPosition="0"/>
    </format>
    <format dxfId="64">
      <pivotArea field="0" type="button" dataOnly="0" labelOnly="1" outline="0" axis="axisRow" fieldPosition="0"/>
    </format>
    <format dxfId="63">
      <pivotArea dataOnly="0" labelOnly="1" fieldPosition="0">
        <references count="1">
          <reference field="0" count="0"/>
        </references>
      </pivotArea>
    </format>
    <format dxfId="6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6CE99AA-C131-0949-B03F-DC88197D9FF4}" name="TablaDinámica25" cacheId="3"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M6:O15" firstHeaderRow="0" firstDataRow="1" firstDataCol="1"/>
  <pivotFields count="11">
    <pivotField showAll="0"/>
    <pivotField numFmtId="164" showAll="0"/>
    <pivotField numFmtId="164" showAll="0"/>
    <pivotField dataField="1" numFmtId="164" showAll="0"/>
    <pivotField axis="axisRow" showAll="0" sortType="ascending">
      <items count="9">
        <item x="0"/>
        <item x="3"/>
        <item x="4"/>
        <item x="5"/>
        <item x="2"/>
        <item x="7"/>
        <item x="6"/>
        <item x="1"/>
        <item t="default"/>
      </items>
      <autoSortScope>
        <pivotArea dataOnly="0" outline="0" fieldPosition="0">
          <references count="1">
            <reference field="4294967294" count="1" selected="0">
              <x v="1"/>
            </reference>
          </references>
        </pivotArea>
      </autoSortScope>
    </pivotField>
    <pivotField dataField="1" showAll="0">
      <items count="6">
        <item x="4"/>
        <item x="1"/>
        <item x="3"/>
        <item x="2"/>
        <item x="0"/>
        <item t="default"/>
      </items>
    </pivotField>
    <pivotField numFmtId="9" showAll="0"/>
    <pivotField showAll="0"/>
    <pivotField showAll="0"/>
    <pivotField showAll="0"/>
    <pivotField showAll="0"/>
  </pivotFields>
  <rowFields count="1">
    <field x="4"/>
  </rowFields>
  <rowItems count="9">
    <i>
      <x v="3"/>
    </i>
    <i>
      <x v="1"/>
    </i>
    <i>
      <x/>
    </i>
    <i>
      <x v="4"/>
    </i>
    <i>
      <x v="5"/>
    </i>
    <i>
      <x v="6"/>
    </i>
    <i>
      <x v="2"/>
    </i>
    <i>
      <x v="7"/>
    </i>
    <i t="grand">
      <x/>
    </i>
  </rowItems>
  <colFields count="1">
    <field x="-2"/>
  </colFields>
  <colItems count="2">
    <i>
      <x/>
    </i>
    <i i="1">
      <x v="1"/>
    </i>
  </colItems>
  <dataFields count="2">
    <dataField name="Suma de Total general" fld="3" baseField="0" baseItem="0"/>
    <dataField name="Suma de ESTRELLA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9C92270-299E-8941-BFA8-00D0536F1333}" name="TablaDinámica24" cacheId="0" applyNumberFormats="0" applyBorderFormats="0" applyFontFormats="0" applyPatternFormats="0" applyAlignmentFormats="0" applyWidthHeightFormats="1" dataCaption="Valores" updatedVersion="7" minRefreshableVersion="3" useAutoFormatting="1" rowGrandTotals="0" itemPrintTitles="1" createdVersion="7" indent="0" outline="1" outlineData="1" multipleFieldFilters="0" rowHeaderCaption="Comercio">
  <location ref="A5:D56" firstHeaderRow="1" firstDataRow="2" firstDataCol="1"/>
  <pivotFields count="6">
    <pivotField axis="axisRow" showAll="0" sortType="descending" defaultSubtotal="0">
      <items count="50">
        <item x="13"/>
        <item x="9"/>
        <item x="48"/>
        <item x="12"/>
        <item x="32"/>
        <item x="8"/>
        <item x="34"/>
        <item x="49"/>
        <item x="33"/>
        <item x="3"/>
        <item x="2"/>
        <item x="36"/>
        <item x="43"/>
        <item x="37"/>
        <item x="39"/>
        <item x="35"/>
        <item x="0"/>
        <item x="45"/>
        <item x="4"/>
        <item x="22"/>
        <item x="30"/>
        <item x="31"/>
        <item x="29"/>
        <item x="42"/>
        <item x="28"/>
        <item x="15"/>
        <item x="41"/>
        <item x="19"/>
        <item x="6"/>
        <item x="20"/>
        <item x="1"/>
        <item x="40"/>
        <item x="5"/>
        <item x="7"/>
        <item x="14"/>
        <item x="16"/>
        <item x="11"/>
        <item x="46"/>
        <item x="26"/>
        <item x="44"/>
        <item x="27"/>
        <item x="10"/>
        <item x="38"/>
        <item x="18"/>
        <item x="25"/>
        <item x="47"/>
        <item x="17"/>
        <item x="21"/>
        <item x="23"/>
        <item x="24"/>
      </items>
      <autoSortScope>
        <pivotArea dataOnly="0" outline="0" fieldPosition="0">
          <references count="1">
            <reference field="4294967294" count="1" selected="0">
              <x v="0"/>
            </reference>
          </references>
        </pivotArea>
      </autoSortScope>
    </pivotField>
    <pivotField axis="axisCol" showAll="0" defaultSubtotal="0">
      <items count="2">
        <item x="0"/>
        <item x="1"/>
      </items>
    </pivotField>
    <pivotField showAll="0" defaultSubtotal="0"/>
    <pivotField dataField="1" showAll="0" defaultSubtotal="0">
      <items count="100">
        <item x="40"/>
        <item x="20"/>
        <item x="25"/>
        <item x="49"/>
        <item x="32"/>
        <item x="77"/>
        <item x="34"/>
        <item x="27"/>
        <item x="35"/>
        <item x="10"/>
        <item x="86"/>
        <item x="1"/>
        <item x="9"/>
        <item x="85"/>
        <item x="45"/>
        <item x="36"/>
        <item x="37"/>
        <item x="47"/>
        <item x="95"/>
        <item x="93"/>
        <item x="48"/>
        <item x="73"/>
        <item x="17"/>
        <item x="87"/>
        <item x="43"/>
        <item x="16"/>
        <item x="80"/>
        <item x="51"/>
        <item x="4"/>
        <item x="44"/>
        <item x="99"/>
        <item x="66"/>
        <item x="59"/>
        <item x="24"/>
        <item x="60"/>
        <item x="30"/>
        <item x="81"/>
        <item x="82"/>
        <item x="70"/>
        <item x="23"/>
        <item x="8"/>
        <item x="0"/>
        <item x="7"/>
        <item x="76"/>
        <item x="75"/>
        <item x="31"/>
        <item x="98"/>
        <item x="64"/>
        <item x="58"/>
        <item x="22"/>
        <item x="39"/>
        <item x="97"/>
        <item x="84"/>
        <item x="89"/>
        <item x="57"/>
        <item x="50"/>
        <item x="26"/>
        <item x="94"/>
        <item x="65"/>
        <item x="14"/>
        <item x="18"/>
        <item x="68"/>
        <item x="5"/>
        <item x="13"/>
        <item x="19"/>
        <item x="15"/>
        <item x="54"/>
        <item x="6"/>
        <item x="63"/>
        <item x="12"/>
        <item x="38"/>
        <item x="55"/>
        <item x="29"/>
        <item x="79"/>
        <item x="67"/>
        <item x="62"/>
        <item x="21"/>
        <item x="90"/>
        <item x="42"/>
        <item x="74"/>
        <item x="56"/>
        <item x="33"/>
        <item x="92"/>
        <item x="2"/>
        <item x="88"/>
        <item x="11"/>
        <item x="72"/>
        <item x="71"/>
        <item x="69"/>
        <item x="52"/>
        <item x="28"/>
        <item x="46"/>
        <item x="96"/>
        <item x="91"/>
        <item x="83"/>
        <item x="61"/>
        <item x="41"/>
        <item x="78"/>
        <item x="3"/>
        <item x="53"/>
      </items>
    </pivotField>
    <pivotField showAll="0" defaultSubtotal="0"/>
    <pivotField numFmtId="10" showAll="0" defaultSubtotal="0"/>
  </pivotFields>
  <rowFields count="1">
    <field x="0"/>
  </rowFields>
  <rowItems count="50">
    <i>
      <x v="9"/>
    </i>
    <i>
      <x v="24"/>
    </i>
    <i>
      <x v="26"/>
    </i>
    <i>
      <x v="36"/>
    </i>
    <i>
      <x v="37"/>
    </i>
    <i>
      <x v="8"/>
    </i>
    <i>
      <x v="10"/>
    </i>
    <i>
      <x v="47"/>
    </i>
    <i>
      <x v="27"/>
    </i>
    <i>
      <x v="23"/>
    </i>
    <i>
      <x v="19"/>
    </i>
    <i>
      <x v="42"/>
    </i>
    <i>
      <x v="28"/>
    </i>
    <i>
      <x v="22"/>
    </i>
    <i>
      <x v="3"/>
    </i>
    <i>
      <x v="49"/>
    </i>
    <i>
      <x v="31"/>
    </i>
    <i>
      <x v="46"/>
    </i>
    <i>
      <x v="32"/>
    </i>
    <i>
      <x/>
    </i>
    <i>
      <x v="25"/>
    </i>
    <i>
      <x v="43"/>
    </i>
    <i>
      <x v="18"/>
    </i>
    <i>
      <x v="34"/>
    </i>
    <i>
      <x v="14"/>
    </i>
    <i>
      <x v="38"/>
    </i>
    <i>
      <x v="16"/>
    </i>
    <i>
      <x v="33"/>
    </i>
    <i>
      <x v="39"/>
    </i>
    <i>
      <x v="5"/>
    </i>
    <i>
      <x v="21"/>
    </i>
    <i>
      <x v="45"/>
    </i>
    <i>
      <x v="2"/>
    </i>
    <i>
      <x v="20"/>
    </i>
    <i>
      <x v="6"/>
    </i>
    <i>
      <x v="35"/>
    </i>
    <i>
      <x v="48"/>
    </i>
    <i>
      <x v="44"/>
    </i>
    <i>
      <x v="1"/>
    </i>
    <i>
      <x v="12"/>
    </i>
    <i>
      <x v="41"/>
    </i>
    <i>
      <x v="4"/>
    </i>
    <i>
      <x v="29"/>
    </i>
    <i>
      <x v="30"/>
    </i>
    <i>
      <x v="7"/>
    </i>
    <i>
      <x v="13"/>
    </i>
    <i>
      <x v="17"/>
    </i>
    <i>
      <x v="11"/>
    </i>
    <i>
      <x v="15"/>
    </i>
    <i>
      <x v="40"/>
    </i>
  </rowItems>
  <colFields count="1">
    <field x="1"/>
  </colFields>
  <colItems count="3">
    <i>
      <x/>
    </i>
    <i>
      <x v="1"/>
    </i>
    <i t="grand">
      <x/>
    </i>
  </colItems>
  <dataFields count="1">
    <dataField name="Suma de MONTO DE FACTURACIÓN" fld="3" baseField="0" baseItem="0"/>
  </dataFields>
  <formats count="6">
    <format dxfId="60">
      <pivotArea collapsedLevelsAreSubtotals="1" fieldPosition="0">
        <references count="1">
          <reference field="0" count="48">
            <x v="0"/>
            <x v="1"/>
            <x v="2"/>
            <x v="3"/>
            <x v="4"/>
            <x v="5"/>
            <x v="6"/>
            <x v="7"/>
            <x v="8"/>
            <x v="10"/>
            <x v="11"/>
            <x v="12"/>
            <x v="13"/>
            <x v="14"/>
            <x v="15"/>
            <x v="16"/>
            <x v="17"/>
            <x v="18"/>
            <x v="19"/>
            <x v="20"/>
            <x v="21"/>
            <x v="22"/>
            <x v="23"/>
            <x v="25"/>
            <x v="26"/>
            <x v="27"/>
            <x v="28"/>
            <x v="29"/>
            <x v="30"/>
            <x v="31"/>
            <x v="32"/>
            <x v="33"/>
            <x v="34"/>
            <x v="35"/>
            <x v="36"/>
            <x v="37"/>
            <x v="38"/>
            <x v="39"/>
            <x v="40"/>
            <x v="41"/>
            <x v="42"/>
            <x v="43"/>
            <x v="44"/>
            <x v="45"/>
            <x v="46"/>
            <x v="47"/>
            <x v="48"/>
            <x v="49"/>
          </reference>
        </references>
      </pivotArea>
    </format>
    <format dxfId="59">
      <pivotArea outline="0" collapsedLevelsAreSubtotals="1" fieldPosition="0"/>
    </format>
    <format dxfId="58">
      <pivotArea field="0" type="button" dataOnly="0" labelOnly="1" outline="0" axis="axisRow" fieldPosition="0"/>
    </format>
    <format dxfId="57">
      <pivotArea dataOnly="0" labelOnly="1" fieldPosition="0">
        <references count="1">
          <reference field="0" count="0"/>
        </references>
      </pivotArea>
    </format>
    <format dxfId="56">
      <pivotArea dataOnly="0" labelOnly="1" fieldPosition="0">
        <references count="1">
          <reference field="1" count="0"/>
        </references>
      </pivotArea>
    </format>
    <format dxfId="55">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EB8A5A7-B9EC-0A44-8AF1-97A18058FE70}" name="TablaDinámica26" cacheId="0" applyNumberFormats="0" applyBorderFormats="0" applyFontFormats="0" applyPatternFormats="0" applyAlignmentFormats="0" applyWidthHeightFormats="1" dataCaption="Valores" updatedVersion="7" minRefreshableVersion="3" useAutoFormatting="1" rowGrandTotals="0" itemPrintTitles="1" createdVersion="7" indent="0" outline="1" outlineData="1" multipleFieldFilters="0" rowHeaderCaption="Comercio">
  <location ref="A5:D56" firstHeaderRow="1" firstDataRow="2" firstDataCol="1"/>
  <pivotFields count="6">
    <pivotField axis="axisRow" showAll="0" sortType="descending" defaultSubtotal="0">
      <items count="50">
        <item x="13"/>
        <item x="9"/>
        <item x="48"/>
        <item x="12"/>
        <item x="32"/>
        <item x="8"/>
        <item x="34"/>
        <item x="49"/>
        <item x="33"/>
        <item x="3"/>
        <item x="2"/>
        <item x="36"/>
        <item x="43"/>
        <item x="37"/>
        <item x="39"/>
        <item x="35"/>
        <item x="0"/>
        <item x="45"/>
        <item x="4"/>
        <item x="22"/>
        <item x="30"/>
        <item x="31"/>
        <item x="29"/>
        <item x="42"/>
        <item x="28"/>
        <item x="15"/>
        <item x="41"/>
        <item x="19"/>
        <item x="6"/>
        <item x="20"/>
        <item x="1"/>
        <item x="40"/>
        <item x="5"/>
        <item x="7"/>
        <item x="14"/>
        <item x="16"/>
        <item x="11"/>
        <item x="46"/>
        <item x="26"/>
        <item x="44"/>
        <item x="27"/>
        <item x="10"/>
        <item x="38"/>
        <item x="18"/>
        <item x="25"/>
        <item x="47"/>
        <item x="17"/>
        <item x="21"/>
        <item x="23"/>
        <item x="24"/>
      </items>
      <autoSortScope>
        <pivotArea dataOnly="0" outline="0" fieldPosition="0">
          <references count="1">
            <reference field="4294967294" count="1" selected="0">
              <x v="0"/>
            </reference>
          </references>
        </pivotArea>
      </autoSortScope>
    </pivotField>
    <pivotField axis="axisCol" showAll="0" defaultSubtotal="0">
      <items count="2">
        <item x="0"/>
        <item x="1"/>
      </items>
    </pivotField>
    <pivotField showAll="0" defaultSubtotal="0"/>
    <pivotField dataField="1" showAll="0" defaultSubtotal="0">
      <items count="100">
        <item x="40"/>
        <item x="20"/>
        <item x="25"/>
        <item x="49"/>
        <item x="32"/>
        <item x="77"/>
        <item x="34"/>
        <item x="27"/>
        <item x="35"/>
        <item x="10"/>
        <item x="86"/>
        <item x="1"/>
        <item x="9"/>
        <item x="85"/>
        <item x="45"/>
        <item x="36"/>
        <item x="37"/>
        <item x="47"/>
        <item x="95"/>
        <item x="93"/>
        <item x="48"/>
        <item x="73"/>
        <item x="17"/>
        <item x="87"/>
        <item x="43"/>
        <item x="16"/>
        <item x="80"/>
        <item x="51"/>
        <item x="4"/>
        <item x="44"/>
        <item x="99"/>
        <item x="66"/>
        <item x="59"/>
        <item x="24"/>
        <item x="60"/>
        <item x="30"/>
        <item x="81"/>
        <item x="82"/>
        <item x="70"/>
        <item x="23"/>
        <item x="8"/>
        <item x="0"/>
        <item x="7"/>
        <item x="76"/>
        <item x="75"/>
        <item x="31"/>
        <item x="98"/>
        <item x="64"/>
        <item x="58"/>
        <item x="22"/>
        <item x="39"/>
        <item x="97"/>
        <item x="84"/>
        <item x="89"/>
        <item x="57"/>
        <item x="50"/>
        <item x="26"/>
        <item x="94"/>
        <item x="65"/>
        <item x="14"/>
        <item x="18"/>
        <item x="68"/>
        <item x="5"/>
        <item x="13"/>
        <item x="19"/>
        <item x="15"/>
        <item x="54"/>
        <item x="6"/>
        <item x="63"/>
        <item x="12"/>
        <item x="38"/>
        <item x="55"/>
        <item x="29"/>
        <item x="79"/>
        <item x="67"/>
        <item x="62"/>
        <item x="21"/>
        <item x="90"/>
        <item x="42"/>
        <item x="74"/>
        <item x="56"/>
        <item x="33"/>
        <item x="92"/>
        <item x="2"/>
        <item x="88"/>
        <item x="11"/>
        <item x="72"/>
        <item x="71"/>
        <item x="69"/>
        <item x="52"/>
        <item x="28"/>
        <item x="46"/>
        <item x="96"/>
        <item x="91"/>
        <item x="83"/>
        <item x="61"/>
        <item x="41"/>
        <item x="78"/>
        <item x="3"/>
        <item x="53"/>
      </items>
    </pivotField>
    <pivotField showAll="0" defaultSubtotal="0"/>
    <pivotField numFmtId="10" showAll="0" defaultSubtotal="0"/>
  </pivotFields>
  <rowFields count="1">
    <field x="0"/>
  </rowFields>
  <rowItems count="50">
    <i>
      <x v="9"/>
    </i>
    <i>
      <x v="24"/>
    </i>
    <i>
      <x v="26"/>
    </i>
    <i>
      <x v="36"/>
    </i>
    <i>
      <x v="37"/>
    </i>
    <i>
      <x v="8"/>
    </i>
    <i>
      <x v="10"/>
    </i>
    <i>
      <x v="47"/>
    </i>
    <i>
      <x v="27"/>
    </i>
    <i>
      <x v="23"/>
    </i>
    <i>
      <x v="19"/>
    </i>
    <i>
      <x v="42"/>
    </i>
    <i>
      <x v="28"/>
    </i>
    <i>
      <x v="22"/>
    </i>
    <i>
      <x v="3"/>
    </i>
    <i>
      <x v="49"/>
    </i>
    <i>
      <x v="31"/>
    </i>
    <i>
      <x v="46"/>
    </i>
    <i>
      <x v="32"/>
    </i>
    <i>
      <x/>
    </i>
    <i>
      <x v="25"/>
    </i>
    <i>
      <x v="43"/>
    </i>
    <i>
      <x v="18"/>
    </i>
    <i>
      <x v="34"/>
    </i>
    <i>
      <x v="14"/>
    </i>
    <i>
      <x v="38"/>
    </i>
    <i>
      <x v="16"/>
    </i>
    <i>
      <x v="33"/>
    </i>
    <i>
      <x v="39"/>
    </i>
    <i>
      <x v="5"/>
    </i>
    <i>
      <x v="21"/>
    </i>
    <i>
      <x v="45"/>
    </i>
    <i>
      <x v="2"/>
    </i>
    <i>
      <x v="20"/>
    </i>
    <i>
      <x v="6"/>
    </i>
    <i>
      <x v="35"/>
    </i>
    <i>
      <x v="48"/>
    </i>
    <i>
      <x v="44"/>
    </i>
    <i>
      <x v="1"/>
    </i>
    <i>
      <x v="12"/>
    </i>
    <i>
      <x v="41"/>
    </i>
    <i>
      <x v="4"/>
    </i>
    <i>
      <x v="29"/>
    </i>
    <i>
      <x v="30"/>
    </i>
    <i>
      <x v="7"/>
    </i>
    <i>
      <x v="13"/>
    </i>
    <i>
      <x v="17"/>
    </i>
    <i>
      <x v="11"/>
    </i>
    <i>
      <x v="15"/>
    </i>
    <i>
      <x v="40"/>
    </i>
  </rowItems>
  <colFields count="1">
    <field x="1"/>
  </colFields>
  <colItems count="3">
    <i>
      <x/>
    </i>
    <i>
      <x v="1"/>
    </i>
    <i t="grand">
      <x/>
    </i>
  </colItems>
  <dataFields count="1">
    <dataField name="Suma de MONTO DE FACTURACIÓN" fld="3" baseField="0" baseItem="0"/>
  </dataFields>
  <formats count="6">
    <format dxfId="51">
      <pivotArea collapsedLevelsAreSubtotals="1" fieldPosition="0">
        <references count="1">
          <reference field="0" count="48">
            <x v="0"/>
            <x v="1"/>
            <x v="2"/>
            <x v="3"/>
            <x v="4"/>
            <x v="5"/>
            <x v="6"/>
            <x v="7"/>
            <x v="8"/>
            <x v="10"/>
            <x v="11"/>
            <x v="12"/>
            <x v="13"/>
            <x v="14"/>
            <x v="15"/>
            <x v="16"/>
            <x v="17"/>
            <x v="18"/>
            <x v="19"/>
            <x v="20"/>
            <x v="21"/>
            <x v="22"/>
            <x v="23"/>
            <x v="25"/>
            <x v="26"/>
            <x v="27"/>
            <x v="28"/>
            <x v="29"/>
            <x v="30"/>
            <x v="31"/>
            <x v="32"/>
            <x v="33"/>
            <x v="34"/>
            <x v="35"/>
            <x v="36"/>
            <x v="37"/>
            <x v="38"/>
            <x v="39"/>
            <x v="40"/>
            <x v="41"/>
            <x v="42"/>
            <x v="43"/>
            <x v="44"/>
            <x v="45"/>
            <x v="46"/>
            <x v="47"/>
            <x v="48"/>
            <x v="49"/>
          </reference>
        </references>
      </pivotArea>
    </format>
    <format dxfId="50">
      <pivotArea outline="0" collapsedLevelsAreSubtotals="1" fieldPosition="0"/>
    </format>
    <format dxfId="49">
      <pivotArea field="0" type="button" dataOnly="0" labelOnly="1" outline="0" axis="axisRow" fieldPosition="0"/>
    </format>
    <format dxfId="48">
      <pivotArea dataOnly="0" labelOnly="1" fieldPosition="0">
        <references count="1">
          <reference field="0" count="0"/>
        </references>
      </pivotArea>
    </format>
    <format dxfId="47">
      <pivotArea dataOnly="0" labelOnly="1" fieldPosition="0">
        <references count="1">
          <reference field="1" count="0"/>
        </references>
      </pivotArea>
    </format>
    <format dxfId="46">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2321AAB-E7DA-D840-8051-C206DAD72453}" name="TablaDinámica27" cacheId="4"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chartFormat="1">
  <location ref="N7:P10" firstHeaderRow="0" firstDataRow="1" firstDataCol="1"/>
  <pivotFields count="12">
    <pivotField dataField="1" showAll="0">
      <items count="51">
        <item x="19"/>
        <item x="38"/>
        <item x="32"/>
        <item x="14"/>
        <item x="41"/>
        <item x="29"/>
        <item x="34"/>
        <item x="44"/>
        <item x="5"/>
        <item x="0"/>
        <item x="6"/>
        <item x="47"/>
        <item x="39"/>
        <item x="45"/>
        <item x="24"/>
        <item x="48"/>
        <item x="26"/>
        <item x="46"/>
        <item x="22"/>
        <item x="10"/>
        <item x="33"/>
        <item x="30"/>
        <item x="13"/>
        <item x="9"/>
        <item x="1"/>
        <item x="20"/>
        <item x="2"/>
        <item x="8"/>
        <item x="12"/>
        <item x="42"/>
        <item x="43"/>
        <item x="16"/>
        <item x="18"/>
        <item x="27"/>
        <item x="23"/>
        <item x="35"/>
        <item x="3"/>
        <item x="4"/>
        <item x="25"/>
        <item x="28"/>
        <item x="49"/>
        <item x="40"/>
        <item x="11"/>
        <item x="21"/>
        <item x="37"/>
        <item x="31"/>
        <item x="17"/>
        <item x="7"/>
        <item x="36"/>
        <item x="15"/>
        <item t="default"/>
      </items>
    </pivotField>
    <pivotField numFmtId="164" showAll="0"/>
    <pivotField numFmtId="164" showAll="0"/>
    <pivotField dataField="1" numFmtId="164" showAll="0">
      <items count="51">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numFmtId="9" showAll="0"/>
    <pivotField showAll="0"/>
    <pivotField showAll="0"/>
    <pivotField showAll="0"/>
    <pivotField showAll="0"/>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s>
  <rowFields count="1">
    <field x="11"/>
  </rowFields>
  <rowItems count="3">
    <i>
      <x v="1"/>
    </i>
    <i>
      <x/>
    </i>
    <i t="grand">
      <x/>
    </i>
  </rowItems>
  <colFields count="1">
    <field x="-2"/>
  </colFields>
  <colItems count="2">
    <i>
      <x/>
    </i>
    <i i="1">
      <x v="1"/>
    </i>
  </colItems>
  <dataFields count="2">
    <dataField name="Suma de Total general" fld="3" baseField="0" baseItem="0" numFmtId="164"/>
    <dataField name="Cuenta de Comercio" fld="0" subtotal="count" baseField="0" baseItem="0" numFmtId="1"/>
  </dataFields>
  <formats count="3">
    <format dxfId="54">
      <pivotArea outline="0" collapsedLevelsAreSubtotals="1" fieldPosition="0"/>
    </format>
    <format dxfId="53">
      <pivotArea outline="0" collapsedLevelsAreSubtotals="1" fieldPosition="0"/>
    </format>
    <format dxfId="52">
      <pivotArea outline="0" collapsedLevelsAreSubtotals="1" fieldPosition="0">
        <references count="1">
          <reference field="4294967294" count="1" selected="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DF5E8A8F-AE51-9A4C-90B4-852FDCA374F9}" name="TablaDinámica28" cacheId="4" applyNumberFormats="0" applyBorderFormats="0" applyFontFormats="0" applyPatternFormats="0" applyAlignmentFormats="0" applyWidthHeightFormats="1" dataCaption="Valores" updatedVersion="7" minRefreshableVersion="3" useAutoFormatting="1" rowGrandTotals="0" colGrandTotals="0" itemPrintTitles="1" createdVersion="7" indent="0" compact="0" compactData="0" multipleFieldFilters="0" chartFormat="1">
  <location ref="A10:E39" firstHeaderRow="0" firstDataRow="1" firstDataCol="3" rowPageCount="1" colPageCount="1"/>
  <pivotFields count="12">
    <pivotField axis="axisRow" compact="0" outline="0" showAll="0" sortType="ascending" defaultSubtotal="0">
      <items count="50">
        <item x="15"/>
        <item x="36"/>
        <item x="7"/>
        <item x="17"/>
        <item x="31"/>
        <item x="37"/>
        <item x="21"/>
        <item x="11"/>
        <item x="40"/>
        <item x="49"/>
        <item x="28"/>
        <item x="25"/>
        <item x="4"/>
        <item x="3"/>
        <item x="35"/>
        <item x="23"/>
        <item x="27"/>
        <item x="18"/>
        <item x="16"/>
        <item x="43"/>
        <item x="42"/>
        <item x="12"/>
        <item x="8"/>
        <item x="2"/>
        <item x="20"/>
        <item x="1"/>
        <item x="9"/>
        <item x="13"/>
        <item x="30"/>
        <item x="33"/>
        <item x="10"/>
        <item x="22"/>
        <item x="46"/>
        <item x="26"/>
        <item x="48"/>
        <item x="24"/>
        <item x="45"/>
        <item x="39"/>
        <item x="47"/>
        <item x="6"/>
        <item x="0"/>
        <item x="5"/>
        <item x="44"/>
        <item x="34"/>
        <item x="29"/>
        <item x="41"/>
        <item x="14"/>
        <item x="32"/>
        <item x="38"/>
        <item x="19"/>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dataField="1" compact="0" numFmtId="164" outline="0" showAll="0" sortType="descending"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extLst>
        <ext xmlns:x14="http://schemas.microsoft.com/office/spreadsheetml/2009/9/main" uri="{2946ED86-A175-432a-8AC1-64E0C546D7DE}">
          <x14:pivotField fillDownLabels="1"/>
        </ext>
      </extLst>
    </pivotField>
    <pivotField compact="0" outline="0" showAll="0" defaultSubtotal="0">
      <items count="8">
        <item x="1"/>
        <item x="6"/>
        <item x="7"/>
        <item x="2"/>
        <item x="5"/>
        <item x="4"/>
        <item x="3"/>
        <item x="0"/>
      </items>
      <extLst>
        <ext xmlns:x14="http://schemas.microsoft.com/office/spreadsheetml/2009/9/main" uri="{2946ED86-A175-432a-8AC1-64E0C546D7DE}">
          <x14:pivotField fillDownLabels="1"/>
        </ext>
      </extLst>
    </pivotField>
    <pivotField compact="0" outline="0" showAll="0" defaultSubtotal="0">
      <items count="5">
        <item x="4"/>
        <item x="1"/>
        <item x="3"/>
        <item x="2"/>
        <item x="0"/>
      </items>
      <extLst>
        <ext xmlns:x14="http://schemas.microsoft.com/office/spreadsheetml/2009/9/main" uri="{2946ED86-A175-432a-8AC1-64E0C546D7DE}">
          <x14:pivotField fillDownLabels="1"/>
        </ext>
      </extLst>
    </pivotField>
    <pivotField compact="0" numFmtId="9" outline="0" showAll="0" defaultSubtotal="0">
      <extLst>
        <ext xmlns:x14="http://schemas.microsoft.com/office/spreadsheetml/2009/9/main" uri="{2946ED86-A175-432a-8AC1-64E0C546D7DE}">
          <x14:pivotField fillDownLabels="1"/>
        </ext>
      </extLst>
    </pivotField>
    <pivotField dataField="1" compact="0" outline="0" showAll="0" defaultSubtotal="0">
      <items count="26">
        <item x="25"/>
        <item x="23"/>
        <item x="10"/>
        <item x="4"/>
        <item x="15"/>
        <item x="0"/>
        <item x="2"/>
        <item x="8"/>
        <item x="7"/>
        <item x="6"/>
        <item x="5"/>
        <item x="16"/>
        <item x="9"/>
        <item x="3"/>
        <item x="1"/>
        <item x="19"/>
        <item x="17"/>
        <item x="11"/>
        <item x="12"/>
        <item x="13"/>
        <item x="18"/>
        <item x="21"/>
        <item x="24"/>
        <item x="22"/>
        <item x="20"/>
        <item x="14"/>
      </items>
      <extLst>
        <ext xmlns:x14="http://schemas.microsoft.com/office/spreadsheetml/2009/9/main" uri="{2946ED86-A175-432a-8AC1-64E0C546D7DE}">
          <x14:pivotField fillDownLabels="1"/>
        </ext>
      </extLst>
    </pivotField>
    <pivotField axis="axisRow" compact="0" outline="0" showAll="0" defaultSubtotal="0">
      <items count="2">
        <item x="0"/>
        <item x="1"/>
      </items>
      <extLst>
        <ext xmlns:x14="http://schemas.microsoft.com/office/spreadsheetml/2009/9/main" uri="{2946ED86-A175-432a-8AC1-64E0C546D7DE}">
          <x14:pivotField fillDownLabels="1"/>
        </ext>
      </extLst>
    </pivotField>
    <pivotField axis="axisRow" compact="0" outline="0" showAll="0" defaultSubtotal="0">
      <items count="2">
        <item x="1"/>
        <item x="0"/>
      </items>
      <extLst>
        <ext xmlns:x14="http://schemas.microsoft.com/office/spreadsheetml/2009/9/main" uri="{2946ED86-A175-432a-8AC1-64E0C546D7DE}">
          <x14:pivotField fillDownLabels="1"/>
        </ext>
      </extLst>
    </pivotField>
    <pivotField compact="0" outline="0" showAll="0" sortType="ascending" defaultSubtotal="0">
      <items count="2">
        <item x="1"/>
        <item x="0"/>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Page" compact="0" outline="0" multipleItemSelectionAllowed="1" showAll="0" defaultSubtotal="0">
      <items count="2">
        <item x="1"/>
        <item h="1" x="0"/>
      </items>
      <extLst>
        <ext xmlns:x14="http://schemas.microsoft.com/office/spreadsheetml/2009/9/main" uri="{2946ED86-A175-432a-8AC1-64E0C546D7DE}">
          <x14:pivotField fillDownLabels="1"/>
        </ext>
      </extLst>
    </pivotField>
  </pivotFields>
  <rowFields count="3">
    <field x="0"/>
    <field x="9"/>
    <field x="8"/>
  </rowFields>
  <rowItems count="29">
    <i>
      <x v="36"/>
      <x/>
      <x/>
    </i>
    <i>
      <x/>
      <x/>
      <x/>
    </i>
    <i>
      <x v="9"/>
      <x/>
      <x/>
    </i>
    <i>
      <x v="15"/>
      <x/>
      <x/>
    </i>
    <i>
      <x v="13"/>
      <x/>
      <x/>
    </i>
    <i>
      <x v="10"/>
      <x/>
      <x v="1"/>
    </i>
    <i>
      <x v="21"/>
      <x/>
      <x/>
    </i>
    <i>
      <x v="37"/>
      <x v="1"/>
      <x/>
    </i>
    <i>
      <x v="26"/>
      <x/>
      <x v="1"/>
    </i>
    <i>
      <x v="22"/>
      <x v="1"/>
      <x/>
    </i>
    <i>
      <x v="7"/>
      <x v="1"/>
      <x/>
    </i>
    <i>
      <x v="2"/>
      <x v="1"/>
      <x v="1"/>
    </i>
    <i>
      <x v="31"/>
      <x v="1"/>
      <x/>
    </i>
    <i>
      <x v="41"/>
      <x v="1"/>
      <x v="1"/>
    </i>
    <i>
      <x v="49"/>
      <x/>
      <x v="1"/>
    </i>
    <i>
      <x v="27"/>
      <x v="1"/>
      <x/>
    </i>
    <i>
      <x v="25"/>
      <x v="1"/>
      <x/>
    </i>
    <i>
      <x v="5"/>
      <x v="1"/>
      <x/>
    </i>
    <i>
      <x v="23"/>
      <x v="1"/>
      <x v="1"/>
    </i>
    <i>
      <x v="19"/>
      <x v="1"/>
      <x v="1"/>
    </i>
    <i>
      <x v="44"/>
      <x/>
      <x/>
    </i>
    <i>
      <x v="18"/>
      <x/>
      <x/>
    </i>
    <i>
      <x v="1"/>
      <x v="1"/>
      <x v="1"/>
    </i>
    <i>
      <x v="3"/>
      <x/>
      <x/>
    </i>
    <i>
      <x v="17"/>
      <x v="1"/>
      <x/>
    </i>
    <i>
      <x v="32"/>
      <x/>
      <x/>
    </i>
    <i>
      <x v="43"/>
      <x/>
      <x/>
    </i>
    <i>
      <x v="35"/>
      <x/>
      <x/>
    </i>
    <i>
      <x v="42"/>
      <x/>
      <x/>
    </i>
  </rowItems>
  <colFields count="1">
    <field x="-2"/>
  </colFields>
  <colItems count="2">
    <i>
      <x/>
    </i>
    <i i="1">
      <x v="1"/>
    </i>
  </colItems>
  <pageFields count="1">
    <pageField fld="11" hier="-1"/>
  </pageFields>
  <dataFields count="2">
    <dataField name="CALIFICACÍÓN DE LA PUBLICACIONES" fld="7" baseField="0" baseItem="0" numFmtId="1"/>
    <dataField name="Suma de Total general" fld="3" baseField="0" baseItem="0"/>
  </dataFields>
  <formats count="2">
    <format dxfId="45">
      <pivotArea outline="0" collapsedLevelsAreSubtotals="1" fieldPosition="0"/>
    </format>
    <format dxfId="44">
      <pivotArea outline="0"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6F50D368-29BE-3640-9AC0-1D5AE8D17044}" name="TablaDinámica29" cacheId="4" applyNumberFormats="0" applyBorderFormats="0" applyFontFormats="0" applyPatternFormats="0" applyAlignmentFormats="0" applyWidthHeightFormats="1" dataCaption="Valores" updatedVersion="7" minRefreshableVersion="3" useAutoFormatting="1" rowGrandTotals="0" colGrandTotals="0" itemPrintTitles="1" createdVersion="7" indent="0" compact="0" compactData="0" multipleFieldFilters="0" chartFormat="1">
  <location ref="A8:H29" firstHeaderRow="0" firstDataRow="1" firstDataCol="4" rowPageCount="1" colPageCount="1"/>
  <pivotFields count="12">
    <pivotField axis="axisRow" compact="0" outline="0" showAll="0" sortType="ascending" defaultSubtotal="0">
      <items count="50">
        <item x="19"/>
        <item x="38"/>
        <item x="32"/>
        <item x="14"/>
        <item x="41"/>
        <item x="29"/>
        <item x="34"/>
        <item x="44"/>
        <item x="5"/>
        <item x="0"/>
        <item x="6"/>
        <item x="47"/>
        <item x="39"/>
        <item x="45"/>
        <item x="24"/>
        <item x="48"/>
        <item x="26"/>
        <item x="46"/>
        <item x="22"/>
        <item x="10"/>
        <item x="33"/>
        <item x="30"/>
        <item x="13"/>
        <item x="9"/>
        <item x="1"/>
        <item x="20"/>
        <item x="2"/>
        <item x="8"/>
        <item x="12"/>
        <item x="42"/>
        <item x="43"/>
        <item x="16"/>
        <item x="18"/>
        <item x="27"/>
        <item x="23"/>
        <item x="35"/>
        <item x="3"/>
        <item x="4"/>
        <item x="25"/>
        <item x="28"/>
        <item x="49"/>
        <item x="40"/>
        <item x="11"/>
        <item x="21"/>
        <item x="37"/>
        <item x="31"/>
        <item x="17"/>
        <item x="7"/>
        <item x="36"/>
        <item x="15"/>
      </items>
      <autoSortScope>
        <pivotArea dataOnly="0" outline="0" fieldPosition="0">
          <references count="1">
            <reference field="4294967294" count="1" selected="0">
              <x v="0"/>
            </reference>
          </references>
        </pivotArea>
      </autoSortScope>
    </pivotField>
    <pivotField compact="0" numFmtId="164" outline="0" showAll="0" defaultSubtotal="0"/>
    <pivotField compact="0" numFmtId="164" outline="0" showAll="0" defaultSubtotal="0"/>
    <pivotField dataField="1" compact="0" numFmtId="164" outline="0" showAll="0" defaultSubtotal="0">
      <items count="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s>
    </pivotField>
    <pivotField compact="0" outline="0" showAll="0" defaultSubtotal="0"/>
    <pivotField dataField="1" compact="0" outline="0" showAll="0" defaultSubtotal="0">
      <items count="5">
        <item x="4"/>
        <item x="1"/>
        <item x="3"/>
        <item x="2"/>
        <item x="0"/>
      </items>
    </pivotField>
    <pivotField dataField="1" compact="0" numFmtId="9" outline="0" showAll="0" defaultSubtotal="0">
      <items count="24">
        <item x="16"/>
        <item x="19"/>
        <item x="18"/>
        <item x="4"/>
        <item x="1"/>
        <item x="13"/>
        <item x="7"/>
        <item x="17"/>
        <item x="22"/>
        <item x="0"/>
        <item x="21"/>
        <item x="20"/>
        <item x="14"/>
        <item x="12"/>
        <item x="5"/>
        <item x="23"/>
        <item x="10"/>
        <item x="11"/>
        <item x="6"/>
        <item x="3"/>
        <item x="15"/>
        <item x="8"/>
        <item x="9"/>
        <item x="2"/>
      </items>
    </pivotField>
    <pivotField dataField="1" compact="0" outline="0" showAll="0" defaultSubtotal="0">
      <items count="26">
        <item x="25"/>
        <item x="23"/>
        <item x="10"/>
        <item x="4"/>
        <item x="15"/>
        <item x="0"/>
        <item x="2"/>
        <item x="8"/>
        <item x="7"/>
        <item x="6"/>
        <item x="5"/>
        <item x="16"/>
        <item x="9"/>
        <item x="3"/>
        <item x="1"/>
        <item x="19"/>
        <item x="17"/>
        <item x="11"/>
        <item x="12"/>
        <item x="13"/>
        <item x="18"/>
        <item x="21"/>
        <item x="24"/>
        <item x="22"/>
        <item x="20"/>
        <item x="14"/>
      </items>
    </pivotField>
    <pivotField axis="axisRow" compact="0" outline="0" showAll="0" defaultSubtotal="0">
      <items count="2">
        <item x="0"/>
        <item x="1"/>
      </items>
    </pivotField>
    <pivotField axis="axisRow" compact="0" outline="0" showAll="0" defaultSubtotal="0">
      <items count="2">
        <item x="1"/>
        <item x="0"/>
      </items>
    </pivotField>
    <pivotField axis="axisRow" compact="0" outline="0" showAll="0" defaultSubtotal="0">
      <items count="2">
        <item x="1"/>
        <item x="0"/>
      </items>
    </pivotField>
    <pivotField axis="axisPage" compact="0" outline="0" multipleItemSelectionAllowed="1" showAll="0" sortType="descending" defaultSubtotal="0">
      <items count="2">
        <item h="1" x="1"/>
        <item x="0"/>
      </items>
      <autoSortScope>
        <pivotArea dataOnly="0" outline="0" fieldPosition="0">
          <references count="1">
            <reference field="4294967294" count="1" selected="0">
              <x v="0"/>
            </reference>
          </references>
        </pivotArea>
      </autoSortScope>
    </pivotField>
  </pivotFields>
  <rowFields count="4">
    <field x="0"/>
    <field x="8"/>
    <field x="9"/>
    <field x="10"/>
  </rowFields>
  <rowItems count="21">
    <i>
      <x v="15"/>
      <x/>
      <x/>
      <x v="1"/>
    </i>
    <i>
      <x v="11"/>
      <x/>
      <x/>
      <x v="1"/>
    </i>
    <i>
      <x v="29"/>
      <x/>
      <x v="1"/>
      <x/>
    </i>
    <i>
      <x v="4"/>
      <x v="1"/>
      <x/>
      <x v="1"/>
    </i>
    <i>
      <x v="41"/>
      <x v="1"/>
      <x v="1"/>
      <x/>
    </i>
    <i>
      <x v="1"/>
      <x v="1"/>
      <x/>
      <x v="1"/>
    </i>
    <i>
      <x v="35"/>
      <x/>
      <x/>
      <x v="1"/>
    </i>
    <i>
      <x v="20"/>
      <x v="1"/>
      <x/>
      <x v="1"/>
    </i>
    <i>
      <x v="2"/>
      <x/>
      <x/>
      <x/>
    </i>
    <i>
      <x v="45"/>
      <x v="1"/>
      <x v="1"/>
      <x/>
    </i>
    <i>
      <x v="21"/>
      <x/>
      <x v="1"/>
      <x v="1"/>
    </i>
    <i>
      <x v="33"/>
      <x v="1"/>
      <x v="1"/>
      <x v="1"/>
    </i>
    <i>
      <x v="16"/>
      <x/>
      <x/>
      <x v="1"/>
    </i>
    <i>
      <x v="38"/>
      <x/>
      <x/>
      <x/>
    </i>
    <i>
      <x v="43"/>
      <x/>
      <x v="1"/>
      <x v="1"/>
    </i>
    <i>
      <x v="25"/>
      <x v="1"/>
      <x/>
      <x v="1"/>
    </i>
    <i>
      <x v="3"/>
      <x v="1"/>
      <x/>
      <x v="1"/>
    </i>
    <i>
      <x v="19"/>
      <x/>
      <x v="1"/>
      <x v="1"/>
    </i>
    <i>
      <x v="10"/>
      <x/>
      <x/>
      <x v="1"/>
    </i>
    <i>
      <x v="37"/>
      <x/>
      <x v="1"/>
      <x v="1"/>
    </i>
    <i>
      <x v="9"/>
      <x/>
      <x v="1"/>
      <x v="1"/>
    </i>
  </rowItems>
  <colFields count="1">
    <field x="-2"/>
  </colFields>
  <colItems count="4">
    <i>
      <x/>
    </i>
    <i i="1">
      <x v="1"/>
    </i>
    <i i="2">
      <x v="2"/>
    </i>
    <i i="3">
      <x v="3"/>
    </i>
  </colItems>
  <pageFields count="1">
    <pageField fld="11" hier="-1"/>
  </pageFields>
  <dataFields count="4">
    <dataField name="Total general (feb-mar)" fld="3" baseField="0" baseItem="0" numFmtId="164"/>
    <dataField name="TOTAL ESTRELLAS" fld="5" baseField="0" baseItem="0"/>
    <dataField name="TOTAL % DE STOCK ACTUALIZADO" fld="6" baseField="0" baseItem="0"/>
    <dataField name="TOTAL DE CALIFICACÍÓN DE LA PUBLICACIÓN" fld="7" baseField="0" baseItem="0"/>
  </dataFields>
  <formats count="4">
    <format dxfId="43">
      <pivotArea outline="0" collapsedLevelsAreSubtotals="1" fieldPosition="0"/>
    </format>
    <format dxfId="42">
      <pivotArea dataOnly="0" outline="0" fieldPosition="0">
        <references count="1">
          <reference field="4294967294" count="1">
            <x v="1"/>
          </reference>
        </references>
      </pivotArea>
    </format>
    <format dxfId="41">
      <pivotArea dataOnly="0" outline="0" fieldPosition="0">
        <references count="1">
          <reference field="4294967294" count="1">
            <x v="2"/>
          </reference>
        </references>
      </pivotArea>
    </format>
    <format dxfId="40">
      <pivotArea dataOnly="0" outline="0" fieldPosition="0">
        <references count="1">
          <reference field="4294967294" count="1">
            <x v="3"/>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C7582E16-5465-3B46-8C57-6EF788B36E20}" name="TablaDinámica30" cacheId="4"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chartFormat="2">
  <location ref="A6:B9" firstHeaderRow="1" firstDataRow="1" firstDataCol="1"/>
  <pivotFields count="12">
    <pivotField showAll="0"/>
    <pivotField numFmtId="164" showAll="0"/>
    <pivotField numFmtId="164" showAll="0"/>
    <pivotField dataField="1" numFmtId="164" showAll="0">
      <items count="51">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numFmtId="9" showAll="0"/>
    <pivotField showAll="0"/>
    <pivotField axis="axisRow" showAll="0">
      <items count="3">
        <item x="0"/>
        <item x="1"/>
        <item t="default"/>
      </items>
    </pivotField>
    <pivotField showAll="0"/>
    <pivotField showAll="0"/>
    <pivotField showAll="0" sortType="descending">
      <items count="3">
        <item x="1"/>
        <item x="0"/>
        <item t="default"/>
      </items>
      <autoSortScope>
        <pivotArea dataOnly="0" outline="0" fieldPosition="0">
          <references count="1">
            <reference field="4294967294" count="1" selected="0">
              <x v="0"/>
            </reference>
          </references>
        </pivotArea>
      </autoSortScope>
    </pivotField>
  </pivotFields>
  <rowFields count="1">
    <field x="8"/>
  </rowFields>
  <rowItems count="3">
    <i>
      <x/>
    </i>
    <i>
      <x v="1"/>
    </i>
    <i t="grand">
      <x/>
    </i>
  </rowItems>
  <colItems count="1">
    <i/>
  </colItems>
  <dataFields count="1">
    <dataField name=" Total general (feb-mar)" fld="3" baseField="0" baseItem="0" numFmtId="164"/>
  </dataFields>
  <formats count="1">
    <format dxfId="3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7EC740-D2C0-4F42-8EBC-44626A6FF722}" name="TablaDinámica1" cacheId="1" applyNumberFormats="0" applyBorderFormats="0" applyFontFormats="0" applyPatternFormats="0" applyAlignmentFormats="0" applyWidthHeightFormats="1" dataCaption="Valores" updatedVersion="7" minRefreshableVersion="3" useAutoFormatting="1" itemPrintTitles="1" createdVersion="7" indent="0" compact="0" compactData="0" multipleFieldFilters="0">
  <location ref="T35:U44" firstHeaderRow="1" firstDataRow="1" firstDataCol="1"/>
  <pivotFields count="11">
    <pivotField compact="0" outline="0" showAll="0">
      <items count="51">
        <item x="19"/>
        <item x="38"/>
        <item x="32"/>
        <item x="14"/>
        <item x="41"/>
        <item x="29"/>
        <item x="34"/>
        <item x="44"/>
        <item x="5"/>
        <item x="0"/>
        <item x="6"/>
        <item x="47"/>
        <item x="39"/>
        <item x="45"/>
        <item x="24"/>
        <item x="48"/>
        <item x="26"/>
        <item x="46"/>
        <item x="22"/>
        <item x="10"/>
        <item x="33"/>
        <item x="30"/>
        <item x="13"/>
        <item x="9"/>
        <item x="1"/>
        <item x="20"/>
        <item x="2"/>
        <item x="8"/>
        <item x="12"/>
        <item x="42"/>
        <item x="43"/>
        <item x="16"/>
        <item x="18"/>
        <item x="27"/>
        <item x="23"/>
        <item x="35"/>
        <item x="3"/>
        <item x="4"/>
        <item x="25"/>
        <item x="28"/>
        <item x="49"/>
        <item x="40"/>
        <item x="11"/>
        <item x="21"/>
        <item x="37"/>
        <item x="31"/>
        <item x="17"/>
        <item x="7"/>
        <item x="36"/>
        <item x="15"/>
        <item t="default"/>
      </items>
    </pivotField>
    <pivotField compact="0" numFmtId="164" outline="0" showAll="0"/>
    <pivotField compact="0" numFmtId="164" outline="0" showAll="0"/>
    <pivotField dataField="1" compact="0" numFmtId="164" outline="0" showAll="0"/>
    <pivotField axis="axisRow" compact="0" outline="0" showAll="0" sortType="descending">
      <items count="9">
        <item sd="0" x="0"/>
        <item sd="0" x="3"/>
        <item sd="0" x="4"/>
        <item sd="0" x="5"/>
        <item sd="0" x="2"/>
        <item sd="0" x="7"/>
        <item sd="0" x="6"/>
        <item sd="0" x="1"/>
        <item t="default"/>
      </items>
      <autoSortScope>
        <pivotArea dataOnly="0" outline="0" fieldPosition="0">
          <references count="1">
            <reference field="4294967294" count="1" selected="0">
              <x v="0"/>
            </reference>
          </references>
        </pivotArea>
      </autoSortScope>
    </pivotField>
    <pivotField compact="0" outline="0" showAll="0" sortType="descending">
      <items count="6">
        <item x="4"/>
        <item x="1"/>
        <item x="3"/>
        <item x="2"/>
        <item x="0"/>
        <item t="default"/>
      </items>
      <autoSortScope>
        <pivotArea dataOnly="0" outline="0" fieldPosition="0">
          <references count="1">
            <reference field="4294967294" count="1" selected="0">
              <x v="0"/>
            </reference>
          </references>
        </pivotArea>
      </autoSortScope>
    </pivotField>
    <pivotField compact="0" numFmtId="9" outline="0" showAll="0"/>
    <pivotField compact="0" outline="0" showAll="0"/>
    <pivotField compact="0" outline="0" showAll="0">
      <items count="3">
        <item x="0"/>
        <item x="1"/>
        <item t="default"/>
      </items>
    </pivotField>
    <pivotField compact="0" outline="0" showAll="0">
      <items count="3">
        <item x="1"/>
        <item x="0"/>
        <item t="default"/>
      </items>
    </pivotField>
    <pivotField compact="0" outline="0" showAll="0"/>
  </pivotFields>
  <rowFields count="1">
    <field x="4"/>
  </rowFields>
  <rowItems count="9">
    <i>
      <x/>
    </i>
    <i>
      <x v="7"/>
    </i>
    <i>
      <x v="4"/>
    </i>
    <i>
      <x v="1"/>
    </i>
    <i>
      <x v="2"/>
    </i>
    <i>
      <x v="6"/>
    </i>
    <i>
      <x v="3"/>
    </i>
    <i>
      <x v="5"/>
    </i>
    <i t="grand">
      <x/>
    </i>
  </rowItems>
  <colItems count="1">
    <i/>
  </colItems>
  <dataFields count="1">
    <dataField name="Suma de Total general" fld="3" baseField="0" baseItem="0" numFmtId="164"/>
  </dataFields>
  <formats count="1">
    <format dxfId="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68EAA92B-5A13-F54D-B6B2-0207D0F80CC7}" name="TablaDinámica33" cacheId="5" applyNumberFormats="0" applyBorderFormats="0" applyFontFormats="0" applyPatternFormats="0" applyAlignmentFormats="0" applyWidthHeightFormats="1" dataCaption="Valores" updatedVersion="7" minRefreshableVersion="3" useAutoFormatting="1" rowGrandTotals="0" colGrandTotals="0" itemPrintTitles="1" createdVersion="7" indent="0" outline="1" outlineData="1" multipleFieldFilters="0" rowHeaderCaption="DESPACHO 24H">
  <location ref="N8:P10" firstHeaderRow="0" firstDataRow="1" firstDataCol="1"/>
  <pivotFields count="12">
    <pivotField showAll="0"/>
    <pivotField numFmtId="164" showAll="0"/>
    <pivotField numFmtId="164" showAll="0"/>
    <pivotField dataField="1" numFmtId="164" showAll="0">
      <items count="51">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numFmtId="10" showAll="0">
      <items count="51">
        <item x="48"/>
        <item x="20"/>
        <item x="5"/>
        <item x="1"/>
        <item x="7"/>
        <item x="36"/>
        <item x="24"/>
        <item x="25"/>
        <item x="32"/>
        <item x="46"/>
        <item x="33"/>
        <item x="9"/>
        <item x="49"/>
        <item x="10"/>
        <item x="44"/>
        <item x="0"/>
        <item x="8"/>
        <item x="6"/>
        <item x="39"/>
        <item x="4"/>
        <item x="3"/>
        <item x="41"/>
        <item x="29"/>
        <item x="21"/>
        <item x="35"/>
        <item x="22"/>
        <item x="15"/>
        <item x="30"/>
        <item x="23"/>
        <item x="2"/>
        <item x="17"/>
        <item x="16"/>
        <item x="19"/>
        <item x="28"/>
        <item x="38"/>
        <item x="40"/>
        <item x="37"/>
        <item x="34"/>
        <item x="27"/>
        <item x="14"/>
        <item x="43"/>
        <item x="42"/>
        <item x="31"/>
        <item x="12"/>
        <item x="47"/>
        <item x="18"/>
        <item x="11"/>
        <item x="13"/>
        <item x="26"/>
        <item x="45"/>
        <item t="default"/>
      </items>
    </pivotField>
    <pivotField showAll="0"/>
    <pivotField showAll="0"/>
    <pivotField numFmtId="9" showAll="0"/>
    <pivotField showAll="0"/>
    <pivotField showAll="0"/>
    <pivotField axis="axisRow" showAll="0">
      <items count="3">
        <item x="1"/>
        <item x="0"/>
        <item t="default"/>
      </items>
    </pivotField>
    <pivotField showAll="0"/>
  </pivotFields>
  <rowFields count="1">
    <field x="10"/>
  </rowFields>
  <rowItems count="2">
    <i>
      <x/>
    </i>
    <i>
      <x v="1"/>
    </i>
  </rowItems>
  <colFields count="1">
    <field x="-2"/>
  </colFields>
  <colItems count="2">
    <i>
      <x/>
    </i>
    <i i="1">
      <x v="1"/>
    </i>
  </colItems>
  <dataFields count="2">
    <dataField name="Suma de Total general" fld="3" baseField="0" baseItem="0" numFmtId="164"/>
    <dataField name="Suma de TASA DE CONVERSIÓN" fld="4" baseField="0" baseItem="0" numFmtId="9"/>
  </dataFields>
  <formats count="2">
    <format dxfId="31">
      <pivotArea outline="0" collapsedLevelsAreSubtotals="1" fieldPosition="0">
        <references count="1">
          <reference field="4294967294" count="1" selected="0">
            <x v="0"/>
          </reference>
        </references>
      </pivotArea>
    </format>
    <format dxfId="30">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A4619804-8386-E647-A438-B4040EEB83C3}" name="TablaDinámica32" cacheId="0" applyNumberFormats="0" applyBorderFormats="0" applyFontFormats="0" applyPatternFormats="0" applyAlignmentFormats="0" applyWidthHeightFormats="1" dataCaption="Valores" updatedVersion="7" minRefreshableVersion="3" useAutoFormatting="1" rowGrandTotals="0" itemPrintTitles="1" createdVersion="7" indent="0" outline="1" outlineData="1" multipleFieldFilters="0" rowHeaderCaption="Comercio">
  <location ref="A7:D58" firstHeaderRow="1" firstDataRow="2" firstDataCol="1"/>
  <pivotFields count="6">
    <pivotField axis="axisRow" showAll="0" sortType="descending" defaultSubtotal="0">
      <items count="50">
        <item x="13"/>
        <item x="9"/>
        <item x="48"/>
        <item x="12"/>
        <item x="32"/>
        <item x="8"/>
        <item x="34"/>
        <item x="49"/>
        <item x="33"/>
        <item x="3"/>
        <item x="2"/>
        <item x="36"/>
        <item x="43"/>
        <item x="37"/>
        <item x="39"/>
        <item x="35"/>
        <item x="0"/>
        <item x="45"/>
        <item x="4"/>
        <item x="22"/>
        <item x="30"/>
        <item x="31"/>
        <item x="29"/>
        <item x="42"/>
        <item x="28"/>
        <item x="15"/>
        <item x="41"/>
        <item x="19"/>
        <item x="6"/>
        <item x="20"/>
        <item x="1"/>
        <item x="40"/>
        <item x="5"/>
        <item x="7"/>
        <item x="14"/>
        <item x="16"/>
        <item x="11"/>
        <item x="46"/>
        <item x="26"/>
        <item x="44"/>
        <item x="27"/>
        <item x="10"/>
        <item x="38"/>
        <item x="18"/>
        <item x="25"/>
        <item x="47"/>
        <item x="17"/>
        <item x="21"/>
        <item x="23"/>
        <item x="24"/>
      </items>
      <autoSortScope>
        <pivotArea dataOnly="0" outline="0" fieldPosition="0">
          <references count="1">
            <reference field="4294967294" count="1" selected="0">
              <x v="0"/>
            </reference>
          </references>
        </pivotArea>
      </autoSortScope>
    </pivotField>
    <pivotField axis="axisCol" showAll="0" defaultSubtotal="0">
      <items count="2">
        <item x="0"/>
        <item x="1"/>
      </items>
    </pivotField>
    <pivotField showAll="0" defaultSubtotal="0"/>
    <pivotField dataField="1" showAll="0" defaultSubtotal="0">
      <items count="100">
        <item x="40"/>
        <item x="20"/>
        <item x="25"/>
        <item x="49"/>
        <item x="32"/>
        <item x="77"/>
        <item x="34"/>
        <item x="27"/>
        <item x="35"/>
        <item x="10"/>
        <item x="86"/>
        <item x="1"/>
        <item x="9"/>
        <item x="85"/>
        <item x="45"/>
        <item x="36"/>
        <item x="37"/>
        <item x="47"/>
        <item x="95"/>
        <item x="93"/>
        <item x="48"/>
        <item x="73"/>
        <item x="17"/>
        <item x="87"/>
        <item x="43"/>
        <item x="16"/>
        <item x="80"/>
        <item x="51"/>
        <item x="4"/>
        <item x="44"/>
        <item x="99"/>
        <item x="66"/>
        <item x="59"/>
        <item x="24"/>
        <item x="60"/>
        <item x="30"/>
        <item x="81"/>
        <item x="82"/>
        <item x="70"/>
        <item x="23"/>
        <item x="8"/>
        <item x="0"/>
        <item x="7"/>
        <item x="76"/>
        <item x="75"/>
        <item x="31"/>
        <item x="98"/>
        <item x="64"/>
        <item x="58"/>
        <item x="22"/>
        <item x="39"/>
        <item x="97"/>
        <item x="84"/>
        <item x="89"/>
        <item x="57"/>
        <item x="50"/>
        <item x="26"/>
        <item x="94"/>
        <item x="65"/>
        <item x="14"/>
        <item x="18"/>
        <item x="68"/>
        <item x="5"/>
        <item x="13"/>
        <item x="19"/>
        <item x="15"/>
        <item x="54"/>
        <item x="6"/>
        <item x="63"/>
        <item x="12"/>
        <item x="38"/>
        <item x="55"/>
        <item x="29"/>
        <item x="79"/>
        <item x="67"/>
        <item x="62"/>
        <item x="21"/>
        <item x="90"/>
        <item x="42"/>
        <item x="74"/>
        <item x="56"/>
        <item x="33"/>
        <item x="92"/>
        <item x="2"/>
        <item x="88"/>
        <item x="11"/>
        <item x="72"/>
        <item x="71"/>
        <item x="69"/>
        <item x="52"/>
        <item x="28"/>
        <item x="46"/>
        <item x="96"/>
        <item x="91"/>
        <item x="83"/>
        <item x="61"/>
        <item x="41"/>
        <item x="78"/>
        <item x="3"/>
        <item x="53"/>
      </items>
    </pivotField>
    <pivotField showAll="0" defaultSubtotal="0"/>
    <pivotField numFmtId="10" showAll="0" defaultSubtotal="0">
      <items count="96">
        <item x="83"/>
        <item x="63"/>
        <item x="81"/>
        <item x="32"/>
        <item x="28"/>
        <item x="76"/>
        <item x="21"/>
        <item x="71"/>
        <item x="74"/>
        <item x="38"/>
        <item x="65"/>
        <item x="15"/>
        <item x="95"/>
        <item x="25"/>
        <item x="69"/>
        <item x="4"/>
        <item x="26"/>
        <item x="20"/>
        <item x="30"/>
        <item x="10"/>
        <item x="44"/>
        <item x="9"/>
        <item x="78"/>
        <item x="41"/>
        <item x="51"/>
        <item x="75"/>
        <item x="23"/>
        <item x="70"/>
        <item x="22"/>
        <item x="47"/>
        <item x="3"/>
        <item x="19"/>
        <item x="36"/>
        <item x="2"/>
        <item x="72"/>
        <item x="92"/>
        <item x="90"/>
        <item x="87"/>
        <item x="82"/>
        <item x="86"/>
        <item x="94"/>
        <item x="50"/>
        <item x="42"/>
        <item x="1"/>
        <item x="45"/>
        <item x="11"/>
        <item x="80"/>
        <item x="56"/>
        <item x="66"/>
        <item x="79"/>
        <item x="64"/>
        <item x="52"/>
        <item x="27"/>
        <item x="88"/>
        <item x="24"/>
        <item x="35"/>
        <item x="59"/>
        <item x="8"/>
        <item x="34"/>
        <item x="18"/>
        <item x="31"/>
        <item x="16"/>
        <item x="62"/>
        <item x="40"/>
        <item x="17"/>
        <item x="39"/>
        <item x="61"/>
        <item x="43"/>
        <item x="57"/>
        <item x="58"/>
        <item x="73"/>
        <item x="33"/>
        <item x="93"/>
        <item x="77"/>
        <item x="67"/>
        <item x="55"/>
        <item x="60"/>
        <item x="14"/>
        <item x="49"/>
        <item x="12"/>
        <item x="5"/>
        <item x="91"/>
        <item x="13"/>
        <item x="68"/>
        <item x="89"/>
        <item x="46"/>
        <item x="54"/>
        <item x="84"/>
        <item x="53"/>
        <item x="6"/>
        <item x="7"/>
        <item x="37"/>
        <item x="29"/>
        <item x="0"/>
        <item x="48"/>
        <item x="85"/>
      </items>
    </pivotField>
  </pivotFields>
  <rowFields count="1">
    <field x="0"/>
  </rowFields>
  <rowItems count="50">
    <i>
      <x v="9"/>
    </i>
    <i>
      <x v="24"/>
    </i>
    <i>
      <x v="26"/>
    </i>
    <i>
      <x v="36"/>
    </i>
    <i>
      <x v="37"/>
    </i>
    <i>
      <x v="8"/>
    </i>
    <i>
      <x v="10"/>
    </i>
    <i>
      <x v="47"/>
    </i>
    <i>
      <x v="27"/>
    </i>
    <i>
      <x v="23"/>
    </i>
    <i>
      <x v="19"/>
    </i>
    <i>
      <x v="42"/>
    </i>
    <i>
      <x v="28"/>
    </i>
    <i>
      <x v="22"/>
    </i>
    <i>
      <x v="3"/>
    </i>
    <i>
      <x v="49"/>
    </i>
    <i>
      <x v="31"/>
    </i>
    <i>
      <x v="46"/>
    </i>
    <i>
      <x v="32"/>
    </i>
    <i>
      <x/>
    </i>
    <i>
      <x v="25"/>
    </i>
    <i>
      <x v="43"/>
    </i>
    <i>
      <x v="18"/>
    </i>
    <i>
      <x v="34"/>
    </i>
    <i>
      <x v="14"/>
    </i>
    <i>
      <x v="38"/>
    </i>
    <i>
      <x v="16"/>
    </i>
    <i>
      <x v="33"/>
    </i>
    <i>
      <x v="39"/>
    </i>
    <i>
      <x v="5"/>
    </i>
    <i>
      <x v="21"/>
    </i>
    <i>
      <x v="45"/>
    </i>
    <i>
      <x v="2"/>
    </i>
    <i>
      <x v="20"/>
    </i>
    <i>
      <x v="6"/>
    </i>
    <i>
      <x v="35"/>
    </i>
    <i>
      <x v="48"/>
    </i>
    <i>
      <x v="44"/>
    </i>
    <i>
      <x v="1"/>
    </i>
    <i>
      <x v="12"/>
    </i>
    <i>
      <x v="41"/>
    </i>
    <i>
      <x v="4"/>
    </i>
    <i>
      <x v="29"/>
    </i>
    <i>
      <x v="30"/>
    </i>
    <i>
      <x v="7"/>
    </i>
    <i>
      <x v="13"/>
    </i>
    <i>
      <x v="17"/>
    </i>
    <i>
      <x v="11"/>
    </i>
    <i>
      <x v="15"/>
    </i>
    <i>
      <x v="40"/>
    </i>
  </rowItems>
  <colFields count="1">
    <field x="1"/>
  </colFields>
  <colItems count="3">
    <i>
      <x/>
    </i>
    <i>
      <x v="1"/>
    </i>
    <i t="grand">
      <x/>
    </i>
  </colItems>
  <dataFields count="1">
    <dataField name="Suma de MONTO DE FACTURACIÓN" fld="3" baseField="0" baseItem="0"/>
  </dataFields>
  <formats count="7">
    <format dxfId="38">
      <pivotArea collapsedLevelsAreSubtotals="1" fieldPosition="0">
        <references count="1">
          <reference field="0" count="48">
            <x v="0"/>
            <x v="1"/>
            <x v="2"/>
            <x v="3"/>
            <x v="4"/>
            <x v="5"/>
            <x v="6"/>
            <x v="7"/>
            <x v="8"/>
            <x v="10"/>
            <x v="11"/>
            <x v="12"/>
            <x v="13"/>
            <x v="14"/>
            <x v="15"/>
            <x v="16"/>
            <x v="17"/>
            <x v="18"/>
            <x v="19"/>
            <x v="20"/>
            <x v="21"/>
            <x v="22"/>
            <x v="23"/>
            <x v="25"/>
            <x v="26"/>
            <x v="27"/>
            <x v="28"/>
            <x v="29"/>
            <x v="30"/>
            <x v="31"/>
            <x v="32"/>
            <x v="33"/>
            <x v="34"/>
            <x v="35"/>
            <x v="36"/>
            <x v="37"/>
            <x v="38"/>
            <x v="39"/>
            <x v="40"/>
            <x v="41"/>
            <x v="42"/>
            <x v="43"/>
            <x v="44"/>
            <x v="45"/>
            <x v="46"/>
            <x v="47"/>
            <x v="48"/>
            <x v="49"/>
          </reference>
        </references>
      </pivotArea>
    </format>
    <format dxfId="37">
      <pivotArea type="all" dataOnly="0" outline="0" fieldPosition="0"/>
    </format>
    <format dxfId="36">
      <pivotArea outline="0" collapsedLevelsAreSubtotals="1" fieldPosition="0"/>
    </format>
    <format dxfId="35">
      <pivotArea field="0" type="button" dataOnly="0" labelOnly="1" outline="0" axis="axisRow" fieldPosition="0"/>
    </format>
    <format dxfId="34">
      <pivotArea dataOnly="0" labelOnly="1" fieldPosition="0">
        <references count="1">
          <reference field="0" count="0"/>
        </references>
      </pivotArea>
    </format>
    <format dxfId="33">
      <pivotArea dataOnly="0" labelOnly="1" fieldPosition="0">
        <references count="1">
          <reference field="1" count="0"/>
        </references>
      </pivotArea>
    </format>
    <format dxfId="32">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16D72BF5-7CD2-E148-B140-EE4374F932AB}" name="TablaDinámica35" cacheId="0" applyNumberFormats="0" applyBorderFormats="0" applyFontFormats="0" applyPatternFormats="0" applyAlignmentFormats="0" applyWidthHeightFormats="1" dataCaption="Valores" updatedVersion="7" minRefreshableVersion="3" useAutoFormatting="1" rowGrandTotals="0" itemPrintTitles="1" createdVersion="7" indent="0" outline="1" outlineData="1" multipleFieldFilters="0" rowHeaderCaption="Comercio">
  <location ref="A9:D60" firstHeaderRow="1" firstDataRow="2" firstDataCol="1"/>
  <pivotFields count="6">
    <pivotField axis="axisRow" showAll="0" sortType="descending" defaultSubtotal="0">
      <items count="50">
        <item x="13"/>
        <item x="9"/>
        <item x="48"/>
        <item x="12"/>
        <item x="32"/>
        <item x="8"/>
        <item x="34"/>
        <item x="49"/>
        <item x="33"/>
        <item x="3"/>
        <item x="2"/>
        <item x="36"/>
        <item x="43"/>
        <item x="37"/>
        <item x="39"/>
        <item x="35"/>
        <item x="0"/>
        <item x="45"/>
        <item x="4"/>
        <item x="22"/>
        <item x="30"/>
        <item x="31"/>
        <item x="29"/>
        <item x="42"/>
        <item x="28"/>
        <item x="15"/>
        <item x="41"/>
        <item x="19"/>
        <item x="6"/>
        <item x="20"/>
        <item x="1"/>
        <item x="40"/>
        <item x="5"/>
        <item x="7"/>
        <item x="14"/>
        <item x="16"/>
        <item x="11"/>
        <item x="46"/>
        <item x="26"/>
        <item x="44"/>
        <item x="27"/>
        <item x="10"/>
        <item x="38"/>
        <item x="18"/>
        <item x="25"/>
        <item x="47"/>
        <item x="17"/>
        <item x="21"/>
        <item x="23"/>
        <item x="24"/>
      </items>
      <autoSortScope>
        <pivotArea dataOnly="0" outline="0" fieldPosition="0">
          <references count="1">
            <reference field="4294967294" count="1" selected="0">
              <x v="0"/>
            </reference>
          </references>
        </pivotArea>
      </autoSortScope>
    </pivotField>
    <pivotField axis="axisCol" showAll="0" defaultSubtotal="0">
      <items count="2">
        <item x="0"/>
        <item x="1"/>
      </items>
    </pivotField>
    <pivotField showAll="0" defaultSubtotal="0"/>
    <pivotField dataField="1" showAll="0" defaultSubtotal="0">
      <items count="100">
        <item x="40"/>
        <item x="20"/>
        <item x="25"/>
        <item x="49"/>
        <item x="32"/>
        <item x="77"/>
        <item x="34"/>
        <item x="27"/>
        <item x="35"/>
        <item x="10"/>
        <item x="86"/>
        <item x="1"/>
        <item x="9"/>
        <item x="85"/>
        <item x="45"/>
        <item x="36"/>
        <item x="37"/>
        <item x="47"/>
        <item x="95"/>
        <item x="93"/>
        <item x="48"/>
        <item x="73"/>
        <item x="17"/>
        <item x="87"/>
        <item x="43"/>
        <item x="16"/>
        <item x="80"/>
        <item x="51"/>
        <item x="4"/>
        <item x="44"/>
        <item x="99"/>
        <item x="66"/>
        <item x="59"/>
        <item x="24"/>
        <item x="60"/>
        <item x="30"/>
        <item x="81"/>
        <item x="82"/>
        <item x="70"/>
        <item x="23"/>
        <item x="8"/>
        <item x="0"/>
        <item x="7"/>
        <item x="76"/>
        <item x="75"/>
        <item x="31"/>
        <item x="98"/>
        <item x="64"/>
        <item x="58"/>
        <item x="22"/>
        <item x="39"/>
        <item x="97"/>
        <item x="84"/>
        <item x="89"/>
        <item x="57"/>
        <item x="50"/>
        <item x="26"/>
        <item x="94"/>
        <item x="65"/>
        <item x="14"/>
        <item x="18"/>
        <item x="68"/>
        <item x="5"/>
        <item x="13"/>
        <item x="19"/>
        <item x="15"/>
        <item x="54"/>
        <item x="6"/>
        <item x="63"/>
        <item x="12"/>
        <item x="38"/>
        <item x="55"/>
        <item x="29"/>
        <item x="79"/>
        <item x="67"/>
        <item x="62"/>
        <item x="21"/>
        <item x="90"/>
        <item x="42"/>
        <item x="74"/>
        <item x="56"/>
        <item x="33"/>
        <item x="92"/>
        <item x="2"/>
        <item x="88"/>
        <item x="11"/>
        <item x="72"/>
        <item x="71"/>
        <item x="69"/>
        <item x="52"/>
        <item x="28"/>
        <item x="46"/>
        <item x="96"/>
        <item x="91"/>
        <item x="83"/>
        <item x="61"/>
        <item x="41"/>
        <item x="78"/>
        <item x="3"/>
        <item x="53"/>
      </items>
    </pivotField>
    <pivotField showAll="0" defaultSubtotal="0"/>
    <pivotField numFmtId="10" showAll="0" defaultSubtotal="0"/>
  </pivotFields>
  <rowFields count="1">
    <field x="0"/>
  </rowFields>
  <rowItems count="50">
    <i>
      <x v="9"/>
    </i>
    <i>
      <x v="24"/>
    </i>
    <i>
      <x v="26"/>
    </i>
    <i>
      <x v="36"/>
    </i>
    <i>
      <x v="37"/>
    </i>
    <i>
      <x v="8"/>
    </i>
    <i>
      <x v="10"/>
    </i>
    <i>
      <x v="47"/>
    </i>
    <i>
      <x v="27"/>
    </i>
    <i>
      <x v="23"/>
    </i>
    <i>
      <x v="19"/>
    </i>
    <i>
      <x v="42"/>
    </i>
    <i>
      <x v="28"/>
    </i>
    <i>
      <x v="22"/>
    </i>
    <i>
      <x v="3"/>
    </i>
    <i>
      <x v="49"/>
    </i>
    <i>
      <x v="31"/>
    </i>
    <i>
      <x v="46"/>
    </i>
    <i>
      <x v="32"/>
    </i>
    <i>
      <x/>
    </i>
    <i>
      <x v="25"/>
    </i>
    <i>
      <x v="43"/>
    </i>
    <i>
      <x v="18"/>
    </i>
    <i>
      <x v="34"/>
    </i>
    <i>
      <x v="14"/>
    </i>
    <i>
      <x v="38"/>
    </i>
    <i>
      <x v="16"/>
    </i>
    <i>
      <x v="33"/>
    </i>
    <i>
      <x v="39"/>
    </i>
    <i>
      <x v="5"/>
    </i>
    <i>
      <x v="21"/>
    </i>
    <i>
      <x v="45"/>
    </i>
    <i>
      <x v="2"/>
    </i>
    <i>
      <x v="20"/>
    </i>
    <i>
      <x v="6"/>
    </i>
    <i>
      <x v="35"/>
    </i>
    <i>
      <x v="48"/>
    </i>
    <i>
      <x v="44"/>
    </i>
    <i>
      <x v="1"/>
    </i>
    <i>
      <x v="12"/>
    </i>
    <i>
      <x v="41"/>
    </i>
    <i>
      <x v="4"/>
    </i>
    <i>
      <x v="29"/>
    </i>
    <i>
      <x v="30"/>
    </i>
    <i>
      <x v="7"/>
    </i>
    <i>
      <x v="13"/>
    </i>
    <i>
      <x v="17"/>
    </i>
    <i>
      <x v="11"/>
    </i>
    <i>
      <x v="15"/>
    </i>
    <i>
      <x v="40"/>
    </i>
  </rowItems>
  <colFields count="1">
    <field x="1"/>
  </colFields>
  <colItems count="3">
    <i>
      <x/>
    </i>
    <i>
      <x v="1"/>
    </i>
    <i t="grand">
      <x/>
    </i>
  </colItems>
  <dataFields count="1">
    <dataField name="Suma de MONTO DE FACTURACIÓN" fld="3" baseField="0" baseItem="0"/>
  </dataFields>
  <formats count="6">
    <format dxfId="29">
      <pivotArea collapsedLevelsAreSubtotals="1" fieldPosition="0">
        <references count="1">
          <reference field="0" count="48">
            <x v="0"/>
            <x v="1"/>
            <x v="2"/>
            <x v="3"/>
            <x v="4"/>
            <x v="5"/>
            <x v="6"/>
            <x v="7"/>
            <x v="8"/>
            <x v="10"/>
            <x v="11"/>
            <x v="12"/>
            <x v="13"/>
            <x v="14"/>
            <x v="15"/>
            <x v="16"/>
            <x v="17"/>
            <x v="18"/>
            <x v="19"/>
            <x v="20"/>
            <x v="21"/>
            <x v="22"/>
            <x v="23"/>
            <x v="25"/>
            <x v="26"/>
            <x v="27"/>
            <x v="28"/>
            <x v="29"/>
            <x v="30"/>
            <x v="31"/>
            <x v="32"/>
            <x v="33"/>
            <x v="34"/>
            <x v="35"/>
            <x v="36"/>
            <x v="37"/>
            <x v="38"/>
            <x v="39"/>
            <x v="40"/>
            <x v="41"/>
            <x v="42"/>
            <x v="43"/>
            <x v="44"/>
            <x v="45"/>
            <x v="46"/>
            <x v="47"/>
            <x v="48"/>
            <x v="49"/>
          </reference>
        </references>
      </pivotArea>
    </format>
    <format dxfId="28">
      <pivotArea outline="0" collapsedLevelsAreSubtotals="1" fieldPosition="0"/>
    </format>
    <format dxfId="27">
      <pivotArea field="0" type="button" dataOnly="0" labelOnly="1" outline="0" axis="axisRow" fieldPosition="0"/>
    </format>
    <format dxfId="26">
      <pivotArea dataOnly="0" labelOnly="1" fieldPosition="0">
        <references count="1">
          <reference field="0" count="0"/>
        </references>
      </pivotArea>
    </format>
    <format dxfId="25">
      <pivotArea dataOnly="0" labelOnly="1" fieldPosition="0">
        <references count="1">
          <reference field="1" count="0"/>
        </references>
      </pivotArea>
    </format>
    <format dxfId="24">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461CC7-5FC3-8B4A-B546-0C948D3EE5C6}" name="TablaDinámica13" cacheId="0" applyNumberFormats="0" applyBorderFormats="0" applyFontFormats="0" applyPatternFormats="0" applyAlignmentFormats="0" applyWidthHeightFormats="1" dataCaption="Valores" updatedVersion="7" minRefreshableVersion="3" useAutoFormatting="1" rowGrandTotals="0" itemPrintTitles="1" createdVersion="7" indent="0" outline="1" outlineData="1" multipleFieldFilters="0" rowHeaderCaption="Comercio">
  <location ref="A10:D61" firstHeaderRow="1" firstDataRow="2" firstDataCol="1"/>
  <pivotFields count="6">
    <pivotField axis="axisRow" showAll="0" defaultSubtotal="0">
      <items count="50">
        <item x="13"/>
        <item x="9"/>
        <item x="48"/>
        <item x="12"/>
        <item x="32"/>
        <item x="8"/>
        <item x="34"/>
        <item x="49"/>
        <item x="33"/>
        <item x="10"/>
        <item x="38"/>
        <item x="18"/>
        <item x="25"/>
        <item x="47"/>
        <item x="17"/>
        <item x="21"/>
        <item x="23"/>
        <item x="3"/>
        <item x="2"/>
        <item x="36"/>
        <item x="43"/>
        <item x="37"/>
        <item x="39"/>
        <item x="35"/>
        <item x="0"/>
        <item x="45"/>
        <item x="4"/>
        <item x="22"/>
        <item x="30"/>
        <item x="31"/>
        <item x="29"/>
        <item x="42"/>
        <item x="28"/>
        <item x="15"/>
        <item x="41"/>
        <item x="19"/>
        <item x="6"/>
        <item x="20"/>
        <item x="1"/>
        <item x="40"/>
        <item x="5"/>
        <item x="7"/>
        <item x="14"/>
        <item x="16"/>
        <item x="11"/>
        <item x="46"/>
        <item x="26"/>
        <item x="44"/>
        <item x="27"/>
        <item x="24"/>
      </items>
    </pivotField>
    <pivotField axis="axisCol" showAll="0" defaultSubtotal="0">
      <items count="2">
        <item x="0"/>
        <item x="1"/>
      </items>
    </pivotField>
    <pivotField showAll="0" defaultSubtotal="0"/>
    <pivotField dataField="1" showAll="0" defaultSubtotal="0">
      <items count="100">
        <item x="40"/>
        <item x="20"/>
        <item x="25"/>
        <item x="49"/>
        <item x="32"/>
        <item x="77"/>
        <item x="34"/>
        <item x="27"/>
        <item x="35"/>
        <item x="10"/>
        <item x="86"/>
        <item x="1"/>
        <item x="9"/>
        <item x="85"/>
        <item x="45"/>
        <item x="36"/>
        <item x="37"/>
        <item x="47"/>
        <item x="95"/>
        <item x="93"/>
        <item x="48"/>
        <item x="73"/>
        <item x="17"/>
        <item x="87"/>
        <item x="43"/>
        <item x="16"/>
        <item x="80"/>
        <item x="51"/>
        <item x="4"/>
        <item x="44"/>
        <item x="99"/>
        <item x="66"/>
        <item x="59"/>
        <item x="24"/>
        <item x="60"/>
        <item x="30"/>
        <item x="81"/>
        <item x="82"/>
        <item x="70"/>
        <item x="23"/>
        <item x="8"/>
        <item x="0"/>
        <item x="7"/>
        <item x="76"/>
        <item x="75"/>
        <item x="31"/>
        <item x="98"/>
        <item x="64"/>
        <item x="58"/>
        <item x="22"/>
        <item x="39"/>
        <item x="97"/>
        <item x="84"/>
        <item x="89"/>
        <item x="57"/>
        <item x="50"/>
        <item x="26"/>
        <item x="94"/>
        <item x="65"/>
        <item x="14"/>
        <item x="18"/>
        <item x="68"/>
        <item x="5"/>
        <item x="13"/>
        <item x="19"/>
        <item x="15"/>
        <item x="54"/>
        <item x="6"/>
        <item x="63"/>
        <item x="12"/>
        <item x="38"/>
        <item x="55"/>
        <item x="29"/>
        <item x="79"/>
        <item x="67"/>
        <item x="62"/>
        <item x="21"/>
        <item x="90"/>
        <item x="42"/>
        <item x="74"/>
        <item x="56"/>
        <item x="33"/>
        <item x="92"/>
        <item x="2"/>
        <item x="88"/>
        <item x="11"/>
        <item x="72"/>
        <item x="71"/>
        <item x="69"/>
        <item x="52"/>
        <item x="28"/>
        <item x="46"/>
        <item x="96"/>
        <item x="91"/>
        <item x="83"/>
        <item x="61"/>
        <item x="41"/>
        <item x="78"/>
        <item x="3"/>
        <item x="53"/>
      </items>
    </pivotField>
    <pivotField showAll="0" defaultSubtotal="0"/>
    <pivotField numFmtId="10" showAll="0" defaultSubtotal="0"/>
  </pivotFields>
  <rowFields count="1">
    <field x="0"/>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rowItems>
  <colFields count="1">
    <field x="1"/>
  </colFields>
  <colItems count="3">
    <i>
      <x/>
    </i>
    <i>
      <x v="1"/>
    </i>
    <i t="grand">
      <x/>
    </i>
  </colItems>
  <dataFields count="1">
    <dataField name="Suma de MONTO DE FACTURACIÓN" fld="3" baseField="0" baseItem="0"/>
  </dataFields>
  <formats count="6">
    <format dxfId="79">
      <pivotArea collapsedLevelsAreSubtotals="1" fieldPosition="0">
        <references count="1">
          <reference field="0" count="48">
            <x v="0"/>
            <x v="1"/>
            <x v="2"/>
            <x v="3"/>
            <x v="4"/>
            <x v="5"/>
            <x v="6"/>
            <x v="7"/>
            <x v="8"/>
            <x v="9"/>
            <x v="10"/>
            <x v="11"/>
            <x v="12"/>
            <x v="13"/>
            <x v="14"/>
            <x v="15"/>
            <x v="16"/>
            <x v="18"/>
            <x v="19"/>
            <x v="20"/>
            <x v="21"/>
            <x v="22"/>
            <x v="23"/>
            <x v="24"/>
            <x v="25"/>
            <x v="26"/>
            <x v="27"/>
            <x v="28"/>
            <x v="29"/>
            <x v="30"/>
            <x v="31"/>
            <x v="33"/>
            <x v="34"/>
            <x v="35"/>
            <x v="36"/>
            <x v="37"/>
            <x v="38"/>
            <x v="39"/>
            <x v="40"/>
            <x v="41"/>
            <x v="42"/>
            <x v="43"/>
            <x v="44"/>
            <x v="45"/>
            <x v="46"/>
            <x v="47"/>
            <x v="48"/>
            <x v="49"/>
          </reference>
        </references>
      </pivotArea>
    </format>
    <format dxfId="78">
      <pivotArea outline="0" collapsedLevelsAreSubtotals="1" fieldPosition="0"/>
    </format>
    <format dxfId="77">
      <pivotArea field="0" type="button" dataOnly="0" labelOnly="1" outline="0" axis="axisRow" fieldPosition="0"/>
    </format>
    <format dxfId="76">
      <pivotArea dataOnly="0" labelOnly="1" fieldPosition="0">
        <references count="1">
          <reference field="0" count="0"/>
        </references>
      </pivotArea>
    </format>
    <format dxfId="75">
      <pivotArea dataOnly="0" labelOnly="1" fieldPosition="0">
        <references count="1">
          <reference field="1" count="0"/>
        </references>
      </pivotArea>
    </format>
    <format dxfId="74">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847628-ED9F-4E4A-899D-853489FA3D6B}" name="TablaDinámica18" cacheId="1" applyNumberFormats="0" applyBorderFormats="0" applyFontFormats="0" applyPatternFormats="0" applyAlignmentFormats="0" applyWidthHeightFormats="1" dataCaption="Valores" updatedVersion="7" minRefreshableVersion="3" useAutoFormatting="1" itemPrintTitles="1" createdVersion="7" indent="0" compact="0" compactData="0" multipleFieldFilters="0">
  <location ref="Q34:R59" firstHeaderRow="1" firstDataRow="1" firstDataCol="1"/>
  <pivotFields count="11">
    <pivotField compact="0" outline="0" showAll="0">
      <items count="51">
        <item x="19"/>
        <item x="38"/>
        <item x="32"/>
        <item x="14"/>
        <item x="41"/>
        <item x="29"/>
        <item x="34"/>
        <item x="44"/>
        <item x="5"/>
        <item x="0"/>
        <item x="6"/>
        <item x="47"/>
        <item x="39"/>
        <item x="45"/>
        <item x="24"/>
        <item x="48"/>
        <item x="26"/>
        <item x="46"/>
        <item x="22"/>
        <item x="10"/>
        <item x="33"/>
        <item x="30"/>
        <item x="13"/>
        <item x="9"/>
        <item x="1"/>
        <item x="20"/>
        <item x="2"/>
        <item x="8"/>
        <item x="12"/>
        <item x="42"/>
        <item x="43"/>
        <item x="16"/>
        <item x="18"/>
        <item x="27"/>
        <item x="23"/>
        <item x="35"/>
        <item x="3"/>
        <item x="4"/>
        <item x="25"/>
        <item x="28"/>
        <item x="49"/>
        <item x="40"/>
        <item x="11"/>
        <item x="21"/>
        <item x="37"/>
        <item x="31"/>
        <item x="17"/>
        <item x="7"/>
        <item x="36"/>
        <item x="15"/>
        <item t="default"/>
      </items>
    </pivotField>
    <pivotField compact="0" numFmtId="164" outline="0" showAll="0"/>
    <pivotField compact="0" numFmtId="164" outline="0" showAll="0"/>
    <pivotField dataField="1" compact="0" numFmtId="164" outline="0" showAll="0"/>
    <pivotField compact="0" outline="0" showAll="0" sortType="descending">
      <items count="9">
        <item sd="0" x="0"/>
        <item sd="0" x="3"/>
        <item sd="0" x="4"/>
        <item sd="0" x="5"/>
        <item sd="0" x="2"/>
        <item sd="0" x="7"/>
        <item sd="0" x="6"/>
        <item sd="0" x="1"/>
        <item t="default"/>
      </items>
      <autoSortScope>
        <pivotArea dataOnly="0" outline="0" fieldPosition="0">
          <references count="1">
            <reference field="4294967294" count="1" selected="0">
              <x v="0"/>
            </reference>
          </references>
        </pivotArea>
      </autoSortScope>
    </pivotField>
    <pivotField compact="0" outline="0" showAll="0" sortType="descending">
      <items count="6">
        <item x="4"/>
        <item x="1"/>
        <item x="3"/>
        <item x="2"/>
        <item x="0"/>
        <item t="default"/>
      </items>
      <autoSortScope>
        <pivotArea dataOnly="0" outline="0" fieldPosition="0">
          <references count="1">
            <reference field="4294967294" count="1" selected="0">
              <x v="0"/>
            </reference>
          </references>
        </pivotArea>
      </autoSortScope>
    </pivotField>
    <pivotField axis="axisRow" compact="0" numFmtId="9" outline="0" showAll="0" sortType="descending">
      <items count="25">
        <item x="2"/>
        <item x="9"/>
        <item x="8"/>
        <item x="15"/>
        <item x="3"/>
        <item x="6"/>
        <item x="11"/>
        <item x="10"/>
        <item x="23"/>
        <item x="5"/>
        <item x="12"/>
        <item x="14"/>
        <item x="20"/>
        <item x="21"/>
        <item x="0"/>
        <item x="22"/>
        <item x="17"/>
        <item x="7"/>
        <item x="13"/>
        <item x="1"/>
        <item x="4"/>
        <item x="18"/>
        <item x="19"/>
        <item x="16"/>
        <item t="default"/>
      </items>
    </pivotField>
    <pivotField compact="0" outline="0" showAll="0"/>
    <pivotField compact="0" outline="0" showAll="0">
      <items count="3">
        <item x="0"/>
        <item x="1"/>
        <item t="default"/>
      </items>
    </pivotField>
    <pivotField compact="0" outline="0" showAll="0"/>
    <pivotField compact="0" outline="0" showAll="0"/>
  </pivotFields>
  <rowFields count="1">
    <field x="6"/>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a de Total general" fld="3" baseField="0" baseItem="0" numFmtId="164"/>
  </dataFields>
  <formats count="1">
    <format dxfId="8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4B5CA74-C3B2-4543-800B-5774B6ED6FE6}" name="TablaDinámica17" cacheId="1" applyNumberFormats="0" applyBorderFormats="0" applyFontFormats="0" applyPatternFormats="0" applyAlignmentFormats="0" applyWidthHeightFormats="1" dataCaption="Valores" updatedVersion="7" minRefreshableVersion="3" useAutoFormatting="1" itemPrintTitles="1" createdVersion="7" indent="0" compact="0" compactData="0" multipleFieldFilters="0">
  <location ref="Q25:R31" firstHeaderRow="1" firstDataRow="1" firstDataCol="1"/>
  <pivotFields count="11">
    <pivotField compact="0" outline="0" showAll="0">
      <items count="51">
        <item x="19"/>
        <item x="38"/>
        <item x="32"/>
        <item x="14"/>
        <item x="41"/>
        <item x="29"/>
        <item x="34"/>
        <item x="44"/>
        <item x="5"/>
        <item x="0"/>
        <item x="6"/>
        <item x="47"/>
        <item x="39"/>
        <item x="45"/>
        <item x="24"/>
        <item x="48"/>
        <item x="26"/>
        <item x="46"/>
        <item x="22"/>
        <item x="10"/>
        <item x="33"/>
        <item x="30"/>
        <item x="13"/>
        <item x="9"/>
        <item x="1"/>
        <item x="20"/>
        <item x="2"/>
        <item x="8"/>
        <item x="12"/>
        <item x="42"/>
        <item x="43"/>
        <item x="16"/>
        <item x="18"/>
        <item x="27"/>
        <item x="23"/>
        <item x="35"/>
        <item x="3"/>
        <item x="4"/>
        <item x="25"/>
        <item x="28"/>
        <item x="49"/>
        <item x="40"/>
        <item x="11"/>
        <item x="21"/>
        <item x="37"/>
        <item x="31"/>
        <item x="17"/>
        <item x="7"/>
        <item x="36"/>
        <item x="15"/>
        <item t="default"/>
      </items>
    </pivotField>
    <pivotField compact="0" numFmtId="164" outline="0" showAll="0"/>
    <pivotField compact="0" numFmtId="164" outline="0" showAll="0"/>
    <pivotField dataField="1" compact="0" numFmtId="164" outline="0" showAll="0"/>
    <pivotField compact="0" outline="0" showAll="0" sortType="descending">
      <items count="9">
        <item sd="0" x="0"/>
        <item sd="0" x="3"/>
        <item sd="0" x="4"/>
        <item sd="0" x="5"/>
        <item sd="0" x="2"/>
        <item sd="0" x="7"/>
        <item sd="0" x="6"/>
        <item sd="0" x="1"/>
        <item t="default"/>
      </items>
      <autoSortScope>
        <pivotArea dataOnly="0" outline="0" fieldPosition="0">
          <references count="1">
            <reference field="4294967294" count="1" selected="0">
              <x v="0"/>
            </reference>
          </references>
        </pivotArea>
      </autoSortScope>
    </pivotField>
    <pivotField axis="axisRow" compact="0" outline="0" showAll="0" sortType="descending">
      <items count="6">
        <item x="4"/>
        <item x="1"/>
        <item x="3"/>
        <item x="2"/>
        <item x="0"/>
        <item t="default"/>
      </items>
      <autoSortScope>
        <pivotArea dataOnly="0" outline="0" fieldPosition="0">
          <references count="1">
            <reference field="4294967294" count="1" selected="0">
              <x v="0"/>
            </reference>
          </references>
        </pivotArea>
      </autoSortScope>
    </pivotField>
    <pivotField compact="0" numFmtId="9" outline="0" showAll="0"/>
    <pivotField compact="0" outline="0" showAll="0"/>
    <pivotField compact="0" outline="0" showAll="0">
      <items count="3">
        <item x="0"/>
        <item x="1"/>
        <item t="default"/>
      </items>
    </pivotField>
    <pivotField compact="0" outline="0" showAll="0"/>
    <pivotField compact="0" outline="0" showAll="0"/>
  </pivotFields>
  <rowFields count="1">
    <field x="5"/>
  </rowFields>
  <rowItems count="6">
    <i>
      <x v="4"/>
    </i>
    <i>
      <x v="3"/>
    </i>
    <i>
      <x v="1"/>
    </i>
    <i>
      <x v="2"/>
    </i>
    <i>
      <x/>
    </i>
    <i t="grand">
      <x/>
    </i>
  </rowItems>
  <colItems count="1">
    <i/>
  </colItems>
  <dataFields count="1">
    <dataField name="Suma de Total general" fld="3" baseField="0" baseItem="0" numFmtId="164"/>
  </dataFields>
  <formats count="1">
    <format dxfId="8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83949EC-B27F-C542-AC91-BFBEAE7F8251}" name="TablaDinámica16" cacheId="1" applyNumberFormats="0" applyBorderFormats="0" applyFontFormats="0" applyPatternFormats="0" applyAlignmentFormats="0" applyWidthHeightFormats="1" dataCaption="Valores" updatedVersion="7" minRefreshableVersion="3" useAutoFormatting="1" itemPrintTitles="1" createdVersion="7" indent="0" compact="0" compactData="0" multipleFieldFilters="0">
  <location ref="M25:O76" firstHeaderRow="0" firstDataRow="1" firstDataCol="1"/>
  <pivotFields count="11">
    <pivotField axis="axisRow" compact="0" outline="0" showAll="0" sortType="descending">
      <items count="51">
        <item x="19"/>
        <item x="38"/>
        <item x="32"/>
        <item x="14"/>
        <item x="41"/>
        <item x="29"/>
        <item x="34"/>
        <item x="44"/>
        <item x="5"/>
        <item x="0"/>
        <item x="6"/>
        <item x="47"/>
        <item x="39"/>
        <item x="45"/>
        <item x="24"/>
        <item x="48"/>
        <item x="26"/>
        <item x="46"/>
        <item x="22"/>
        <item x="10"/>
        <item x="33"/>
        <item x="30"/>
        <item x="13"/>
        <item x="9"/>
        <item x="1"/>
        <item x="20"/>
        <item x="2"/>
        <item x="8"/>
        <item x="12"/>
        <item x="42"/>
        <item x="43"/>
        <item x="16"/>
        <item x="18"/>
        <item x="27"/>
        <item x="23"/>
        <item x="35"/>
        <item x="3"/>
        <item x="4"/>
        <item x="25"/>
        <item x="28"/>
        <item x="49"/>
        <item x="40"/>
        <item x="11"/>
        <item x="21"/>
        <item x="37"/>
        <item x="31"/>
        <item x="17"/>
        <item x="7"/>
        <item x="36"/>
        <item x="15"/>
        <item t="default"/>
      </items>
      <autoSortScope>
        <pivotArea dataOnly="0" outline="0" fieldPosition="0">
          <references count="1">
            <reference field="4294967294" count="1" selected="0">
              <x v="0"/>
            </reference>
          </references>
        </pivotArea>
      </autoSortScope>
    </pivotField>
    <pivotField compact="0" numFmtId="164" outline="0" showAll="0"/>
    <pivotField compact="0" numFmtId="164" outline="0" showAll="0"/>
    <pivotField dataField="1" compact="0" numFmtId="164" outline="0" showAll="0"/>
    <pivotField compact="0" outline="0" showAll="0" sortType="descending">
      <items count="9">
        <item sd="0" x="0"/>
        <item sd="0" x="3"/>
        <item sd="0" x="4"/>
        <item sd="0" x="5"/>
        <item sd="0" x="2"/>
        <item sd="0" x="7"/>
        <item sd="0" x="6"/>
        <item sd="0" x="1"/>
        <item t="default"/>
      </items>
      <autoSortScope>
        <pivotArea dataOnly="0" outline="0" fieldPosition="0">
          <references count="1">
            <reference field="4294967294" count="1" selected="0">
              <x v="0"/>
            </reference>
          </references>
        </pivotArea>
      </autoSortScope>
    </pivotField>
    <pivotField compact="0" outline="0" showAll="0"/>
    <pivotField dataField="1" compact="0" numFmtId="9" outline="0" showAll="0">
      <items count="25">
        <item x="16"/>
        <item x="19"/>
        <item x="18"/>
        <item x="4"/>
        <item x="1"/>
        <item x="13"/>
        <item x="7"/>
        <item x="17"/>
        <item x="22"/>
        <item x="0"/>
        <item x="21"/>
        <item x="20"/>
        <item x="14"/>
        <item x="12"/>
        <item x="5"/>
        <item x="23"/>
        <item x="10"/>
        <item x="11"/>
        <item x="6"/>
        <item x="3"/>
        <item x="15"/>
        <item x="8"/>
        <item x="9"/>
        <item x="2"/>
        <item t="default"/>
      </items>
    </pivotField>
    <pivotField compact="0" outline="0" showAll="0"/>
    <pivotField compact="0" outline="0" showAll="0">
      <items count="3">
        <item x="0"/>
        <item x="1"/>
        <item t="default"/>
      </items>
    </pivotField>
    <pivotField compact="0" outline="0" showAll="0"/>
    <pivotField compact="0" outline="0" showAll="0"/>
  </pivotFields>
  <rowFields count="1">
    <field x="0"/>
  </rowFields>
  <rowItems count="51">
    <i>
      <x v="9"/>
    </i>
    <i>
      <x v="24"/>
    </i>
    <i>
      <x v="26"/>
    </i>
    <i>
      <x v="36"/>
    </i>
    <i>
      <x v="37"/>
    </i>
    <i>
      <x v="8"/>
    </i>
    <i>
      <x v="10"/>
    </i>
    <i>
      <x v="47"/>
    </i>
    <i>
      <x v="27"/>
    </i>
    <i>
      <x v="23"/>
    </i>
    <i>
      <x v="19"/>
    </i>
    <i>
      <x v="42"/>
    </i>
    <i>
      <x v="28"/>
    </i>
    <i>
      <x v="22"/>
    </i>
    <i>
      <x v="3"/>
    </i>
    <i>
      <x v="49"/>
    </i>
    <i>
      <x v="31"/>
    </i>
    <i>
      <x v="46"/>
    </i>
    <i>
      <x v="32"/>
    </i>
    <i>
      <x/>
    </i>
    <i>
      <x v="25"/>
    </i>
    <i>
      <x v="43"/>
    </i>
    <i>
      <x v="18"/>
    </i>
    <i>
      <x v="34"/>
    </i>
    <i>
      <x v="14"/>
    </i>
    <i>
      <x v="38"/>
    </i>
    <i>
      <x v="16"/>
    </i>
    <i>
      <x v="33"/>
    </i>
    <i>
      <x v="39"/>
    </i>
    <i>
      <x v="5"/>
    </i>
    <i>
      <x v="21"/>
    </i>
    <i>
      <x v="45"/>
    </i>
    <i>
      <x v="2"/>
    </i>
    <i>
      <x v="20"/>
    </i>
    <i>
      <x v="6"/>
    </i>
    <i>
      <x v="35"/>
    </i>
    <i>
      <x v="48"/>
    </i>
    <i>
      <x v="44"/>
    </i>
    <i>
      <x v="1"/>
    </i>
    <i>
      <x v="12"/>
    </i>
    <i>
      <x v="41"/>
    </i>
    <i>
      <x v="4"/>
    </i>
    <i>
      <x v="29"/>
    </i>
    <i>
      <x v="30"/>
    </i>
    <i>
      <x v="7"/>
    </i>
    <i>
      <x v="13"/>
    </i>
    <i>
      <x v="17"/>
    </i>
    <i>
      <x v="11"/>
    </i>
    <i>
      <x v="15"/>
    </i>
    <i>
      <x v="40"/>
    </i>
    <i t="grand">
      <x/>
    </i>
  </rowItems>
  <colFields count="1">
    <field x="-2"/>
  </colFields>
  <colItems count="2">
    <i>
      <x/>
    </i>
    <i i="1">
      <x v="1"/>
    </i>
  </colItems>
  <dataFields count="2">
    <dataField name="Promedio de Total general" fld="3" subtotal="average" baseField="0" baseItem="0" numFmtId="164"/>
    <dataField name="Suma de % DE STOCK ACTUALIZADO" fld="6" baseField="0" baseItem="0" numFmtId="9"/>
  </dataFields>
  <formats count="2">
    <format dxfId="83">
      <pivotArea outline="0" collapsedLevelsAreSubtotals="1" fieldPosition="0"/>
    </format>
    <format dxfId="82">
      <pivotArea outline="0"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261D876-6579-BF4B-A533-87414F69FF9E}" name="TablaDinámica21" cacheId="1" applyNumberFormats="0" applyBorderFormats="0" applyFontFormats="0" applyPatternFormats="0" applyAlignmentFormats="0" applyWidthHeightFormats="1" dataCaption="Valores" updatedVersion="7" minRefreshableVersion="3" useAutoFormatting="1" itemPrintTitles="1" createdVersion="7" indent="0" compact="0" compactData="0" multipleFieldFilters="0">
  <location ref="T30:U33" firstHeaderRow="1" firstDataRow="1" firstDataCol="1"/>
  <pivotFields count="11">
    <pivotField compact="0" outline="0" showAll="0">
      <items count="51">
        <item x="19"/>
        <item x="38"/>
        <item x="32"/>
        <item x="14"/>
        <item x="41"/>
        <item x="29"/>
        <item x="34"/>
        <item x="44"/>
        <item x="5"/>
        <item x="0"/>
        <item x="6"/>
        <item x="47"/>
        <item x="39"/>
        <item x="45"/>
        <item x="24"/>
        <item x="48"/>
        <item x="26"/>
        <item x="46"/>
        <item x="22"/>
        <item x="10"/>
        <item x="33"/>
        <item x="30"/>
        <item x="13"/>
        <item x="9"/>
        <item x="1"/>
        <item x="20"/>
        <item x="2"/>
        <item x="8"/>
        <item x="12"/>
        <item x="42"/>
        <item x="43"/>
        <item x="16"/>
        <item x="18"/>
        <item x="27"/>
        <item x="23"/>
        <item x="35"/>
        <item x="3"/>
        <item x="4"/>
        <item x="25"/>
        <item x="28"/>
        <item x="49"/>
        <item x="40"/>
        <item x="11"/>
        <item x="21"/>
        <item x="37"/>
        <item x="31"/>
        <item x="17"/>
        <item x="7"/>
        <item x="36"/>
        <item x="15"/>
        <item t="default"/>
      </items>
    </pivotField>
    <pivotField compact="0" numFmtId="164" outline="0" showAll="0"/>
    <pivotField compact="0" numFmtId="164" outline="0" showAll="0"/>
    <pivotField dataField="1" compact="0" numFmtId="164" outline="0" showAll="0"/>
    <pivotField compact="0" outline="0" showAll="0" sortType="descending">
      <items count="9">
        <item sd="0" x="0"/>
        <item sd="0" x="3"/>
        <item sd="0" x="4"/>
        <item sd="0" x="5"/>
        <item sd="0" x="2"/>
        <item sd="0" x="7"/>
        <item sd="0" x="6"/>
        <item sd="0" x="1"/>
        <item t="default"/>
      </items>
      <autoSortScope>
        <pivotArea dataOnly="0" outline="0" fieldPosition="0">
          <references count="1">
            <reference field="4294967294" count="1" selected="0">
              <x v="0"/>
            </reference>
          </references>
        </pivotArea>
      </autoSortScope>
    </pivotField>
    <pivotField compact="0" outline="0" showAll="0" sortType="descending">
      <items count="6">
        <item x="4"/>
        <item x="1"/>
        <item x="3"/>
        <item x="2"/>
        <item x="0"/>
        <item t="default"/>
      </items>
      <autoSortScope>
        <pivotArea dataOnly="0" outline="0" fieldPosition="0">
          <references count="1">
            <reference field="4294967294" count="1" selected="0">
              <x v="0"/>
            </reference>
          </references>
        </pivotArea>
      </autoSortScope>
    </pivotField>
    <pivotField compact="0" numFmtId="9" outline="0" showAll="0"/>
    <pivotField compact="0" outline="0" showAll="0"/>
    <pivotField compact="0" outline="0" showAll="0">
      <items count="3">
        <item x="0"/>
        <item x="1"/>
        <item t="default"/>
      </items>
    </pivotField>
    <pivotField axis="axisRow" compact="0" outline="0" showAll="0">
      <items count="3">
        <item x="1"/>
        <item x="0"/>
        <item t="default"/>
      </items>
    </pivotField>
    <pivotField compact="0" outline="0" showAll="0"/>
  </pivotFields>
  <rowFields count="1">
    <field x="9"/>
  </rowFields>
  <rowItems count="3">
    <i>
      <x/>
    </i>
    <i>
      <x v="1"/>
    </i>
    <i t="grand">
      <x/>
    </i>
  </rowItems>
  <colItems count="1">
    <i/>
  </colItems>
  <dataFields count="1">
    <dataField name="Suma de Total general" fld="3" baseField="0" baseItem="0" numFmtId="164"/>
  </dataFields>
  <formats count="1">
    <format dxfId="8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EC54FEA-825F-DC42-A24C-C61BCC148FFE}" name="TablaDinámica20" cacheId="1" applyNumberFormats="0" applyBorderFormats="0" applyFontFormats="0" applyPatternFormats="0" applyAlignmentFormats="0" applyWidthHeightFormats="1" dataCaption="Valores" updatedVersion="7" minRefreshableVersion="3" useAutoFormatting="1" itemPrintTitles="1" createdVersion="7" indent="0" compact="0" compactData="0" multipleFieldFilters="0">
  <location ref="T25:U28" firstHeaderRow="1" firstDataRow="1" firstDataCol="1"/>
  <pivotFields count="11">
    <pivotField compact="0" outline="0" showAll="0">
      <items count="51">
        <item x="19"/>
        <item x="38"/>
        <item x="32"/>
        <item x="14"/>
        <item x="41"/>
        <item x="29"/>
        <item x="34"/>
        <item x="44"/>
        <item x="5"/>
        <item x="0"/>
        <item x="6"/>
        <item x="47"/>
        <item x="39"/>
        <item x="45"/>
        <item x="24"/>
        <item x="48"/>
        <item x="26"/>
        <item x="46"/>
        <item x="22"/>
        <item x="10"/>
        <item x="33"/>
        <item x="30"/>
        <item x="13"/>
        <item x="9"/>
        <item x="1"/>
        <item x="20"/>
        <item x="2"/>
        <item x="8"/>
        <item x="12"/>
        <item x="42"/>
        <item x="43"/>
        <item x="16"/>
        <item x="18"/>
        <item x="27"/>
        <item x="23"/>
        <item x="35"/>
        <item x="3"/>
        <item x="4"/>
        <item x="25"/>
        <item x="28"/>
        <item x="49"/>
        <item x="40"/>
        <item x="11"/>
        <item x="21"/>
        <item x="37"/>
        <item x="31"/>
        <item x="17"/>
        <item x="7"/>
        <item x="36"/>
        <item x="15"/>
        <item t="default"/>
      </items>
    </pivotField>
    <pivotField compact="0" numFmtId="164" outline="0" showAll="0"/>
    <pivotField compact="0" numFmtId="164" outline="0" showAll="0"/>
    <pivotField dataField="1" compact="0" numFmtId="164" outline="0" showAll="0"/>
    <pivotField compact="0" outline="0" showAll="0" sortType="descending">
      <items count="9">
        <item sd="0" x="0"/>
        <item sd="0" x="3"/>
        <item sd="0" x="4"/>
        <item sd="0" x="5"/>
        <item sd="0" x="2"/>
        <item sd="0" x="7"/>
        <item sd="0" x="6"/>
        <item sd="0" x="1"/>
        <item t="default"/>
      </items>
      <autoSortScope>
        <pivotArea dataOnly="0" outline="0" fieldPosition="0">
          <references count="1">
            <reference field="4294967294" count="1" selected="0">
              <x v="0"/>
            </reference>
          </references>
        </pivotArea>
      </autoSortScope>
    </pivotField>
    <pivotField compact="0" outline="0" showAll="0" sortType="descending">
      <items count="6">
        <item x="4"/>
        <item x="1"/>
        <item x="3"/>
        <item x="2"/>
        <item x="0"/>
        <item t="default"/>
      </items>
      <autoSortScope>
        <pivotArea dataOnly="0" outline="0" fieldPosition="0">
          <references count="1">
            <reference field="4294967294" count="1" selected="0">
              <x v="0"/>
            </reference>
          </references>
        </pivotArea>
      </autoSortScope>
    </pivotField>
    <pivotField compact="0" numFmtId="9" outline="0" showAll="0"/>
    <pivotField compact="0" outline="0" showAll="0"/>
    <pivotField axis="axisRow" compact="0" outline="0" showAll="0">
      <items count="3">
        <item x="0"/>
        <item x="1"/>
        <item t="default"/>
      </items>
    </pivotField>
    <pivotField compact="0" outline="0" showAll="0"/>
    <pivotField compact="0" outline="0" showAll="0"/>
  </pivotFields>
  <rowFields count="1">
    <field x="8"/>
  </rowFields>
  <rowItems count="3">
    <i>
      <x/>
    </i>
    <i>
      <x v="1"/>
    </i>
    <i t="grand">
      <x/>
    </i>
  </rowItems>
  <colItems count="1">
    <i/>
  </colItems>
  <dataFields count="1">
    <dataField name="Suma de Total general" fld="3" baseField="0" baseItem="0" numFmtId="164"/>
  </dataFields>
  <formats count="1">
    <format dxfId="8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E34CCA9-425F-A346-B2CD-616EE7441BB4}" name="TablaDinámica14" cacheId="1" applyNumberFormats="0" applyBorderFormats="0" applyFontFormats="0" applyPatternFormats="0" applyAlignmentFormats="0" applyWidthHeightFormats="1" dataCaption="Valores" updatedVersion="7" minRefreshableVersion="3" useAutoFormatting="1" itemPrintTitles="1" createdVersion="7" indent="0" compact="0" compactData="0" multipleFieldFilters="0">
  <location ref="M12:Q22" firstHeaderRow="1" firstDataRow="2" firstDataCol="2"/>
  <pivotFields count="11">
    <pivotField axis="axisRow" compact="0" outline="0" showAll="0">
      <items count="51">
        <item x="19"/>
        <item x="38"/>
        <item x="32"/>
        <item x="14"/>
        <item x="41"/>
        <item x="29"/>
        <item x="34"/>
        <item x="44"/>
        <item x="5"/>
        <item x="0"/>
        <item x="6"/>
        <item x="47"/>
        <item x="39"/>
        <item x="45"/>
        <item x="24"/>
        <item x="48"/>
        <item x="26"/>
        <item x="46"/>
        <item x="22"/>
        <item x="10"/>
        <item x="33"/>
        <item x="30"/>
        <item x="13"/>
        <item x="9"/>
        <item x="1"/>
        <item x="20"/>
        <item x="2"/>
        <item x="8"/>
        <item x="12"/>
        <item x="42"/>
        <item x="43"/>
        <item x="16"/>
        <item x="18"/>
        <item x="27"/>
        <item x="23"/>
        <item x="35"/>
        <item x="3"/>
        <item x="4"/>
        <item x="25"/>
        <item x="28"/>
        <item x="49"/>
        <item x="40"/>
        <item x="11"/>
        <item x="21"/>
        <item x="37"/>
        <item x="31"/>
        <item x="17"/>
        <item x="7"/>
        <item x="36"/>
        <item x="15"/>
        <item t="default"/>
      </items>
    </pivotField>
    <pivotField compact="0" numFmtId="164" outline="0" showAll="0"/>
    <pivotField compact="0" numFmtId="164" outline="0" showAll="0"/>
    <pivotField dataField="1" compact="0" numFmtId="164" outline="0" showAll="0"/>
    <pivotField axis="axisRow" compact="0" outline="0" showAll="0" sortType="descending">
      <items count="9">
        <item sd="0" x="0"/>
        <item sd="0" x="3"/>
        <item sd="0" x="4"/>
        <item sd="0" x="5"/>
        <item sd="0" x="2"/>
        <item sd="0" x="7"/>
        <item sd="0" x="6"/>
        <item sd="0" x="1"/>
        <item t="default"/>
      </items>
      <autoSortScope>
        <pivotArea dataOnly="0" outline="0" fieldPosition="0">
          <references count="1">
            <reference field="4294967294" count="1" selected="0">
              <x v="0"/>
            </reference>
          </references>
        </pivotArea>
      </autoSortScope>
    </pivotField>
    <pivotField compact="0" outline="0" showAll="0"/>
    <pivotField compact="0" numFmtId="9" outline="0" showAll="0"/>
    <pivotField compact="0" outline="0" showAll="0"/>
    <pivotField axis="axisCol" compact="0" outline="0" showAll="0">
      <items count="3">
        <item x="0"/>
        <item x="1"/>
        <item t="default"/>
      </items>
    </pivotField>
    <pivotField compact="0" outline="0" showAll="0"/>
    <pivotField compact="0" outline="0" showAll="0"/>
  </pivotFields>
  <rowFields count="2">
    <field x="4"/>
    <field x="0"/>
  </rowFields>
  <rowItems count="9">
    <i>
      <x/>
    </i>
    <i>
      <x v="7"/>
    </i>
    <i>
      <x v="4"/>
    </i>
    <i>
      <x v="1"/>
    </i>
    <i>
      <x v="2"/>
    </i>
    <i>
      <x v="6"/>
    </i>
    <i>
      <x v="3"/>
    </i>
    <i>
      <x v="5"/>
    </i>
    <i t="grand">
      <x/>
    </i>
  </rowItems>
  <colFields count="1">
    <field x="8"/>
  </colFields>
  <colItems count="3">
    <i>
      <x/>
    </i>
    <i>
      <x v="1"/>
    </i>
    <i t="grand">
      <x/>
    </i>
  </colItems>
  <dataFields count="1">
    <dataField name="Suma de Total general" fld="3" baseField="0" baseItem="0" numFmtId="164"/>
  </dataFields>
  <formats count="1">
    <format dxfId="8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9.xml"/></Relationships>
</file>

<file path=xl/worksheets/_rels/sheet12.xml.rels><?xml version="1.0" encoding="UTF-8" standalone="yes"?>
<Relationships xmlns="http://schemas.openxmlformats.org/package/2006/relationships"><Relationship Id="rId2" Type="http://schemas.openxmlformats.org/officeDocument/2006/relationships/pivotTable" Target="../pivotTables/pivotTable21.xml"/><Relationship Id="rId1" Type="http://schemas.openxmlformats.org/officeDocument/2006/relationships/pivotTable" Target="../pivotTables/pivotTable20.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2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 Id="rId9" Type="http://schemas.openxmlformats.org/officeDocument/2006/relationships/pivotTable" Target="../pivotTables/pivotTable10.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12.xml"/><Relationship Id="rId1" Type="http://schemas.openxmlformats.org/officeDocument/2006/relationships/pivotTable" Target="../pivotTables/pivotTable11.xml"/></Relationships>
</file>

<file path=xl/worksheets/_rels/sheet7.xml.rels><?xml version="1.0" encoding="UTF-8" standalone="yes"?>
<Relationships xmlns="http://schemas.openxmlformats.org/package/2006/relationships"><Relationship Id="rId2" Type="http://schemas.openxmlformats.org/officeDocument/2006/relationships/pivotTable" Target="../pivotTables/pivotTable14.xml"/><Relationship Id="rId1" Type="http://schemas.openxmlformats.org/officeDocument/2006/relationships/pivotTable" Target="../pivotTables/pivotTable13.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16.xml"/><Relationship Id="rId1" Type="http://schemas.openxmlformats.org/officeDocument/2006/relationships/pivotTable" Target="../pivotTables/pivotTable15.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37"/>
  <sheetViews>
    <sheetView topLeftCell="A14" zoomScale="130" zoomScaleNormal="130" workbookViewId="0">
      <selection activeCell="O8" sqref="O8"/>
    </sheetView>
  </sheetViews>
  <sheetFormatPr baseColWidth="10" defaultRowHeight="15" x14ac:dyDescent="0.2"/>
  <cols>
    <col min="1" max="11" width="11.5" style="4" customWidth="1"/>
  </cols>
  <sheetData>
    <row r="2" spans="1:10" x14ac:dyDescent="0.2">
      <c r="A2" s="72" t="s">
        <v>0</v>
      </c>
      <c r="B2" s="69"/>
      <c r="C2" s="69"/>
      <c r="D2" s="69"/>
      <c r="E2" s="69"/>
    </row>
    <row r="4" spans="1:10" x14ac:dyDescent="0.2">
      <c r="C4" s="71" t="s">
        <v>1</v>
      </c>
      <c r="D4" s="69"/>
      <c r="E4" s="69"/>
      <c r="F4" s="69"/>
      <c r="G4" s="69"/>
    </row>
    <row r="6" spans="1:10" ht="14.5" customHeight="1" x14ac:dyDescent="0.2">
      <c r="B6" s="74" t="s">
        <v>2</v>
      </c>
      <c r="C6" s="75"/>
      <c r="D6" s="75"/>
      <c r="E6" s="75"/>
      <c r="F6" s="75"/>
      <c r="G6" s="75"/>
      <c r="H6" s="75"/>
      <c r="I6" s="75"/>
      <c r="J6" s="76"/>
    </row>
    <row r="7" spans="1:10" x14ac:dyDescent="0.2">
      <c r="B7" s="73"/>
      <c r="C7" s="69"/>
      <c r="D7" s="69"/>
      <c r="E7" s="69"/>
      <c r="F7" s="69"/>
      <c r="G7" s="69"/>
      <c r="H7" s="69"/>
      <c r="I7" s="69"/>
      <c r="J7" s="70"/>
    </row>
    <row r="8" spans="1:10" x14ac:dyDescent="0.2">
      <c r="B8" s="73"/>
      <c r="C8" s="69"/>
      <c r="D8" s="69"/>
      <c r="E8" s="69"/>
      <c r="F8" s="69"/>
      <c r="G8" s="69"/>
      <c r="H8" s="69"/>
      <c r="I8" s="69"/>
      <c r="J8" s="70"/>
    </row>
    <row r="9" spans="1:10" x14ac:dyDescent="0.2">
      <c r="B9" s="73"/>
      <c r="C9" s="69"/>
      <c r="D9" s="69"/>
      <c r="E9" s="69"/>
      <c r="F9" s="69"/>
      <c r="G9" s="69"/>
      <c r="H9" s="69"/>
      <c r="I9" s="69"/>
      <c r="J9" s="70"/>
    </row>
    <row r="10" spans="1:10" x14ac:dyDescent="0.2">
      <c r="B10" s="73"/>
      <c r="C10" s="69"/>
      <c r="D10" s="69"/>
      <c r="E10" s="69"/>
      <c r="F10" s="69"/>
      <c r="G10" s="69"/>
      <c r="H10" s="69"/>
      <c r="I10" s="69"/>
      <c r="J10" s="70"/>
    </row>
    <row r="11" spans="1:10" x14ac:dyDescent="0.2">
      <c r="B11" s="73"/>
      <c r="C11" s="69"/>
      <c r="D11" s="69"/>
      <c r="E11" s="69"/>
      <c r="F11" s="69"/>
      <c r="G11" s="69"/>
      <c r="H11" s="69"/>
      <c r="I11" s="69"/>
      <c r="J11" s="70"/>
    </row>
    <row r="12" spans="1:10" x14ac:dyDescent="0.2">
      <c r="B12" s="73"/>
      <c r="C12" s="69"/>
      <c r="D12" s="69"/>
      <c r="E12" s="69"/>
      <c r="F12" s="69"/>
      <c r="G12" s="69"/>
      <c r="H12" s="69"/>
      <c r="I12" s="69"/>
      <c r="J12" s="70"/>
    </row>
    <row r="13" spans="1:10" x14ac:dyDescent="0.2">
      <c r="B13" s="73"/>
      <c r="C13" s="69"/>
      <c r="D13" s="69"/>
      <c r="E13" s="69"/>
      <c r="F13" s="69"/>
      <c r="G13" s="69"/>
      <c r="H13" s="69"/>
      <c r="I13" s="69"/>
      <c r="J13" s="70"/>
    </row>
    <row r="14" spans="1:10" ht="14.5" customHeight="1" x14ac:dyDescent="0.2">
      <c r="B14" s="73"/>
      <c r="C14" s="69"/>
      <c r="D14" s="69"/>
      <c r="E14" s="69"/>
      <c r="F14" s="69"/>
      <c r="G14" s="69"/>
      <c r="H14" s="69"/>
      <c r="I14" s="69"/>
      <c r="J14" s="70"/>
    </row>
    <row r="15" spans="1:10" x14ac:dyDescent="0.2">
      <c r="B15" s="73"/>
      <c r="C15" s="69"/>
      <c r="D15" s="69"/>
      <c r="E15" s="69"/>
      <c r="F15" s="69"/>
      <c r="G15" s="69"/>
      <c r="H15" s="69"/>
      <c r="I15" s="69"/>
      <c r="J15" s="70"/>
    </row>
    <row r="16" spans="1:10" x14ac:dyDescent="0.2">
      <c r="B16" s="73"/>
      <c r="C16" s="69"/>
      <c r="D16" s="69"/>
      <c r="E16" s="69"/>
      <c r="F16" s="69"/>
      <c r="G16" s="69"/>
      <c r="H16" s="69"/>
      <c r="I16" s="69"/>
      <c r="J16" s="70"/>
    </row>
    <row r="17" spans="2:10" x14ac:dyDescent="0.2">
      <c r="B17" s="73"/>
      <c r="C17" s="69"/>
      <c r="D17" s="69"/>
      <c r="E17" s="69"/>
      <c r="F17" s="69"/>
      <c r="G17" s="69"/>
      <c r="H17" s="69"/>
      <c r="I17" s="69"/>
      <c r="J17" s="70"/>
    </row>
    <row r="18" spans="2:10" x14ac:dyDescent="0.2">
      <c r="B18" s="73"/>
      <c r="C18" s="69"/>
      <c r="D18" s="69"/>
      <c r="E18" s="69"/>
      <c r="F18" s="69"/>
      <c r="G18" s="69"/>
      <c r="H18" s="69"/>
      <c r="I18" s="69"/>
      <c r="J18" s="70"/>
    </row>
    <row r="19" spans="2:10" x14ac:dyDescent="0.2">
      <c r="B19" s="73"/>
      <c r="C19" s="69"/>
      <c r="D19" s="69"/>
      <c r="E19" s="69"/>
      <c r="F19" s="69"/>
      <c r="G19" s="69"/>
      <c r="H19" s="69"/>
      <c r="I19" s="69"/>
      <c r="J19" s="70"/>
    </row>
    <row r="20" spans="2:10" x14ac:dyDescent="0.2">
      <c r="B20" s="77"/>
      <c r="C20" s="78"/>
      <c r="D20" s="78"/>
      <c r="E20" s="78"/>
      <c r="F20" s="78"/>
      <c r="G20" s="78"/>
      <c r="H20" s="78"/>
      <c r="I20" s="78"/>
      <c r="J20" s="79"/>
    </row>
    <row r="21" spans="2:10" x14ac:dyDescent="0.2">
      <c r="B21" s="29"/>
      <c r="C21" s="29"/>
      <c r="D21" s="29"/>
      <c r="E21" s="29"/>
      <c r="F21" s="29"/>
      <c r="G21" s="29"/>
      <c r="H21" s="29"/>
      <c r="I21" s="29"/>
      <c r="J21" s="29"/>
    </row>
    <row r="22" spans="2:10" x14ac:dyDescent="0.2">
      <c r="B22" s="5"/>
      <c r="C22" s="5"/>
      <c r="D22" s="5"/>
      <c r="E22" s="5"/>
      <c r="F22" s="5"/>
      <c r="G22" s="5"/>
      <c r="H22" s="5"/>
      <c r="I22" s="5"/>
      <c r="J22" s="5"/>
    </row>
    <row r="23" spans="2:10" x14ac:dyDescent="0.2">
      <c r="B23" s="6" t="s">
        <v>3</v>
      </c>
      <c r="C23" s="7"/>
      <c r="D23" s="7"/>
      <c r="E23" s="7"/>
      <c r="F23" s="7"/>
      <c r="G23" s="7"/>
      <c r="H23" s="7"/>
      <c r="I23" s="7"/>
      <c r="J23" s="8"/>
    </row>
    <row r="24" spans="2:10" x14ac:dyDescent="0.2">
      <c r="B24" s="9"/>
      <c r="C24" s="10"/>
      <c r="D24" s="10"/>
      <c r="E24" s="10"/>
      <c r="F24" s="10"/>
      <c r="G24" s="10"/>
      <c r="H24" s="10"/>
      <c r="I24" s="10"/>
      <c r="J24" s="11"/>
    </row>
    <row r="25" spans="2:10" ht="28.75" customHeight="1" x14ac:dyDescent="0.2">
      <c r="B25" s="68" t="s">
        <v>4</v>
      </c>
      <c r="C25" s="69"/>
      <c r="D25" s="69"/>
      <c r="E25" s="69"/>
      <c r="F25" s="69"/>
      <c r="G25" s="69"/>
      <c r="H25" s="69"/>
      <c r="I25" s="69"/>
      <c r="J25" s="70"/>
    </row>
    <row r="26" spans="2:10" x14ac:dyDescent="0.2">
      <c r="B26" s="68" t="s">
        <v>5</v>
      </c>
      <c r="C26" s="69"/>
      <c r="D26" s="69"/>
      <c r="E26" s="69"/>
      <c r="F26" s="69"/>
      <c r="G26" s="69"/>
      <c r="H26" s="69"/>
      <c r="I26" s="69"/>
      <c r="J26" s="70"/>
    </row>
    <row r="27" spans="2:10" x14ac:dyDescent="0.2">
      <c r="B27" s="73"/>
      <c r="C27" s="69"/>
      <c r="D27" s="69"/>
      <c r="E27" s="69"/>
      <c r="F27" s="69"/>
      <c r="G27" s="69"/>
      <c r="H27" s="69"/>
      <c r="I27" s="69"/>
      <c r="J27" s="70"/>
    </row>
    <row r="28" spans="2:10" x14ac:dyDescent="0.2">
      <c r="B28" s="68" t="s">
        <v>6</v>
      </c>
      <c r="C28" s="69"/>
      <c r="D28" s="69"/>
      <c r="E28" s="69"/>
      <c r="F28" s="69"/>
      <c r="G28" s="69"/>
      <c r="H28" s="69"/>
      <c r="I28" s="69"/>
      <c r="J28" s="70"/>
    </row>
    <row r="29" spans="2:10" x14ac:dyDescent="0.2">
      <c r="B29" s="73"/>
      <c r="C29" s="69"/>
      <c r="D29" s="69"/>
      <c r="E29" s="69"/>
      <c r="F29" s="69"/>
      <c r="G29" s="69"/>
      <c r="H29" s="69"/>
      <c r="I29" s="69"/>
      <c r="J29" s="70"/>
    </row>
    <row r="30" spans="2:10" x14ac:dyDescent="0.2">
      <c r="B30" s="68" t="s">
        <v>7</v>
      </c>
      <c r="C30" s="69"/>
      <c r="D30" s="69"/>
      <c r="E30" s="69"/>
      <c r="F30" s="69"/>
      <c r="G30" s="69"/>
      <c r="H30" s="69"/>
      <c r="I30" s="69"/>
      <c r="J30" s="70"/>
    </row>
    <row r="31" spans="2:10" x14ac:dyDescent="0.2">
      <c r="B31" s="73"/>
      <c r="C31" s="69"/>
      <c r="D31" s="69"/>
      <c r="E31" s="69"/>
      <c r="F31" s="69"/>
      <c r="G31" s="69"/>
      <c r="H31" s="69"/>
      <c r="I31" s="69"/>
      <c r="J31" s="70"/>
    </row>
    <row r="32" spans="2:10" x14ac:dyDescent="0.2">
      <c r="B32" s="68" t="s">
        <v>8</v>
      </c>
      <c r="C32" s="69"/>
      <c r="D32" s="69"/>
      <c r="E32" s="69"/>
      <c r="F32" s="69"/>
      <c r="G32" s="69"/>
      <c r="H32" s="69"/>
      <c r="I32" s="69"/>
      <c r="J32" s="70"/>
    </row>
    <row r="33" spans="2:10" x14ac:dyDescent="0.2">
      <c r="B33" s="73"/>
      <c r="C33" s="69"/>
      <c r="D33" s="69"/>
      <c r="E33" s="69"/>
      <c r="F33" s="69"/>
      <c r="G33" s="69"/>
      <c r="H33" s="69"/>
      <c r="I33" s="69"/>
      <c r="J33" s="70"/>
    </row>
    <row r="34" spans="2:10" x14ac:dyDescent="0.2">
      <c r="B34" s="68" t="s">
        <v>9</v>
      </c>
      <c r="C34" s="69"/>
      <c r="D34" s="69"/>
      <c r="E34" s="69"/>
      <c r="F34" s="69"/>
      <c r="G34" s="69"/>
      <c r="H34" s="69"/>
      <c r="I34" s="69"/>
      <c r="J34" s="70"/>
    </row>
    <row r="35" spans="2:10" x14ac:dyDescent="0.2">
      <c r="B35" s="73"/>
      <c r="C35" s="69"/>
      <c r="D35" s="69"/>
      <c r="E35" s="69"/>
      <c r="F35" s="69"/>
      <c r="G35" s="69"/>
      <c r="H35" s="69"/>
      <c r="I35" s="69"/>
      <c r="J35" s="70"/>
    </row>
    <row r="36" spans="2:10" x14ac:dyDescent="0.2">
      <c r="B36" s="12"/>
      <c r="C36" s="13"/>
      <c r="D36" s="13"/>
      <c r="E36" s="13"/>
      <c r="F36" s="13"/>
      <c r="G36" s="13"/>
      <c r="H36" s="13"/>
      <c r="I36" s="13"/>
      <c r="J36" s="14"/>
    </row>
    <row r="37" spans="2:10" x14ac:dyDescent="0.2">
      <c r="B37" s="10"/>
      <c r="C37" s="10"/>
      <c r="D37" s="10"/>
      <c r="E37" s="10"/>
      <c r="F37" s="10"/>
      <c r="G37" s="10"/>
      <c r="H37" s="10"/>
      <c r="I37" s="10"/>
      <c r="J37" s="10"/>
    </row>
  </sheetData>
  <mergeCells count="9">
    <mergeCell ref="B25:J25"/>
    <mergeCell ref="C4:G4"/>
    <mergeCell ref="A2:E2"/>
    <mergeCell ref="B34:J35"/>
    <mergeCell ref="B28:J29"/>
    <mergeCell ref="B26:J27"/>
    <mergeCell ref="B30:J31"/>
    <mergeCell ref="B32:J33"/>
    <mergeCell ref="B6:J20"/>
  </mergeCell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EAF0F-D069-1345-9E88-61C06536DC88}">
  <dimension ref="A1:H29"/>
  <sheetViews>
    <sheetView showGridLines="0" tabSelected="1" workbookViewId="0">
      <selection activeCell="A3" sqref="A3:H4"/>
    </sheetView>
  </sheetViews>
  <sheetFormatPr baseColWidth="10" defaultRowHeight="15" x14ac:dyDescent="0.2"/>
  <cols>
    <col min="1" max="1" width="16.83203125" bestFit="1" customWidth="1"/>
    <col min="2" max="2" width="18.1640625" bestFit="1" customWidth="1"/>
    <col min="3" max="3" width="16" bestFit="1" customWidth="1"/>
    <col min="4" max="4" width="19.1640625" bestFit="1" customWidth="1"/>
    <col min="5" max="5" width="18.1640625" bestFit="1" customWidth="1"/>
    <col min="6" max="6" width="16" bestFit="1" customWidth="1"/>
    <col min="7" max="7" width="28.6640625" bestFit="1" customWidth="1"/>
    <col min="8" max="8" width="35.1640625" bestFit="1" customWidth="1"/>
  </cols>
  <sheetData>
    <row r="1" spans="1:8" ht="21" x14ac:dyDescent="0.25">
      <c r="A1" s="61" t="s">
        <v>17</v>
      </c>
    </row>
    <row r="3" spans="1:8" ht="19" customHeight="1" x14ac:dyDescent="0.2">
      <c r="A3" s="82" t="s">
        <v>144</v>
      </c>
      <c r="B3" s="82"/>
      <c r="C3" s="82"/>
      <c r="D3" s="82"/>
      <c r="E3" s="82"/>
      <c r="F3" s="82"/>
      <c r="G3" s="82"/>
      <c r="H3" s="82"/>
    </row>
    <row r="4" spans="1:8" ht="38" customHeight="1" x14ac:dyDescent="0.2">
      <c r="A4" s="82"/>
      <c r="B4" s="82"/>
      <c r="C4" s="82"/>
      <c r="D4" s="82"/>
      <c r="E4" s="82"/>
      <c r="F4" s="82"/>
      <c r="G4" s="82"/>
      <c r="H4" s="82"/>
    </row>
    <row r="6" spans="1:8" x14ac:dyDescent="0.2">
      <c r="A6" s="41" t="s">
        <v>24</v>
      </c>
      <c r="B6" t="s">
        <v>33</v>
      </c>
    </row>
    <row r="8" spans="1:8" x14ac:dyDescent="0.2">
      <c r="A8" s="41" t="s">
        <v>23</v>
      </c>
      <c r="B8" s="41" t="s">
        <v>29</v>
      </c>
      <c r="C8" s="41" t="s">
        <v>30</v>
      </c>
      <c r="D8" s="41" t="s">
        <v>31</v>
      </c>
      <c r="E8" t="s">
        <v>133</v>
      </c>
      <c r="F8" s="50" t="s">
        <v>134</v>
      </c>
      <c r="G8" s="40" t="s">
        <v>135</v>
      </c>
      <c r="H8" s="50" t="s">
        <v>136</v>
      </c>
    </row>
    <row r="9" spans="1:8" x14ac:dyDescent="0.2">
      <c r="A9" t="s">
        <v>79</v>
      </c>
      <c r="B9" t="s">
        <v>35</v>
      </c>
      <c r="C9" t="s">
        <v>35</v>
      </c>
      <c r="D9" t="s">
        <v>36</v>
      </c>
      <c r="E9" s="55">
        <v>357.14313311516844</v>
      </c>
      <c r="F9" s="50">
        <v>4</v>
      </c>
      <c r="G9" s="40">
        <v>0.88</v>
      </c>
      <c r="H9" s="50">
        <v>70</v>
      </c>
    </row>
    <row r="10" spans="1:8" x14ac:dyDescent="0.2">
      <c r="A10" t="s">
        <v>80</v>
      </c>
      <c r="B10" t="s">
        <v>35</v>
      </c>
      <c r="C10" t="s">
        <v>35</v>
      </c>
      <c r="D10" t="s">
        <v>36</v>
      </c>
      <c r="E10" s="55">
        <v>405.84908084847473</v>
      </c>
      <c r="F10" s="50">
        <v>4</v>
      </c>
      <c r="G10" s="40">
        <v>0.72499999999999998</v>
      </c>
      <c r="H10" s="50">
        <v>63</v>
      </c>
    </row>
    <row r="11" spans="1:8" x14ac:dyDescent="0.2">
      <c r="A11" t="s">
        <v>62</v>
      </c>
      <c r="B11" t="s">
        <v>35</v>
      </c>
      <c r="C11" t="s">
        <v>36</v>
      </c>
      <c r="D11" t="s">
        <v>35</v>
      </c>
      <c r="E11" s="55">
        <v>660.41628449637881</v>
      </c>
      <c r="F11" s="50">
        <v>5</v>
      </c>
      <c r="G11" s="40">
        <v>1</v>
      </c>
      <c r="H11" s="50">
        <v>88</v>
      </c>
    </row>
    <row r="12" spans="1:8" x14ac:dyDescent="0.2">
      <c r="A12" t="s">
        <v>76</v>
      </c>
      <c r="B12" t="s">
        <v>36</v>
      </c>
      <c r="C12" t="s">
        <v>35</v>
      </c>
      <c r="D12" t="s">
        <v>36</v>
      </c>
      <c r="E12" s="55">
        <v>666.82162117205519</v>
      </c>
      <c r="F12" s="50">
        <v>4</v>
      </c>
      <c r="G12" s="40">
        <v>0.85</v>
      </c>
      <c r="H12" s="50">
        <v>96</v>
      </c>
    </row>
    <row r="13" spans="1:8" x14ac:dyDescent="0.2">
      <c r="A13" t="s">
        <v>52</v>
      </c>
      <c r="B13" t="s">
        <v>36</v>
      </c>
      <c r="C13" t="s">
        <v>36</v>
      </c>
      <c r="D13" t="s">
        <v>35</v>
      </c>
      <c r="E13" s="55">
        <v>711.95425616693478</v>
      </c>
      <c r="F13" s="50">
        <v>4</v>
      </c>
      <c r="G13" s="40">
        <v>0.92</v>
      </c>
      <c r="H13" s="50">
        <v>89</v>
      </c>
    </row>
    <row r="14" spans="1:8" x14ac:dyDescent="0.2">
      <c r="A14" t="s">
        <v>51</v>
      </c>
      <c r="B14" t="s">
        <v>36</v>
      </c>
      <c r="C14" t="s">
        <v>35</v>
      </c>
      <c r="D14" t="s">
        <v>36</v>
      </c>
      <c r="E14" s="55">
        <v>735.22957161805164</v>
      </c>
      <c r="F14" s="50">
        <v>4</v>
      </c>
      <c r="G14" s="40">
        <v>1</v>
      </c>
      <c r="H14" s="50">
        <v>75</v>
      </c>
    </row>
    <row r="15" spans="1:8" x14ac:dyDescent="0.2">
      <c r="A15" t="s">
        <v>58</v>
      </c>
      <c r="B15" t="s">
        <v>35</v>
      </c>
      <c r="C15" t="s">
        <v>35</v>
      </c>
      <c r="D15" t="s">
        <v>36</v>
      </c>
      <c r="E15" s="55">
        <v>960.45719516797521</v>
      </c>
      <c r="F15" s="50">
        <v>5</v>
      </c>
      <c r="G15" s="40">
        <v>0.54</v>
      </c>
      <c r="H15" s="50">
        <v>73</v>
      </c>
    </row>
    <row r="16" spans="1:8" x14ac:dyDescent="0.2">
      <c r="A16" t="s">
        <v>74</v>
      </c>
      <c r="B16" t="s">
        <v>36</v>
      </c>
      <c r="C16" t="s">
        <v>35</v>
      </c>
      <c r="D16" t="s">
        <v>36</v>
      </c>
      <c r="E16" s="55">
        <v>1006.6628947867897</v>
      </c>
      <c r="F16" s="50">
        <v>5</v>
      </c>
      <c r="G16" s="40">
        <v>0.71666666666666667</v>
      </c>
      <c r="H16" s="50">
        <v>82</v>
      </c>
    </row>
    <row r="17" spans="1:8" x14ac:dyDescent="0.2">
      <c r="A17" t="s">
        <v>92</v>
      </c>
      <c r="B17" t="s">
        <v>35</v>
      </c>
      <c r="C17" t="s">
        <v>35</v>
      </c>
      <c r="D17" t="s">
        <v>35</v>
      </c>
      <c r="E17" s="55">
        <v>1070.3231490774588</v>
      </c>
      <c r="F17" s="50">
        <v>4</v>
      </c>
      <c r="G17" s="40">
        <v>0.18</v>
      </c>
      <c r="H17" s="50">
        <v>87</v>
      </c>
    </row>
    <row r="18" spans="1:8" x14ac:dyDescent="0.2">
      <c r="A18" t="s">
        <v>91</v>
      </c>
      <c r="B18" t="s">
        <v>36</v>
      </c>
      <c r="C18" t="s">
        <v>36</v>
      </c>
      <c r="D18" t="s">
        <v>35</v>
      </c>
      <c r="E18" s="55">
        <v>1112.1159819326335</v>
      </c>
      <c r="F18" s="50">
        <v>5</v>
      </c>
      <c r="G18" s="40">
        <v>0.93</v>
      </c>
      <c r="H18" s="50">
        <v>77</v>
      </c>
    </row>
    <row r="19" spans="1:8" x14ac:dyDescent="0.2">
      <c r="A19" t="s">
        <v>75</v>
      </c>
      <c r="B19" t="s">
        <v>35</v>
      </c>
      <c r="C19" t="s">
        <v>36</v>
      </c>
      <c r="D19" t="s">
        <v>36</v>
      </c>
      <c r="E19" s="55">
        <v>1308.9154009245265</v>
      </c>
      <c r="F19" s="50">
        <v>5</v>
      </c>
      <c r="G19" s="40">
        <v>1</v>
      </c>
      <c r="H19" s="50">
        <v>88</v>
      </c>
    </row>
    <row r="20" spans="1:8" x14ac:dyDescent="0.2">
      <c r="A20" t="s">
        <v>48</v>
      </c>
      <c r="B20" t="s">
        <v>36</v>
      </c>
      <c r="C20" t="s">
        <v>36</v>
      </c>
      <c r="D20" t="s">
        <v>36</v>
      </c>
      <c r="E20" s="55">
        <v>1609.7641745112451</v>
      </c>
      <c r="F20" s="50">
        <v>5</v>
      </c>
      <c r="G20" s="40">
        <v>1</v>
      </c>
      <c r="H20" s="50">
        <v>73</v>
      </c>
    </row>
    <row r="21" spans="1:8" x14ac:dyDescent="0.2">
      <c r="A21" t="s">
        <v>32</v>
      </c>
      <c r="B21" t="s">
        <v>35</v>
      </c>
      <c r="C21" t="s">
        <v>35</v>
      </c>
      <c r="D21" t="s">
        <v>36</v>
      </c>
      <c r="E21" s="55">
        <v>1650.5826717533914</v>
      </c>
      <c r="F21" s="50">
        <v>3</v>
      </c>
      <c r="G21" s="40">
        <v>0.8571428571428571</v>
      </c>
      <c r="H21" s="50">
        <v>78</v>
      </c>
    </row>
    <row r="22" spans="1:8" x14ac:dyDescent="0.2">
      <c r="A22" t="s">
        <v>70</v>
      </c>
      <c r="B22" t="s">
        <v>35</v>
      </c>
      <c r="C22" t="s">
        <v>35</v>
      </c>
      <c r="D22" t="s">
        <v>35</v>
      </c>
      <c r="E22" s="55">
        <v>1670.3144459531577</v>
      </c>
      <c r="F22" s="50">
        <v>2</v>
      </c>
      <c r="G22" s="40">
        <v>1</v>
      </c>
      <c r="H22" s="50">
        <v>70</v>
      </c>
    </row>
    <row r="23" spans="1:8" x14ac:dyDescent="0.2">
      <c r="A23" t="s">
        <v>60</v>
      </c>
      <c r="B23" t="s">
        <v>35</v>
      </c>
      <c r="C23" t="s">
        <v>36</v>
      </c>
      <c r="D23" t="s">
        <v>36</v>
      </c>
      <c r="E23" s="55">
        <v>2460.0801933239773</v>
      </c>
      <c r="F23" s="50">
        <v>5</v>
      </c>
      <c r="G23" s="40">
        <v>0.88571428571428568</v>
      </c>
      <c r="H23" s="50">
        <v>80</v>
      </c>
    </row>
    <row r="24" spans="1:8" x14ac:dyDescent="0.2">
      <c r="A24" t="s">
        <v>57</v>
      </c>
      <c r="B24" t="s">
        <v>36</v>
      </c>
      <c r="C24" t="s">
        <v>35</v>
      </c>
      <c r="D24" t="s">
        <v>36</v>
      </c>
      <c r="E24" s="55">
        <v>2565.502653267441</v>
      </c>
      <c r="F24" s="50">
        <v>5</v>
      </c>
      <c r="G24" s="40">
        <v>0.88421052631578945</v>
      </c>
      <c r="H24" s="50">
        <v>76</v>
      </c>
    </row>
    <row r="25" spans="1:8" x14ac:dyDescent="0.2">
      <c r="A25" t="s">
        <v>54</v>
      </c>
      <c r="B25" t="s">
        <v>36</v>
      </c>
      <c r="C25" t="s">
        <v>35</v>
      </c>
      <c r="D25" t="s">
        <v>36</v>
      </c>
      <c r="E25" s="55">
        <v>6469.6809911684059</v>
      </c>
      <c r="F25" s="50">
        <v>5</v>
      </c>
      <c r="G25" s="40">
        <v>0.71</v>
      </c>
      <c r="H25" s="50">
        <v>79</v>
      </c>
    </row>
    <row r="26" spans="1:8" x14ac:dyDescent="0.2">
      <c r="A26" t="s">
        <v>64</v>
      </c>
      <c r="B26" t="s">
        <v>35</v>
      </c>
      <c r="C26" t="s">
        <v>36</v>
      </c>
      <c r="D26" t="s">
        <v>36</v>
      </c>
      <c r="E26" s="55">
        <v>13034.710706128681</v>
      </c>
      <c r="F26" s="50">
        <v>4</v>
      </c>
      <c r="G26" s="40">
        <v>1</v>
      </c>
      <c r="H26" s="50">
        <v>81</v>
      </c>
    </row>
    <row r="27" spans="1:8" x14ac:dyDescent="0.2">
      <c r="A27" t="s">
        <v>40</v>
      </c>
      <c r="B27" t="s">
        <v>35</v>
      </c>
      <c r="C27" t="s">
        <v>35</v>
      </c>
      <c r="D27" t="s">
        <v>36</v>
      </c>
      <c r="E27" s="55">
        <v>27267.918715654421</v>
      </c>
      <c r="F27" s="50">
        <v>5</v>
      </c>
      <c r="G27" s="40">
        <v>1</v>
      </c>
      <c r="H27" s="50">
        <v>69</v>
      </c>
    </row>
    <row r="28" spans="1:8" x14ac:dyDescent="0.2">
      <c r="A28" t="s">
        <v>90</v>
      </c>
      <c r="B28" t="s">
        <v>35</v>
      </c>
      <c r="C28" t="s">
        <v>36</v>
      </c>
      <c r="D28" t="s">
        <v>36</v>
      </c>
      <c r="E28" s="55">
        <v>47592.5121993754</v>
      </c>
      <c r="F28" s="50">
        <v>5</v>
      </c>
      <c r="G28" s="40">
        <v>1</v>
      </c>
      <c r="H28" s="50">
        <v>81</v>
      </c>
    </row>
    <row r="29" spans="1:8" x14ac:dyDescent="0.2">
      <c r="A29" t="s">
        <v>42</v>
      </c>
      <c r="B29" t="s">
        <v>35</v>
      </c>
      <c r="C29" t="s">
        <v>36</v>
      </c>
      <c r="D29" t="s">
        <v>36</v>
      </c>
      <c r="E29" s="55">
        <v>254474.0709575105</v>
      </c>
      <c r="F29" s="50">
        <v>5</v>
      </c>
      <c r="G29" s="40">
        <v>0.78378378378378377</v>
      </c>
      <c r="H29" s="50">
        <v>71</v>
      </c>
    </row>
  </sheetData>
  <mergeCells count="1">
    <mergeCell ref="A3:H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8CE6C-B79E-A748-9869-B39D2D45C905}">
  <dimension ref="A1:Q9"/>
  <sheetViews>
    <sheetView showGridLines="0" workbookViewId="0">
      <selection activeCell="A5" sqref="A5"/>
    </sheetView>
  </sheetViews>
  <sheetFormatPr baseColWidth="10" defaultRowHeight="15" x14ac:dyDescent="0.2"/>
  <cols>
    <col min="1" max="1" width="15.83203125" bestFit="1" customWidth="1"/>
    <col min="2" max="2" width="18.1640625" bestFit="1" customWidth="1"/>
  </cols>
  <sheetData>
    <row r="1" spans="1:17" ht="19" x14ac:dyDescent="0.25">
      <c r="A1" s="60" t="s">
        <v>18</v>
      </c>
    </row>
    <row r="3" spans="1:17" ht="19" customHeight="1" x14ac:dyDescent="0.2">
      <c r="A3" s="82" t="s">
        <v>140</v>
      </c>
      <c r="B3" s="82"/>
      <c r="C3" s="82"/>
      <c r="D3" s="82"/>
      <c r="E3" s="82"/>
      <c r="F3" s="82"/>
      <c r="G3" s="82"/>
      <c r="H3" s="82"/>
      <c r="I3" s="82"/>
      <c r="J3" s="82"/>
      <c r="K3" s="82"/>
      <c r="L3" s="82"/>
      <c r="M3" s="82"/>
      <c r="N3" s="82"/>
      <c r="O3" s="82"/>
      <c r="P3" s="82"/>
      <c r="Q3" s="82"/>
    </row>
    <row r="4" spans="1:17" ht="54" customHeight="1" x14ac:dyDescent="0.2">
      <c r="A4" s="82"/>
      <c r="B4" s="82"/>
      <c r="C4" s="82"/>
      <c r="D4" s="82"/>
      <c r="E4" s="82"/>
      <c r="F4" s="82"/>
      <c r="G4" s="82"/>
      <c r="H4" s="82"/>
      <c r="I4" s="82"/>
      <c r="J4" s="82"/>
      <c r="K4" s="82"/>
      <c r="L4" s="82"/>
      <c r="M4" s="82"/>
      <c r="N4" s="82"/>
      <c r="O4" s="82"/>
      <c r="P4" s="82"/>
      <c r="Q4" s="82"/>
    </row>
    <row r="6" spans="1:17" x14ac:dyDescent="0.2">
      <c r="A6" s="41" t="s">
        <v>101</v>
      </c>
      <c r="B6" t="s">
        <v>137</v>
      </c>
    </row>
    <row r="7" spans="1:17" x14ac:dyDescent="0.2">
      <c r="A7" s="42" t="s">
        <v>35</v>
      </c>
      <c r="B7" s="55">
        <v>571151.64439720451</v>
      </c>
    </row>
    <row r="8" spans="1:17" x14ac:dyDescent="0.2">
      <c r="A8" s="42" t="s">
        <v>36</v>
      </c>
      <c r="B8" s="55">
        <v>159267.42198127575</v>
      </c>
    </row>
    <row r="9" spans="1:17" x14ac:dyDescent="0.2">
      <c r="A9" s="42" t="s">
        <v>102</v>
      </c>
      <c r="B9" s="55">
        <v>730419.06637848029</v>
      </c>
    </row>
  </sheetData>
  <mergeCells count="1">
    <mergeCell ref="A3:Q4"/>
  </mergeCell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C1855-A5B1-7A46-8BCE-BDCC8F3C084A}">
  <dimension ref="A1:P58"/>
  <sheetViews>
    <sheetView showGridLines="0" workbookViewId="0">
      <selection activeCell="A5" sqref="A5"/>
    </sheetView>
  </sheetViews>
  <sheetFormatPr baseColWidth="10" defaultRowHeight="15" x14ac:dyDescent="0.2"/>
  <cols>
    <col min="1" max="1" width="15.83203125" bestFit="1" customWidth="1"/>
    <col min="2" max="2" width="18.1640625" bestFit="1" customWidth="1"/>
    <col min="3" max="3" width="13.83203125" customWidth="1"/>
    <col min="4" max="4" width="15.6640625" customWidth="1"/>
    <col min="5" max="5" width="23.33203125" customWidth="1"/>
    <col min="6" max="6" width="17.6640625" bestFit="1" customWidth="1"/>
    <col min="8" max="8" width="21.6640625" bestFit="1" customWidth="1"/>
    <col min="9" max="9" width="28" bestFit="1" customWidth="1"/>
    <col min="10" max="10" width="22.83203125" bestFit="1" customWidth="1"/>
    <col min="11" max="11" width="17.6640625" bestFit="1" customWidth="1"/>
    <col min="12" max="12" width="16.33203125" customWidth="1"/>
    <col min="14" max="14" width="15.5" bestFit="1" customWidth="1"/>
    <col min="15" max="15" width="18.1640625" bestFit="1" customWidth="1"/>
    <col min="16" max="16" width="25.6640625" bestFit="1" customWidth="1"/>
  </cols>
  <sheetData>
    <row r="1" spans="1:16" ht="19" x14ac:dyDescent="0.25">
      <c r="A1" s="44" t="s">
        <v>19</v>
      </c>
    </row>
    <row r="3" spans="1:16" ht="19" customHeight="1" x14ac:dyDescent="0.2">
      <c r="A3" s="82" t="s">
        <v>141</v>
      </c>
      <c r="B3" s="82"/>
      <c r="C3" s="82"/>
      <c r="D3" s="82"/>
      <c r="E3" s="82"/>
      <c r="F3" s="82"/>
      <c r="G3" s="82"/>
      <c r="H3" s="82"/>
      <c r="I3" s="82"/>
      <c r="J3" s="82"/>
      <c r="K3" s="82"/>
      <c r="L3" s="82"/>
      <c r="M3" s="82"/>
    </row>
    <row r="4" spans="1:16" ht="27" customHeight="1" x14ac:dyDescent="0.2">
      <c r="A4" s="82"/>
      <c r="B4" s="82"/>
      <c r="C4" s="82"/>
      <c r="D4" s="82"/>
      <c r="E4" s="82"/>
      <c r="F4" s="82"/>
      <c r="G4" s="82"/>
      <c r="H4" s="82"/>
      <c r="I4" s="82"/>
      <c r="J4" s="82"/>
      <c r="K4" s="82"/>
      <c r="L4" s="82"/>
      <c r="M4" s="82"/>
    </row>
    <row r="7" spans="1:16" x14ac:dyDescent="0.2">
      <c r="A7" s="41" t="s">
        <v>106</v>
      </c>
      <c r="B7" s="41" t="s">
        <v>109</v>
      </c>
    </row>
    <row r="8" spans="1:16" x14ac:dyDescent="0.2">
      <c r="A8" s="51" t="s">
        <v>23</v>
      </c>
      <c r="B8" s="45" t="s">
        <v>99</v>
      </c>
      <c r="C8" s="45" t="s">
        <v>100</v>
      </c>
      <c r="D8" s="45" t="s">
        <v>102</v>
      </c>
      <c r="E8" s="63" t="s">
        <v>115</v>
      </c>
      <c r="F8" s="63" t="s">
        <v>25</v>
      </c>
      <c r="G8" s="63" t="s">
        <v>26</v>
      </c>
      <c r="H8" s="63" t="s">
        <v>27</v>
      </c>
      <c r="I8" s="63" t="s">
        <v>28</v>
      </c>
      <c r="J8" s="63" t="s">
        <v>29</v>
      </c>
      <c r="K8" s="63" t="s">
        <v>30</v>
      </c>
      <c r="L8" s="63" t="s">
        <v>31</v>
      </c>
      <c r="N8" s="41" t="s">
        <v>117</v>
      </c>
      <c r="O8" t="s">
        <v>110</v>
      </c>
      <c r="P8" t="s">
        <v>116</v>
      </c>
    </row>
    <row r="9" spans="1:16" x14ac:dyDescent="0.2">
      <c r="A9" s="52" t="s">
        <v>42</v>
      </c>
      <c r="B9" s="57">
        <v>101753.86</v>
      </c>
      <c r="C9" s="57">
        <v>152720.21095751051</v>
      </c>
      <c r="D9" s="57">
        <v>254474.0709575105</v>
      </c>
      <c r="E9" s="62">
        <f>+VLOOKUP(A9,'REPORTE DE VENTAS'!A1:F101,6,0)</f>
        <v>8.5003035822707948E-3</v>
      </c>
      <c r="F9" s="45" t="str">
        <f>+VLOOKUP(A9,'DATOS GENERALES'!$A$1:$I$51,3,FALSE)</f>
        <v>CELULARES</v>
      </c>
      <c r="G9" s="45">
        <f>+VLOOKUP(A9,'DATOS GENERALES'!$A$1:$I$51,4,FALSE)</f>
        <v>5</v>
      </c>
      <c r="H9" s="48">
        <f>+VLOOKUP(A9,'DATOS GENERALES'!$A$1:$I$51,5,FALSE)</f>
        <v>0.78378378378378377</v>
      </c>
      <c r="I9" s="45">
        <f>+VLOOKUP(A9,'DATOS GENERALES'!$A$1:$I$51,6,FALSE)</f>
        <v>71</v>
      </c>
      <c r="J9" s="45" t="str">
        <f>+VLOOKUP(A9,'DATOS GENERALES'!$A$1:$I$51,7,FALSE)</f>
        <v>NO</v>
      </c>
      <c r="K9" s="45" t="str">
        <f>+VLOOKUP(A9,'DATOS GENERALES'!$A$1:$I$51,8,FALSE)</f>
        <v>SI</v>
      </c>
      <c r="L9" s="45" t="str">
        <f>+VLOOKUP(A9,'DATOS GENERALES'!$A$1:$I$51,9,FALSE)</f>
        <v>SI</v>
      </c>
      <c r="N9" s="42" t="s">
        <v>35</v>
      </c>
      <c r="O9" s="55">
        <v>144606.24886389525</v>
      </c>
      <c r="P9" s="53">
        <v>0.52268879820798531</v>
      </c>
    </row>
    <row r="10" spans="1:16" x14ac:dyDescent="0.2">
      <c r="A10" s="52" t="s">
        <v>72</v>
      </c>
      <c r="B10" s="57">
        <v>18164.62</v>
      </c>
      <c r="C10" s="57">
        <v>77343.421748862835</v>
      </c>
      <c r="D10" s="57">
        <v>95508.04174886283</v>
      </c>
      <c r="E10" s="62">
        <f>+VLOOKUP(A10,'REPORTE DE VENTAS'!A2:F102,6,0)</f>
        <v>2.6997840172786176E-3</v>
      </c>
      <c r="F10" s="45" t="str">
        <f>+VLOOKUP(A10,'DATOS GENERALES'!$A$1:$I$51,3,FALSE)</f>
        <v>CELULARES</v>
      </c>
      <c r="G10" s="45">
        <f>+VLOOKUP(A10,'DATOS GENERALES'!$A$1:$I$51,4,FALSE)</f>
        <v>5</v>
      </c>
      <c r="H10" s="48">
        <f>+VLOOKUP(A10,'DATOS GENERALES'!$A$1:$I$51,5,FALSE)</f>
        <v>0.6</v>
      </c>
      <c r="I10" s="45">
        <f>+VLOOKUP(A10,'DATOS GENERALES'!$A$1:$I$51,6,FALSE)</f>
        <v>81</v>
      </c>
      <c r="J10" s="45" t="str">
        <f>+VLOOKUP(A10,'DATOS GENERALES'!$A$1:$I$51,7,FALSE)</f>
        <v>NO</v>
      </c>
      <c r="K10" s="45" t="str">
        <f>+VLOOKUP(A10,'DATOS GENERALES'!$A$1:$I$51,8,FALSE)</f>
        <v>SI</v>
      </c>
      <c r="L10" s="45" t="str">
        <f>+VLOOKUP(A10,'DATOS GENERALES'!$A$1:$I$51,9,FALSE)</f>
        <v>NO</v>
      </c>
      <c r="N10" s="42" t="s">
        <v>36</v>
      </c>
      <c r="O10" s="55">
        <v>585812.81751458487</v>
      </c>
      <c r="P10" s="53">
        <v>0.41581517135460305</v>
      </c>
    </row>
    <row r="11" spans="1:16" x14ac:dyDescent="0.2">
      <c r="A11" s="52" t="s">
        <v>85</v>
      </c>
      <c r="B11" s="57">
        <v>42611.76</v>
      </c>
      <c r="C11" s="57">
        <v>25709.772726075629</v>
      </c>
      <c r="D11" s="57">
        <v>68321.532726075631</v>
      </c>
      <c r="E11" s="62">
        <f>+VLOOKUP(A11,'REPORTE DE VENTAS'!A3:F103,6,0)</f>
        <v>1.9300727566693612E-2</v>
      </c>
      <c r="F11" s="45" t="str">
        <f>+VLOOKUP(A11,'DATOS GENERALES'!$A$1:$I$51,3,FALSE)</f>
        <v>TECNOLOGIA</v>
      </c>
      <c r="G11" s="45">
        <f>+VLOOKUP(A11,'DATOS GENERALES'!$A$1:$I$51,4,FALSE)</f>
        <v>5</v>
      </c>
      <c r="H11" s="48">
        <f>+VLOOKUP(A11,'DATOS GENERALES'!$A$1:$I$51,5,FALSE)</f>
        <v>1</v>
      </c>
      <c r="I11" s="45">
        <f>+VLOOKUP(A11,'DATOS GENERALES'!$A$1:$I$51,6,FALSE)</f>
        <v>81</v>
      </c>
      <c r="J11" s="45" t="str">
        <f>+VLOOKUP(A11,'DATOS GENERALES'!$A$1:$I$51,7,FALSE)</f>
        <v>SI</v>
      </c>
      <c r="K11" s="45" t="str">
        <f>+VLOOKUP(A11,'DATOS GENERALES'!$A$1:$I$51,8,FALSE)</f>
        <v>SI</v>
      </c>
      <c r="L11" s="45" t="str">
        <f>+VLOOKUP(A11,'DATOS GENERALES'!$A$1:$I$51,9,FALSE)</f>
        <v>SI</v>
      </c>
    </row>
    <row r="12" spans="1:16" x14ac:dyDescent="0.2">
      <c r="A12" s="52" t="s">
        <v>53</v>
      </c>
      <c r="B12" s="57">
        <v>9301.56</v>
      </c>
      <c r="C12" s="57">
        <v>40277.934017623222</v>
      </c>
      <c r="D12" s="57">
        <v>49579.494017623219</v>
      </c>
      <c r="E12" s="62">
        <f>+VLOOKUP(A12,'REPORTE DE VENTAS'!A4:F104,6,0)</f>
        <v>1.2400168137873056E-2</v>
      </c>
      <c r="F12" s="45" t="str">
        <f>+VLOOKUP(A12,'DATOS GENERALES'!$A$1:$I$51,3,FALSE)</f>
        <v>HOGAR</v>
      </c>
      <c r="G12" s="45">
        <f>+VLOOKUP(A12,'DATOS GENERALES'!$A$1:$I$51,4,FALSE)</f>
        <v>5</v>
      </c>
      <c r="H12" s="48">
        <f>+VLOOKUP(A12,'DATOS GENERALES'!$A$1:$I$51,5,FALSE)</f>
        <v>0.92</v>
      </c>
      <c r="I12" s="45">
        <f>+VLOOKUP(A12,'DATOS GENERALES'!$A$1:$I$51,6,FALSE)</f>
        <v>72</v>
      </c>
      <c r="J12" s="45" t="str">
        <f>+VLOOKUP(A12,'DATOS GENERALES'!$A$1:$I$51,7,FALSE)</f>
        <v>NO</v>
      </c>
      <c r="K12" s="45" t="str">
        <f>+VLOOKUP(A12,'DATOS GENERALES'!$A$1:$I$51,8,FALSE)</f>
        <v>NO</v>
      </c>
      <c r="L12" s="45" t="str">
        <f>+VLOOKUP(A12,'DATOS GENERALES'!$A$1:$I$51,9,FALSE)</f>
        <v>SI</v>
      </c>
    </row>
    <row r="13" spans="1:16" x14ac:dyDescent="0.2">
      <c r="A13" s="52" t="s">
        <v>90</v>
      </c>
      <c r="B13" s="57">
        <v>22247.81</v>
      </c>
      <c r="C13" s="57">
        <v>25344.702199375399</v>
      </c>
      <c r="D13" s="57">
        <v>47592.5121993754</v>
      </c>
      <c r="E13" s="62">
        <f>+VLOOKUP(A13,'REPORTE DE VENTAS'!A5:F105,6,0)</f>
        <v>1.2301013024602027E-2</v>
      </c>
      <c r="F13" s="45" t="str">
        <f>+VLOOKUP(A13,'DATOS GENERALES'!$A$1:$I$51,3,FALSE)</f>
        <v>TECNOLOGIA</v>
      </c>
      <c r="G13" s="45">
        <f>+VLOOKUP(A13,'DATOS GENERALES'!$A$1:$I$51,4,FALSE)</f>
        <v>5</v>
      </c>
      <c r="H13" s="48">
        <f>+VLOOKUP(A13,'DATOS GENERALES'!$A$1:$I$51,5,FALSE)</f>
        <v>1</v>
      </c>
      <c r="I13" s="45">
        <f>+VLOOKUP(A13,'DATOS GENERALES'!$A$1:$I$51,6,FALSE)</f>
        <v>81</v>
      </c>
      <c r="J13" s="45" t="str">
        <f>+VLOOKUP(A13,'DATOS GENERALES'!$A$1:$I$51,7,FALSE)</f>
        <v>NO</v>
      </c>
      <c r="K13" s="45" t="str">
        <f>+VLOOKUP(A13,'DATOS GENERALES'!$A$1:$I$51,8,FALSE)</f>
        <v>SI</v>
      </c>
      <c r="L13" s="45" t="str">
        <f>+VLOOKUP(A13,'DATOS GENERALES'!$A$1:$I$51,9,FALSE)</f>
        <v>SI</v>
      </c>
    </row>
    <row r="14" spans="1:16" x14ac:dyDescent="0.2">
      <c r="A14" s="52" t="s">
        <v>77</v>
      </c>
      <c r="B14" s="57">
        <v>8472.0300000000007</v>
      </c>
      <c r="C14" s="57">
        <v>30178.836336379081</v>
      </c>
      <c r="D14" s="57">
        <v>38650.866336379084</v>
      </c>
      <c r="E14" s="62">
        <f>+VLOOKUP(A14,'REPORTE DE VENTAS'!A6:F106,6,0)</f>
        <v>2.5000000000000001E-3</v>
      </c>
      <c r="F14" s="45" t="str">
        <f>+VLOOKUP(A14,'DATOS GENERALES'!$A$1:$I$51,3,FALSE)</f>
        <v>CELULARES</v>
      </c>
      <c r="G14" s="45">
        <f>+VLOOKUP(A14,'DATOS GENERALES'!$A$1:$I$51,4,FALSE)</f>
        <v>5</v>
      </c>
      <c r="H14" s="48">
        <f>+VLOOKUP(A14,'DATOS GENERALES'!$A$1:$I$51,5,FALSE)</f>
        <v>0.58461538461538465</v>
      </c>
      <c r="I14" s="45">
        <f>+VLOOKUP(A14,'DATOS GENERALES'!$A$1:$I$51,6,FALSE)</f>
        <v>80</v>
      </c>
      <c r="J14" s="45" t="str">
        <f>+VLOOKUP(A14,'DATOS GENERALES'!$A$1:$I$51,7,FALSE)</f>
        <v>SI</v>
      </c>
      <c r="K14" s="45" t="str">
        <f>+VLOOKUP(A14,'DATOS GENERALES'!$A$1:$I$51,8,FALSE)</f>
        <v>SI</v>
      </c>
      <c r="L14" s="45" t="str">
        <f>+VLOOKUP(A14,'DATOS GENERALES'!$A$1:$I$51,9,FALSE)</f>
        <v>NO</v>
      </c>
    </row>
    <row r="15" spans="1:16" x14ac:dyDescent="0.2">
      <c r="A15" s="52" t="s">
        <v>40</v>
      </c>
      <c r="B15" s="57">
        <v>9106.25</v>
      </c>
      <c r="C15" s="57">
        <v>18161.668715654421</v>
      </c>
      <c r="D15" s="57">
        <v>27267.918715654421</v>
      </c>
      <c r="E15" s="62">
        <f>+VLOOKUP(A15,'REPORTE DE VENTAS'!A7:F107,6,0)</f>
        <v>1.192485093936326E-2</v>
      </c>
      <c r="F15" s="45" t="str">
        <f>+VLOOKUP(A15,'DATOS GENERALES'!$A$1:$I$51,3,FALSE)</f>
        <v>COMPUTACIÓN</v>
      </c>
      <c r="G15" s="45">
        <f>+VLOOKUP(A15,'DATOS GENERALES'!$A$1:$I$51,4,FALSE)</f>
        <v>5</v>
      </c>
      <c r="H15" s="48">
        <f>+VLOOKUP(A15,'DATOS GENERALES'!$A$1:$I$51,5,FALSE)</f>
        <v>1</v>
      </c>
      <c r="I15" s="45">
        <f>+VLOOKUP(A15,'DATOS GENERALES'!$A$1:$I$51,6,FALSE)</f>
        <v>69</v>
      </c>
      <c r="J15" s="45" t="str">
        <f>+VLOOKUP(A15,'DATOS GENERALES'!$A$1:$I$51,7,FALSE)</f>
        <v>NO</v>
      </c>
      <c r="K15" s="45" t="str">
        <f>+VLOOKUP(A15,'DATOS GENERALES'!$A$1:$I$51,8,FALSE)</f>
        <v>NO</v>
      </c>
      <c r="L15" s="45" t="str">
        <f>+VLOOKUP(A15,'DATOS GENERALES'!$A$1:$I$51,9,FALSE)</f>
        <v>SI</v>
      </c>
    </row>
    <row r="16" spans="1:16" x14ac:dyDescent="0.2">
      <c r="A16" s="52" t="s">
        <v>63</v>
      </c>
      <c r="B16" s="57">
        <v>4257.4399999999996</v>
      </c>
      <c r="C16" s="57">
        <v>12624.809675910141</v>
      </c>
      <c r="D16" s="57">
        <v>16882.249675910141</v>
      </c>
      <c r="E16" s="62">
        <f>+VLOOKUP(A16,'REPORTE DE VENTAS'!A8:F108,6,0)</f>
        <v>3.0959752321981426E-3</v>
      </c>
      <c r="F16" s="45" t="str">
        <f>+VLOOKUP(A16,'DATOS GENERALES'!$A$1:$I$51,3,FALSE)</f>
        <v>CELULARES</v>
      </c>
      <c r="G16" s="45">
        <f>+VLOOKUP(A16,'DATOS GENERALES'!$A$1:$I$51,4,FALSE)</f>
        <v>2</v>
      </c>
      <c r="H16" s="48">
        <f>+VLOOKUP(A16,'DATOS GENERALES'!$A$1:$I$51,5,FALSE)</f>
        <v>0.6</v>
      </c>
      <c r="I16" s="45">
        <f>+VLOOKUP(A16,'DATOS GENERALES'!$A$1:$I$51,6,FALSE)</f>
        <v>77</v>
      </c>
      <c r="J16" s="45" t="str">
        <f>+VLOOKUP(A16,'DATOS GENERALES'!$A$1:$I$51,7,FALSE)</f>
        <v>SI</v>
      </c>
      <c r="K16" s="45" t="str">
        <f>+VLOOKUP(A16,'DATOS GENERALES'!$A$1:$I$51,8,FALSE)</f>
        <v>SI</v>
      </c>
      <c r="L16" s="45" t="str">
        <f>+VLOOKUP(A16,'DATOS GENERALES'!$A$1:$I$51,9,FALSE)</f>
        <v>NO</v>
      </c>
    </row>
    <row r="17" spans="1:12" x14ac:dyDescent="0.2">
      <c r="A17" s="52" t="s">
        <v>61</v>
      </c>
      <c r="B17" s="57">
        <v>1573.63</v>
      </c>
      <c r="C17" s="57">
        <v>14105.397449219759</v>
      </c>
      <c r="D17" s="57">
        <v>15679.02744921976</v>
      </c>
      <c r="E17" s="62">
        <f>+VLOOKUP(A17,'REPORTE DE VENTAS'!A9:F109,6,0)</f>
        <v>9.6038415366146452E-3</v>
      </c>
      <c r="F17" s="45" t="str">
        <f>+VLOOKUP(A17,'DATOS GENERALES'!$A$1:$I$51,3,FALSE)</f>
        <v>COMPUTACIÓN</v>
      </c>
      <c r="G17" s="45">
        <f>+VLOOKUP(A17,'DATOS GENERALES'!$A$1:$I$51,4,FALSE)</f>
        <v>5</v>
      </c>
      <c r="H17" s="48">
        <f>+VLOOKUP(A17,'DATOS GENERALES'!$A$1:$I$51,5,FALSE)</f>
        <v>0.85882352941176465</v>
      </c>
      <c r="I17" s="45">
        <f>+VLOOKUP(A17,'DATOS GENERALES'!$A$1:$I$51,6,FALSE)</f>
        <v>76</v>
      </c>
      <c r="J17" s="45" t="str">
        <f>+VLOOKUP(A17,'DATOS GENERALES'!$A$1:$I$51,7,FALSE)</f>
        <v>NO</v>
      </c>
      <c r="K17" s="45" t="str">
        <f>+VLOOKUP(A17,'DATOS GENERALES'!$A$1:$I$51,8,FALSE)</f>
        <v>SI</v>
      </c>
      <c r="L17" s="45" t="str">
        <f>+VLOOKUP(A17,'DATOS GENERALES'!$A$1:$I$51,9,FALSE)</f>
        <v>SI</v>
      </c>
    </row>
    <row r="18" spans="1:12" x14ac:dyDescent="0.2">
      <c r="A18" s="52" t="s">
        <v>86</v>
      </c>
      <c r="B18" s="57">
        <v>4842.3</v>
      </c>
      <c r="C18" s="57">
        <v>8831.884419494032</v>
      </c>
      <c r="D18" s="57">
        <v>13674.184419494031</v>
      </c>
      <c r="E18" s="62">
        <f>+VLOOKUP(A18,'REPORTE DE VENTAS'!A10:F110,6,0)</f>
        <v>6.7992948879375473E-3</v>
      </c>
      <c r="F18" s="45" t="str">
        <f>+VLOOKUP(A18,'DATOS GENERALES'!$A$1:$I$51,3,FALSE)</f>
        <v>DEPORTES</v>
      </c>
      <c r="G18" s="45">
        <f>+VLOOKUP(A18,'DATOS GENERALES'!$A$1:$I$51,4,FALSE)</f>
        <v>5</v>
      </c>
      <c r="H18" s="48">
        <f>+VLOOKUP(A18,'DATOS GENERALES'!$A$1:$I$51,5,FALSE)</f>
        <v>0.90920245398773003</v>
      </c>
      <c r="I18" s="45">
        <f>+VLOOKUP(A18,'DATOS GENERALES'!$A$1:$I$51,6,FALSE)</f>
        <v>75</v>
      </c>
      <c r="J18" s="45" t="str">
        <f>+VLOOKUP(A18,'DATOS GENERALES'!$A$1:$I$51,7,FALSE)</f>
        <v>SI</v>
      </c>
      <c r="K18" s="45" t="str">
        <f>+VLOOKUP(A18,'DATOS GENERALES'!$A$1:$I$51,8,FALSE)</f>
        <v>NO</v>
      </c>
      <c r="L18" s="45" t="str">
        <f>+VLOOKUP(A18,'DATOS GENERALES'!$A$1:$I$51,9,FALSE)</f>
        <v>SI</v>
      </c>
    </row>
    <row r="19" spans="1:12" x14ac:dyDescent="0.2">
      <c r="A19" s="52" t="s">
        <v>64</v>
      </c>
      <c r="B19" s="57">
        <v>833.11</v>
      </c>
      <c r="C19" s="57">
        <v>12201.60070612868</v>
      </c>
      <c r="D19" s="57">
        <v>13034.710706128681</v>
      </c>
      <c r="E19" s="62">
        <f>+VLOOKUP(A19,'REPORTE DE VENTAS'!A11:F111,6,0)</f>
        <v>7.6045627376425855E-3</v>
      </c>
      <c r="F19" s="45" t="str">
        <f>+VLOOKUP(A19,'DATOS GENERALES'!$A$1:$I$51,3,FALSE)</f>
        <v>TECNOLOGIA</v>
      </c>
      <c r="G19" s="45">
        <f>+VLOOKUP(A19,'DATOS GENERALES'!$A$1:$I$51,4,FALSE)</f>
        <v>4</v>
      </c>
      <c r="H19" s="48">
        <f>+VLOOKUP(A19,'DATOS GENERALES'!$A$1:$I$51,5,FALSE)</f>
        <v>1</v>
      </c>
      <c r="I19" s="45">
        <f>+VLOOKUP(A19,'DATOS GENERALES'!$A$1:$I$51,6,FALSE)</f>
        <v>81</v>
      </c>
      <c r="J19" s="45" t="str">
        <f>+VLOOKUP(A19,'DATOS GENERALES'!$A$1:$I$51,7,FALSE)</f>
        <v>NO</v>
      </c>
      <c r="K19" s="45" t="str">
        <f>+VLOOKUP(A19,'DATOS GENERALES'!$A$1:$I$51,8,FALSE)</f>
        <v>SI</v>
      </c>
      <c r="L19" s="45" t="str">
        <f>+VLOOKUP(A19,'DATOS GENERALES'!$A$1:$I$51,9,FALSE)</f>
        <v>SI</v>
      </c>
    </row>
    <row r="20" spans="1:12" x14ac:dyDescent="0.2">
      <c r="A20" s="52" t="s">
        <v>82</v>
      </c>
      <c r="B20" s="57">
        <v>2421.89</v>
      </c>
      <c r="C20" s="57">
        <v>9212.3819630850994</v>
      </c>
      <c r="D20" s="57">
        <v>11634.271963085099</v>
      </c>
      <c r="E20" s="62">
        <f>+VLOOKUP(A20,'REPORTE DE VENTAS'!A12:F112,6,0)</f>
        <v>4.6296296296296294E-2</v>
      </c>
      <c r="F20" s="45" t="str">
        <f>+VLOOKUP(A20,'DATOS GENERALES'!$A$1:$I$51,3,FALSE)</f>
        <v>TECNOLOGIA</v>
      </c>
      <c r="G20" s="45">
        <f>+VLOOKUP(A20,'DATOS GENERALES'!$A$1:$I$51,4,FALSE)</f>
        <v>5</v>
      </c>
      <c r="H20" s="48">
        <f>+VLOOKUP(A20,'DATOS GENERALES'!$A$1:$I$51,5,FALSE)</f>
        <v>1</v>
      </c>
      <c r="I20" s="45">
        <f>+VLOOKUP(A20,'DATOS GENERALES'!$A$1:$I$51,6,FALSE)</f>
        <v>76</v>
      </c>
      <c r="J20" s="45" t="str">
        <f>+VLOOKUP(A20,'DATOS GENERALES'!$A$1:$I$51,7,FALSE)</f>
        <v>NO</v>
      </c>
      <c r="K20" s="45" t="str">
        <f>+VLOOKUP(A20,'DATOS GENERALES'!$A$1:$I$51,8,FALSE)</f>
        <v>SI</v>
      </c>
      <c r="L20" s="45" t="str">
        <f>+VLOOKUP(A20,'DATOS GENERALES'!$A$1:$I$51,9,FALSE)</f>
        <v>NO</v>
      </c>
    </row>
    <row r="21" spans="1:12" x14ac:dyDescent="0.2">
      <c r="A21" s="52" t="s">
        <v>47</v>
      </c>
      <c r="B21" s="57">
        <v>1900.67</v>
      </c>
      <c r="C21" s="57">
        <v>6306.6864727491256</v>
      </c>
      <c r="D21" s="57">
        <v>8207.3564727491248</v>
      </c>
      <c r="E21" s="62">
        <f>+VLOOKUP(A21,'REPORTE DE VENTAS'!A13:F113,6,0)</f>
        <v>3.4163288940359013E-2</v>
      </c>
      <c r="F21" s="45" t="str">
        <f>+VLOOKUP(A21,'DATOS GENERALES'!$A$1:$I$51,3,FALSE)</f>
        <v>ELECTRODOMESTICOS</v>
      </c>
      <c r="G21" s="45">
        <f>+VLOOKUP(A21,'DATOS GENERALES'!$A$1:$I$51,4,FALSE)</f>
        <v>5</v>
      </c>
      <c r="H21" s="48">
        <f>+VLOOKUP(A21,'DATOS GENERALES'!$A$1:$I$51,5,FALSE)</f>
        <v>1</v>
      </c>
      <c r="I21" s="45">
        <f>+VLOOKUP(A21,'DATOS GENERALES'!$A$1:$I$51,6,FALSE)</f>
        <v>73</v>
      </c>
      <c r="J21" s="45" t="str">
        <f>+VLOOKUP(A21,'DATOS GENERALES'!$A$1:$I$51,7,FALSE)</f>
        <v>NO</v>
      </c>
      <c r="K21" s="45" t="str">
        <f>+VLOOKUP(A21,'DATOS GENERALES'!$A$1:$I$51,8,FALSE)</f>
        <v>NO</v>
      </c>
      <c r="L21" s="45" t="str">
        <f>+VLOOKUP(A21,'DATOS GENERALES'!$A$1:$I$51,9,FALSE)</f>
        <v>SI</v>
      </c>
    </row>
    <row r="22" spans="1:12" x14ac:dyDescent="0.2">
      <c r="A22" s="52" t="s">
        <v>73</v>
      </c>
      <c r="B22" s="57">
        <v>3238.8</v>
      </c>
      <c r="C22" s="57">
        <v>3415.2071866824931</v>
      </c>
      <c r="D22" s="57">
        <v>6654.0071866824928</v>
      </c>
      <c r="E22" s="62">
        <f>+VLOOKUP(A22,'REPORTE DE VENTAS'!A14:F114,6,0)</f>
        <v>4.6969696969696967E-2</v>
      </c>
      <c r="F22" s="45" t="str">
        <f>+VLOOKUP(A22,'DATOS GENERALES'!$A$1:$I$51,3,FALSE)</f>
        <v>MODA</v>
      </c>
      <c r="G22" s="45">
        <f>+VLOOKUP(A22,'DATOS GENERALES'!$A$1:$I$51,4,FALSE)</f>
        <v>3</v>
      </c>
      <c r="H22" s="48">
        <f>+VLOOKUP(A22,'DATOS GENERALES'!$A$1:$I$51,5,FALSE)</f>
        <v>1</v>
      </c>
      <c r="I22" s="45">
        <f>+VLOOKUP(A22,'DATOS GENERALES'!$A$1:$I$51,6,FALSE)</f>
        <v>81</v>
      </c>
      <c r="J22" s="45" t="str">
        <f>+VLOOKUP(A22,'DATOS GENERALES'!$A$1:$I$51,7,FALSE)</f>
        <v>NO</v>
      </c>
      <c r="K22" s="45" t="str">
        <f>+VLOOKUP(A22,'DATOS GENERALES'!$A$1:$I$51,8,FALSE)</f>
        <v>SI</v>
      </c>
      <c r="L22" s="45" t="str">
        <f>+VLOOKUP(A22,'DATOS GENERALES'!$A$1:$I$51,9,FALSE)</f>
        <v>NO</v>
      </c>
    </row>
    <row r="23" spans="1:12" x14ac:dyDescent="0.2">
      <c r="A23" s="52" t="s">
        <v>54</v>
      </c>
      <c r="B23" s="57">
        <v>2389.7199999999998</v>
      </c>
      <c r="C23" s="57">
        <v>4079.9609911684061</v>
      </c>
      <c r="D23" s="57">
        <v>6469.6809911684059</v>
      </c>
      <c r="E23" s="62">
        <f>+VLOOKUP(A23,'REPORTE DE VENTAS'!A15:F115,6,0)</f>
        <v>2.541630148992112E-2</v>
      </c>
      <c r="F23" s="45" t="str">
        <f>+VLOOKUP(A23,'DATOS GENERALES'!$A$1:$I$51,3,FALSE)</f>
        <v>COMPUTACIÓN</v>
      </c>
      <c r="G23" s="45">
        <f>+VLOOKUP(A23,'DATOS GENERALES'!$A$1:$I$51,4,FALSE)</f>
        <v>5</v>
      </c>
      <c r="H23" s="48">
        <f>+VLOOKUP(A23,'DATOS GENERALES'!$A$1:$I$51,5,FALSE)</f>
        <v>0.71</v>
      </c>
      <c r="I23" s="45">
        <f>+VLOOKUP(A23,'DATOS GENERALES'!$A$1:$I$51,6,FALSE)</f>
        <v>79</v>
      </c>
      <c r="J23" s="45" t="str">
        <f>+VLOOKUP(A23,'DATOS GENERALES'!$A$1:$I$51,7,FALSE)</f>
        <v>SI</v>
      </c>
      <c r="K23" s="45" t="str">
        <f>+VLOOKUP(A23,'DATOS GENERALES'!$A$1:$I$51,8,FALSE)</f>
        <v>NO</v>
      </c>
      <c r="L23" s="45" t="str">
        <f>+VLOOKUP(A23,'DATOS GENERALES'!$A$1:$I$51,9,FALSE)</f>
        <v>SI</v>
      </c>
    </row>
    <row r="24" spans="1:12" x14ac:dyDescent="0.2">
      <c r="A24" s="52" t="s">
        <v>67</v>
      </c>
      <c r="B24" s="57">
        <v>541.62</v>
      </c>
      <c r="C24" s="57">
        <v>5616.3300851100084</v>
      </c>
      <c r="D24" s="57">
        <v>6157.9500851100083</v>
      </c>
      <c r="E24" s="62">
        <f>+VLOOKUP(A24,'REPORTE DE VENTAS'!A16:F116,6,0)</f>
        <v>1.6286644951140065E-2</v>
      </c>
      <c r="F24" s="45" t="str">
        <f>+VLOOKUP(A24,'DATOS GENERALES'!$A$1:$I$51,3,FALSE)</f>
        <v>DEPORTES</v>
      </c>
      <c r="G24" s="45">
        <f>+VLOOKUP(A24,'DATOS GENERALES'!$A$1:$I$51,4,FALSE)</f>
        <v>5</v>
      </c>
      <c r="H24" s="48">
        <f>+VLOOKUP(A24,'DATOS GENERALES'!$A$1:$I$51,5,FALSE)</f>
        <v>0.94</v>
      </c>
      <c r="I24" s="45">
        <f>+VLOOKUP(A24,'DATOS GENERALES'!$A$1:$I$51,6,FALSE)</f>
        <v>67</v>
      </c>
      <c r="J24" s="45" t="str">
        <f>+VLOOKUP(A24,'DATOS GENERALES'!$A$1:$I$51,7,FALSE)</f>
        <v>NO</v>
      </c>
      <c r="K24" s="45" t="str">
        <f>+VLOOKUP(A24,'DATOS GENERALES'!$A$1:$I$51,8,FALSE)</f>
        <v>NO</v>
      </c>
      <c r="L24" s="45" t="str">
        <f>+VLOOKUP(A24,'DATOS GENERALES'!$A$1:$I$51,9,FALSE)</f>
        <v>SI</v>
      </c>
    </row>
    <row r="25" spans="1:12" x14ac:dyDescent="0.2">
      <c r="A25" s="52" t="s">
        <v>84</v>
      </c>
      <c r="B25" s="57">
        <v>20.54</v>
      </c>
      <c r="C25" s="57">
        <v>4628.7812013703251</v>
      </c>
      <c r="D25" s="57">
        <v>4649.3212013703251</v>
      </c>
      <c r="E25" s="62">
        <f>+VLOOKUP(A25,'REPORTE DE VENTAS'!A17:F117,6,0)</f>
        <v>1.9607843137254902E-2</v>
      </c>
      <c r="F25" s="45" t="str">
        <f>+VLOOKUP(A25,'DATOS GENERALES'!$A$1:$I$51,3,FALSE)</f>
        <v>TECNOLOGIA</v>
      </c>
      <c r="G25" s="45">
        <f>+VLOOKUP(A25,'DATOS GENERALES'!$A$1:$I$51,4,FALSE)</f>
        <v>5</v>
      </c>
      <c r="H25" s="48">
        <f>+VLOOKUP(A25,'DATOS GENERALES'!$A$1:$I$51,5,FALSE)</f>
        <v>1</v>
      </c>
      <c r="I25" s="45">
        <f>+VLOOKUP(A25,'DATOS GENERALES'!$A$1:$I$51,6,FALSE)</f>
        <v>85</v>
      </c>
      <c r="J25" s="45" t="str">
        <f>+VLOOKUP(A25,'DATOS GENERALES'!$A$1:$I$51,7,FALSE)</f>
        <v>NO</v>
      </c>
      <c r="K25" s="45" t="str">
        <f>+VLOOKUP(A25,'DATOS GENERALES'!$A$1:$I$51,8,FALSE)</f>
        <v>NO</v>
      </c>
      <c r="L25" s="45" t="str">
        <f>+VLOOKUP(A25,'DATOS GENERALES'!$A$1:$I$51,9,FALSE)</f>
        <v>NO</v>
      </c>
    </row>
    <row r="26" spans="1:12" x14ac:dyDescent="0.2">
      <c r="A26" s="52" t="s">
        <v>59</v>
      </c>
      <c r="B26" s="57">
        <v>328.42</v>
      </c>
      <c r="C26" s="57">
        <v>3985.0070045985249</v>
      </c>
      <c r="D26" s="57">
        <v>4313.4270045985249</v>
      </c>
      <c r="E26" s="62">
        <f>+VLOOKUP(A26,'REPORTE DE VENTAS'!A18:F118,6,0)</f>
        <v>1.9396551724137932E-2</v>
      </c>
      <c r="F26" s="45" t="str">
        <f>+VLOOKUP(A26,'DATOS GENERALES'!$A$1:$I$51,3,FALSE)</f>
        <v>COMPUTACIÓN</v>
      </c>
      <c r="G26" s="45">
        <f>+VLOOKUP(A26,'DATOS GENERALES'!$A$1:$I$51,4,FALSE)</f>
        <v>2</v>
      </c>
      <c r="H26" s="48">
        <f>+VLOOKUP(A26,'DATOS GENERALES'!$A$1:$I$51,5,FALSE)</f>
        <v>1</v>
      </c>
      <c r="I26" s="45">
        <f>+VLOOKUP(A26,'DATOS GENERALES'!$A$1:$I$51,6,FALSE)</f>
        <v>86</v>
      </c>
      <c r="J26" s="45" t="str">
        <f>+VLOOKUP(A26,'DATOS GENERALES'!$A$1:$I$51,7,FALSE)</f>
        <v>NO</v>
      </c>
      <c r="K26" s="45" t="str">
        <f>+VLOOKUP(A26,'DATOS GENERALES'!$A$1:$I$51,8,FALSE)</f>
        <v>NO</v>
      </c>
      <c r="L26" s="45" t="str">
        <f>+VLOOKUP(A26,'DATOS GENERALES'!$A$1:$I$51,9,FALSE)</f>
        <v>NO</v>
      </c>
    </row>
    <row r="27" spans="1:12" x14ac:dyDescent="0.2">
      <c r="A27" s="52" t="s">
        <v>45</v>
      </c>
      <c r="B27" s="57">
        <v>1356.58</v>
      </c>
      <c r="C27" s="57">
        <v>2719.744043153878</v>
      </c>
      <c r="D27" s="57">
        <v>4076.3240431538779</v>
      </c>
      <c r="E27" s="62">
        <f>+VLOOKUP(A27,'REPORTE DE VENTAS'!A19:F119,6,0)</f>
        <v>3.4920634920634921E-2</v>
      </c>
      <c r="F27" s="45" t="str">
        <f>+VLOOKUP(A27,'DATOS GENERALES'!$A$1:$I$51,3,FALSE)</f>
        <v>MODA</v>
      </c>
      <c r="G27" s="45">
        <f>+VLOOKUP(A27,'DATOS GENERALES'!$A$1:$I$51,4,FALSE)</f>
        <v>5</v>
      </c>
      <c r="H27" s="48">
        <f>+VLOOKUP(A27,'DATOS GENERALES'!$A$1:$I$51,5,FALSE)</f>
        <v>1</v>
      </c>
      <c r="I27" s="45">
        <f>+VLOOKUP(A27,'DATOS GENERALES'!$A$1:$I$51,6,FALSE)</f>
        <v>87</v>
      </c>
      <c r="J27" s="45" t="str">
        <f>+VLOOKUP(A27,'DATOS GENERALES'!$A$1:$I$51,7,FALSE)</f>
        <v>NO</v>
      </c>
      <c r="K27" s="45" t="str">
        <f>+VLOOKUP(A27,'DATOS GENERALES'!$A$1:$I$51,8,FALSE)</f>
        <v>SI</v>
      </c>
      <c r="L27" s="45" t="str">
        <f>+VLOOKUP(A27,'DATOS GENERALES'!$A$1:$I$51,9,FALSE)</f>
        <v>SI</v>
      </c>
    </row>
    <row r="28" spans="1:12" x14ac:dyDescent="0.2">
      <c r="A28" s="52" t="s">
        <v>55</v>
      </c>
      <c r="B28" s="57">
        <v>1421.36</v>
      </c>
      <c r="C28" s="57">
        <v>2378.874680779968</v>
      </c>
      <c r="D28" s="57">
        <v>3800.2346807799677</v>
      </c>
      <c r="E28" s="62">
        <f>+VLOOKUP(A28,'REPORTE DE VENTAS'!A20:F120,6,0)</f>
        <v>1.9955654101995561E-2</v>
      </c>
      <c r="F28" s="45" t="str">
        <f>+VLOOKUP(A28,'DATOS GENERALES'!$A$1:$I$51,3,FALSE)</f>
        <v>MASCOTAS</v>
      </c>
      <c r="G28" s="45">
        <f>+VLOOKUP(A28,'DATOS GENERALES'!$A$1:$I$51,4,FALSE)</f>
        <v>4</v>
      </c>
      <c r="H28" s="48">
        <f>+VLOOKUP(A28,'DATOS GENERALES'!$A$1:$I$51,5,FALSE)</f>
        <v>0.95</v>
      </c>
      <c r="I28" s="45">
        <f>+VLOOKUP(A28,'DATOS GENERALES'!$A$1:$I$51,6,FALSE)</f>
        <v>80</v>
      </c>
      <c r="J28" s="45" t="str">
        <f>+VLOOKUP(A28,'DATOS GENERALES'!$A$1:$I$51,7,FALSE)</f>
        <v>SI</v>
      </c>
      <c r="K28" s="45" t="str">
        <f>+VLOOKUP(A28,'DATOS GENERALES'!$A$1:$I$51,8,FALSE)</f>
        <v>NO</v>
      </c>
      <c r="L28" s="45" t="str">
        <f>+VLOOKUP(A28,'DATOS GENERALES'!$A$1:$I$51,9,FALSE)</f>
        <v>SI</v>
      </c>
    </row>
    <row r="29" spans="1:12" x14ac:dyDescent="0.2">
      <c r="A29" s="52" t="s">
        <v>57</v>
      </c>
      <c r="B29" s="57">
        <v>1597.29</v>
      </c>
      <c r="C29" s="57">
        <v>968.21265326744106</v>
      </c>
      <c r="D29" s="57">
        <v>2565.502653267441</v>
      </c>
      <c r="E29" s="62">
        <f>+VLOOKUP(A29,'REPORTE DE VENTAS'!A21:F121,6,0)</f>
        <v>5.2002080083203334E-4</v>
      </c>
      <c r="F29" s="45" t="str">
        <f>+VLOOKUP(A29,'DATOS GENERALES'!$A$1:$I$51,3,FALSE)</f>
        <v>HOGAR</v>
      </c>
      <c r="G29" s="45">
        <f>+VLOOKUP(A29,'DATOS GENERALES'!$A$1:$I$51,4,FALSE)</f>
        <v>5</v>
      </c>
      <c r="H29" s="48">
        <f>+VLOOKUP(A29,'DATOS GENERALES'!$A$1:$I$51,5,FALSE)</f>
        <v>0.88421052631578945</v>
      </c>
      <c r="I29" s="45">
        <f>+VLOOKUP(A29,'DATOS GENERALES'!$A$1:$I$51,6,FALSE)</f>
        <v>76</v>
      </c>
      <c r="J29" s="45" t="str">
        <f>+VLOOKUP(A29,'DATOS GENERALES'!$A$1:$I$51,7,FALSE)</f>
        <v>SI</v>
      </c>
      <c r="K29" s="45" t="str">
        <f>+VLOOKUP(A29,'DATOS GENERALES'!$A$1:$I$51,8,FALSE)</f>
        <v>NO</v>
      </c>
      <c r="L29" s="45" t="str">
        <f>+VLOOKUP(A29,'DATOS GENERALES'!$A$1:$I$51,9,FALSE)</f>
        <v>SI</v>
      </c>
    </row>
    <row r="30" spans="1:12" x14ac:dyDescent="0.2">
      <c r="A30" s="52" t="s">
        <v>60</v>
      </c>
      <c r="B30" s="57">
        <v>1152.04</v>
      </c>
      <c r="C30" s="57">
        <v>1308.0401933239771</v>
      </c>
      <c r="D30" s="57">
        <v>2460.0801933239773</v>
      </c>
      <c r="E30" s="62">
        <f>+VLOOKUP(A30,'REPORTE DE VENTAS'!A22:F122,6,0)</f>
        <v>1.4372163388804839E-2</v>
      </c>
      <c r="F30" s="45" t="str">
        <f>+VLOOKUP(A30,'DATOS GENERALES'!$A$1:$I$51,3,FALSE)</f>
        <v>HOGAR</v>
      </c>
      <c r="G30" s="45">
        <f>+VLOOKUP(A30,'DATOS GENERALES'!$A$1:$I$51,4,FALSE)</f>
        <v>5</v>
      </c>
      <c r="H30" s="48">
        <f>+VLOOKUP(A30,'DATOS GENERALES'!$A$1:$I$51,5,FALSE)</f>
        <v>0.88571428571428568</v>
      </c>
      <c r="I30" s="45">
        <f>+VLOOKUP(A30,'DATOS GENERALES'!$A$1:$I$51,6,FALSE)</f>
        <v>80</v>
      </c>
      <c r="J30" s="45" t="str">
        <f>+VLOOKUP(A30,'DATOS GENERALES'!$A$1:$I$51,7,FALSE)</f>
        <v>NO</v>
      </c>
      <c r="K30" s="45" t="str">
        <f>+VLOOKUP(A30,'DATOS GENERALES'!$A$1:$I$51,8,FALSE)</f>
        <v>SI</v>
      </c>
      <c r="L30" s="45" t="str">
        <f>+VLOOKUP(A30,'DATOS GENERALES'!$A$1:$I$51,9,FALSE)</f>
        <v>SI</v>
      </c>
    </row>
    <row r="31" spans="1:12" x14ac:dyDescent="0.2">
      <c r="A31" s="52" t="s">
        <v>44</v>
      </c>
      <c r="B31" s="57">
        <v>481.43</v>
      </c>
      <c r="C31" s="57">
        <v>1854.4424626793209</v>
      </c>
      <c r="D31" s="57">
        <v>2335.872462679321</v>
      </c>
      <c r="E31" s="62">
        <f>+VLOOKUP(A31,'REPORTE DE VENTAS'!A23:F123,6,0)</f>
        <v>1.470588235294118E-2</v>
      </c>
      <c r="F31" s="45" t="str">
        <f>+VLOOKUP(A31,'DATOS GENERALES'!$A$1:$I$51,3,FALSE)</f>
        <v>HOGAR</v>
      </c>
      <c r="G31" s="45">
        <f>+VLOOKUP(A31,'DATOS GENERALES'!$A$1:$I$51,4,FALSE)</f>
        <v>4</v>
      </c>
      <c r="H31" s="48">
        <f>+VLOOKUP(A31,'DATOS GENERALES'!$A$1:$I$51,5,FALSE)</f>
        <v>1</v>
      </c>
      <c r="I31" s="45">
        <f>+VLOOKUP(A31,'DATOS GENERALES'!$A$1:$I$51,6,FALSE)</f>
        <v>80</v>
      </c>
      <c r="J31" s="45" t="str">
        <f>+VLOOKUP(A31,'DATOS GENERALES'!$A$1:$I$51,7,FALSE)</f>
        <v>NO</v>
      </c>
      <c r="K31" s="45" t="str">
        <f>+VLOOKUP(A31,'DATOS GENERALES'!$A$1:$I$51,8,FALSE)</f>
        <v>SI</v>
      </c>
      <c r="L31" s="45" t="str">
        <f>+VLOOKUP(A31,'DATOS GENERALES'!$A$1:$I$51,9,FALSE)</f>
        <v>SI</v>
      </c>
    </row>
    <row r="32" spans="1:12" x14ac:dyDescent="0.2">
      <c r="A32" s="52" t="s">
        <v>56</v>
      </c>
      <c r="B32" s="57">
        <v>1126.3599999999999</v>
      </c>
      <c r="C32" s="57">
        <v>769.29675876323904</v>
      </c>
      <c r="D32" s="57">
        <v>1895.6567587632389</v>
      </c>
      <c r="E32" s="62">
        <f>+VLOOKUP(A32,'REPORTE DE VENTAS'!A24:F124,6,0)</f>
        <v>1.896551724137931E-2</v>
      </c>
      <c r="F32" s="45" t="str">
        <f>+VLOOKUP(A32,'DATOS GENERALES'!$A$1:$I$51,3,FALSE)</f>
        <v>MASCOTAS</v>
      </c>
      <c r="G32" s="45">
        <f>+VLOOKUP(A32,'DATOS GENERALES'!$A$1:$I$51,4,FALSE)</f>
        <v>3</v>
      </c>
      <c r="H32" s="48">
        <f>+VLOOKUP(A32,'DATOS GENERALES'!$A$1:$I$51,5,FALSE)</f>
        <v>0.85833333333333328</v>
      </c>
      <c r="I32" s="45">
        <f>+VLOOKUP(A32,'DATOS GENERALES'!$A$1:$I$51,6,FALSE)</f>
        <v>71</v>
      </c>
      <c r="J32" s="45" t="str">
        <f>+VLOOKUP(A32,'DATOS GENERALES'!$A$1:$I$51,7,FALSE)</f>
        <v>NO</v>
      </c>
      <c r="K32" s="45" t="str">
        <f>+VLOOKUP(A32,'DATOS GENERALES'!$A$1:$I$51,8,FALSE)</f>
        <v>NO</v>
      </c>
      <c r="L32" s="45" t="str">
        <f>+VLOOKUP(A32,'DATOS GENERALES'!$A$1:$I$51,9,FALSE)</f>
        <v>SI</v>
      </c>
    </row>
    <row r="33" spans="1:12" x14ac:dyDescent="0.2">
      <c r="A33" s="52" t="s">
        <v>83</v>
      </c>
      <c r="B33" s="57">
        <v>846.23</v>
      </c>
      <c r="C33" s="57">
        <v>892.8451259260072</v>
      </c>
      <c r="D33" s="57">
        <v>1739.0751259260073</v>
      </c>
      <c r="E33" s="62">
        <f>+VLOOKUP(A33,'REPORTE DE VENTAS'!A25:F125,6,0)</f>
        <v>3.9024390243902439E-3</v>
      </c>
      <c r="F33" s="45" t="str">
        <f>+VLOOKUP(A33,'DATOS GENERALES'!$A$1:$I$51,3,FALSE)</f>
        <v>COMPUTACIÓN</v>
      </c>
      <c r="G33" s="45">
        <f>+VLOOKUP(A33,'DATOS GENERALES'!$A$1:$I$51,4,FALSE)</f>
        <v>1</v>
      </c>
      <c r="H33" s="48">
        <f>+VLOOKUP(A33,'DATOS GENERALES'!$A$1:$I$51,5,FALSE)</f>
        <v>0.62</v>
      </c>
      <c r="I33" s="45">
        <f>+VLOOKUP(A33,'DATOS GENERALES'!$A$1:$I$51,6,FALSE)</f>
        <v>99</v>
      </c>
      <c r="J33" s="45" t="str">
        <f>+VLOOKUP(A33,'DATOS GENERALES'!$A$1:$I$51,7,FALSE)</f>
        <v>NO</v>
      </c>
      <c r="K33" s="45" t="str">
        <f>+VLOOKUP(A33,'DATOS GENERALES'!$A$1:$I$51,8,FALSE)</f>
        <v>NO</v>
      </c>
      <c r="L33" s="45" t="str">
        <f>+VLOOKUP(A33,'DATOS GENERALES'!$A$1:$I$51,9,FALSE)</f>
        <v>NO</v>
      </c>
    </row>
    <row r="34" spans="1:12" x14ac:dyDescent="0.2">
      <c r="A34" s="52" t="s">
        <v>70</v>
      </c>
      <c r="B34" s="57">
        <v>947.98</v>
      </c>
      <c r="C34" s="57">
        <v>722.3344459531578</v>
      </c>
      <c r="D34" s="57">
        <v>1670.3144459531577</v>
      </c>
      <c r="E34" s="62">
        <f>+VLOOKUP(A34,'REPORTE DE VENTAS'!A26:F126,6,0)</f>
        <v>5.2980132450331126E-3</v>
      </c>
      <c r="F34" s="45" t="str">
        <f>+VLOOKUP(A34,'DATOS GENERALES'!$A$1:$I$51,3,FALSE)</f>
        <v>DEPORTES</v>
      </c>
      <c r="G34" s="45">
        <f>+VLOOKUP(A34,'DATOS GENERALES'!$A$1:$I$51,4,FALSE)</f>
        <v>2</v>
      </c>
      <c r="H34" s="48">
        <f>+VLOOKUP(A34,'DATOS GENERALES'!$A$1:$I$51,5,FALSE)</f>
        <v>1</v>
      </c>
      <c r="I34" s="45">
        <f>+VLOOKUP(A34,'DATOS GENERALES'!$A$1:$I$51,6,FALSE)</f>
        <v>70</v>
      </c>
      <c r="J34" s="45" t="str">
        <f>+VLOOKUP(A34,'DATOS GENERALES'!$A$1:$I$51,7,FALSE)</f>
        <v>NO</v>
      </c>
      <c r="K34" s="45" t="str">
        <f>+VLOOKUP(A34,'DATOS GENERALES'!$A$1:$I$51,8,FALSE)</f>
        <v>NO</v>
      </c>
      <c r="L34" s="45" t="str">
        <f>+VLOOKUP(A34,'DATOS GENERALES'!$A$1:$I$51,9,FALSE)</f>
        <v>NO</v>
      </c>
    </row>
    <row r="35" spans="1:12" x14ac:dyDescent="0.2">
      <c r="A35" s="52" t="s">
        <v>32</v>
      </c>
      <c r="B35" s="57">
        <v>704.42</v>
      </c>
      <c r="C35" s="57">
        <v>946.16267175339135</v>
      </c>
      <c r="D35" s="57">
        <v>1650.5826717533914</v>
      </c>
      <c r="E35" s="62">
        <f>+VLOOKUP(A35,'REPORTE DE VENTAS'!A27:F127,6,0)</f>
        <v>5.1612903225806452E-2</v>
      </c>
      <c r="F35" s="45" t="str">
        <f>+VLOOKUP(A35,'DATOS GENERALES'!$A$1:$I$51,3,FALSE)</f>
        <v>HOGAR</v>
      </c>
      <c r="G35" s="45">
        <f>+VLOOKUP(A35,'DATOS GENERALES'!$A$1:$I$51,4,FALSE)</f>
        <v>3</v>
      </c>
      <c r="H35" s="48">
        <f>+VLOOKUP(A35,'DATOS GENERALES'!$A$1:$I$51,5,FALSE)</f>
        <v>0.8571428571428571</v>
      </c>
      <c r="I35" s="45">
        <f>+VLOOKUP(A35,'DATOS GENERALES'!$A$1:$I$51,6,FALSE)</f>
        <v>78</v>
      </c>
      <c r="J35" s="45" t="str">
        <f>+VLOOKUP(A35,'DATOS GENERALES'!$A$1:$I$51,7,FALSE)</f>
        <v>NO</v>
      </c>
      <c r="K35" s="45" t="str">
        <f>+VLOOKUP(A35,'DATOS GENERALES'!$A$1:$I$51,8,FALSE)</f>
        <v>NO</v>
      </c>
      <c r="L35" s="45" t="str">
        <f>+VLOOKUP(A35,'DATOS GENERALES'!$A$1:$I$51,9,FALSE)</f>
        <v>SI</v>
      </c>
    </row>
    <row r="36" spans="1:12" x14ac:dyDescent="0.2">
      <c r="A36" s="52" t="s">
        <v>48</v>
      </c>
      <c r="B36" s="57">
        <v>707.43</v>
      </c>
      <c r="C36" s="57">
        <v>902.33417451124501</v>
      </c>
      <c r="D36" s="57">
        <v>1609.7641745112451</v>
      </c>
      <c r="E36" s="62">
        <f>+VLOOKUP(A36,'REPORTE DE VENTAS'!A28:F128,6,0)</f>
        <v>2.5000000000000001E-2</v>
      </c>
      <c r="F36" s="45" t="str">
        <f>+VLOOKUP(A36,'DATOS GENERALES'!$A$1:$I$51,3,FALSE)</f>
        <v>MASCOTAS</v>
      </c>
      <c r="G36" s="45">
        <f>+VLOOKUP(A36,'DATOS GENERALES'!$A$1:$I$51,4,FALSE)</f>
        <v>5</v>
      </c>
      <c r="H36" s="48">
        <f>+VLOOKUP(A36,'DATOS GENERALES'!$A$1:$I$51,5,FALSE)</f>
        <v>1</v>
      </c>
      <c r="I36" s="45">
        <f>+VLOOKUP(A36,'DATOS GENERALES'!$A$1:$I$51,6,FALSE)</f>
        <v>73</v>
      </c>
      <c r="J36" s="45" t="str">
        <f>+VLOOKUP(A36,'DATOS GENERALES'!$A$1:$I$51,7,FALSE)</f>
        <v>SI</v>
      </c>
      <c r="K36" s="45" t="str">
        <f>+VLOOKUP(A36,'DATOS GENERALES'!$A$1:$I$51,8,FALSE)</f>
        <v>SI</v>
      </c>
      <c r="L36" s="45" t="str">
        <f>+VLOOKUP(A36,'DATOS GENERALES'!$A$1:$I$51,9,FALSE)</f>
        <v>SI</v>
      </c>
    </row>
    <row r="37" spans="1:12" x14ac:dyDescent="0.2">
      <c r="A37" s="52" t="s">
        <v>88</v>
      </c>
      <c r="B37" s="57">
        <v>503.2</v>
      </c>
      <c r="C37" s="57">
        <v>968.16119052794306</v>
      </c>
      <c r="D37" s="57">
        <v>1471.3611905279431</v>
      </c>
      <c r="E37" s="62">
        <f>+VLOOKUP(A37,'REPORTE DE VENTAS'!A29:F129,6,0)</f>
        <v>0.02</v>
      </c>
      <c r="F37" s="45" t="str">
        <f>+VLOOKUP(A37,'DATOS GENERALES'!$A$1:$I$51,3,FALSE)</f>
        <v>MASCOTAS</v>
      </c>
      <c r="G37" s="45">
        <f>+VLOOKUP(A37,'DATOS GENERALES'!$A$1:$I$51,4,FALSE)</f>
        <v>5</v>
      </c>
      <c r="H37" s="48">
        <f>+VLOOKUP(A37,'DATOS GENERALES'!$A$1:$I$51,5,FALSE)</f>
        <v>1</v>
      </c>
      <c r="I37" s="45">
        <f>+VLOOKUP(A37,'DATOS GENERALES'!$A$1:$I$51,6,FALSE)</f>
        <v>73</v>
      </c>
      <c r="J37" s="45" t="str">
        <f>+VLOOKUP(A37,'DATOS GENERALES'!$A$1:$I$51,7,FALSE)</f>
        <v>SI</v>
      </c>
      <c r="K37" s="45" t="str">
        <f>+VLOOKUP(A37,'DATOS GENERALES'!$A$1:$I$51,8,FALSE)</f>
        <v>NO</v>
      </c>
      <c r="L37" s="45" t="str">
        <f>+VLOOKUP(A37,'DATOS GENERALES'!$A$1:$I$51,9,FALSE)</f>
        <v>SI</v>
      </c>
    </row>
    <row r="38" spans="1:12" x14ac:dyDescent="0.2">
      <c r="A38" s="52" t="s">
        <v>50</v>
      </c>
      <c r="B38" s="57">
        <v>680.09</v>
      </c>
      <c r="C38" s="57">
        <v>785.65518653490756</v>
      </c>
      <c r="D38" s="57">
        <v>1465.7451865349076</v>
      </c>
      <c r="E38" s="62">
        <f>+VLOOKUP(A38,'REPORTE DE VENTAS'!A30:F130,6,0)</f>
        <v>1.298701298701299E-2</v>
      </c>
      <c r="F38" s="45" t="str">
        <f>+VLOOKUP(A38,'DATOS GENERALES'!$A$1:$I$51,3,FALSE)</f>
        <v>ELECTRODOMESTICOS</v>
      </c>
      <c r="G38" s="45">
        <f>+VLOOKUP(A38,'DATOS GENERALES'!$A$1:$I$51,4,FALSE)</f>
        <v>3</v>
      </c>
      <c r="H38" s="48">
        <f>+VLOOKUP(A38,'DATOS GENERALES'!$A$1:$I$51,5,FALSE)</f>
        <v>1</v>
      </c>
      <c r="I38" s="45">
        <f>+VLOOKUP(A38,'DATOS GENERALES'!$A$1:$I$51,6,FALSE)</f>
        <v>83</v>
      </c>
      <c r="J38" s="45" t="str">
        <f>+VLOOKUP(A38,'DATOS GENERALES'!$A$1:$I$51,7,FALSE)</f>
        <v>NO</v>
      </c>
      <c r="K38" s="45" t="str">
        <f>+VLOOKUP(A38,'DATOS GENERALES'!$A$1:$I$51,8,FALSE)</f>
        <v>NO</v>
      </c>
      <c r="L38" s="45" t="str">
        <f>+VLOOKUP(A38,'DATOS GENERALES'!$A$1:$I$51,9,FALSE)</f>
        <v>SI</v>
      </c>
    </row>
    <row r="39" spans="1:12" x14ac:dyDescent="0.2">
      <c r="A39" s="52" t="s">
        <v>75</v>
      </c>
      <c r="B39" s="57">
        <v>751.38</v>
      </c>
      <c r="C39" s="57">
        <v>557.53540092452647</v>
      </c>
      <c r="D39" s="57">
        <v>1308.9154009245265</v>
      </c>
      <c r="E39" s="62">
        <f>+VLOOKUP(A39,'REPORTE DE VENTAS'!A31:F131,6,0)</f>
        <v>1.8404907975460124E-2</v>
      </c>
      <c r="F39" s="45" t="str">
        <f>+VLOOKUP(A39,'DATOS GENERALES'!$A$1:$I$51,3,FALSE)</f>
        <v>TECNOLOGIA</v>
      </c>
      <c r="G39" s="45">
        <f>+VLOOKUP(A39,'DATOS GENERALES'!$A$1:$I$51,4,FALSE)</f>
        <v>5</v>
      </c>
      <c r="H39" s="48">
        <f>+VLOOKUP(A39,'DATOS GENERALES'!$A$1:$I$51,5,FALSE)</f>
        <v>1</v>
      </c>
      <c r="I39" s="45">
        <f>+VLOOKUP(A39,'DATOS GENERALES'!$A$1:$I$51,6,FALSE)</f>
        <v>88</v>
      </c>
      <c r="J39" s="45" t="str">
        <f>+VLOOKUP(A39,'DATOS GENERALES'!$A$1:$I$51,7,FALSE)</f>
        <v>NO</v>
      </c>
      <c r="K39" s="45" t="str">
        <f>+VLOOKUP(A39,'DATOS GENERALES'!$A$1:$I$51,8,FALSE)</f>
        <v>SI</v>
      </c>
      <c r="L39" s="45" t="str">
        <f>+VLOOKUP(A39,'DATOS GENERALES'!$A$1:$I$51,9,FALSE)</f>
        <v>SI</v>
      </c>
    </row>
    <row r="40" spans="1:12" x14ac:dyDescent="0.2">
      <c r="A40" s="52" t="s">
        <v>91</v>
      </c>
      <c r="B40" s="57">
        <v>264.58</v>
      </c>
      <c r="C40" s="57">
        <v>847.5359819326336</v>
      </c>
      <c r="D40" s="57">
        <v>1112.1159819326335</v>
      </c>
      <c r="E40" s="62">
        <f>+VLOOKUP(A40,'REPORTE DE VENTAS'!A32:F132,6,0)</f>
        <v>3.4013605442176874E-2</v>
      </c>
      <c r="F40" s="45" t="str">
        <f>+VLOOKUP(A40,'DATOS GENERALES'!$A$1:$I$51,3,FALSE)</f>
        <v>DEPORTES</v>
      </c>
      <c r="G40" s="45">
        <f>+VLOOKUP(A40,'DATOS GENERALES'!$A$1:$I$51,4,FALSE)</f>
        <v>5</v>
      </c>
      <c r="H40" s="48">
        <f>+VLOOKUP(A40,'DATOS GENERALES'!$A$1:$I$51,5,FALSE)</f>
        <v>0.93</v>
      </c>
      <c r="I40" s="45">
        <f>+VLOOKUP(A40,'DATOS GENERALES'!$A$1:$I$51,6,FALSE)</f>
        <v>77</v>
      </c>
      <c r="J40" s="45" t="str">
        <f>+VLOOKUP(A40,'DATOS GENERALES'!$A$1:$I$51,7,FALSE)</f>
        <v>SI</v>
      </c>
      <c r="K40" s="45" t="str">
        <f>+VLOOKUP(A40,'DATOS GENERALES'!$A$1:$I$51,8,FALSE)</f>
        <v>SI</v>
      </c>
      <c r="L40" s="45" t="str">
        <f>+VLOOKUP(A40,'DATOS GENERALES'!$A$1:$I$51,9,FALSE)</f>
        <v>NO</v>
      </c>
    </row>
    <row r="41" spans="1:12" x14ac:dyDescent="0.2">
      <c r="A41" s="52" t="s">
        <v>92</v>
      </c>
      <c r="B41" s="57">
        <v>317.86</v>
      </c>
      <c r="C41" s="57">
        <v>752.46314907745875</v>
      </c>
      <c r="D41" s="57">
        <v>1070.3231490774588</v>
      </c>
      <c r="E41" s="62">
        <f>+VLOOKUP(A41,'REPORTE DE VENTAS'!A33:F133,6,0)</f>
        <v>5.9171597633136093E-3</v>
      </c>
      <c r="F41" s="45" t="str">
        <f>+VLOOKUP(A41,'DATOS GENERALES'!$A$1:$I$51,3,FALSE)</f>
        <v>DEPORTES</v>
      </c>
      <c r="G41" s="45">
        <f>+VLOOKUP(A41,'DATOS GENERALES'!$A$1:$I$51,4,FALSE)</f>
        <v>4</v>
      </c>
      <c r="H41" s="48">
        <f>+VLOOKUP(A41,'DATOS GENERALES'!$A$1:$I$51,5,FALSE)</f>
        <v>0.18</v>
      </c>
      <c r="I41" s="45">
        <f>+VLOOKUP(A41,'DATOS GENERALES'!$A$1:$I$51,6,FALSE)</f>
        <v>87</v>
      </c>
      <c r="J41" s="45" t="str">
        <f>+VLOOKUP(A41,'DATOS GENERALES'!$A$1:$I$51,7,FALSE)</f>
        <v>NO</v>
      </c>
      <c r="K41" s="45" t="str">
        <f>+VLOOKUP(A41,'DATOS GENERALES'!$A$1:$I$51,8,FALSE)</f>
        <v>NO</v>
      </c>
      <c r="L41" s="45" t="str">
        <f>+VLOOKUP(A41,'DATOS GENERALES'!$A$1:$I$51,9,FALSE)</f>
        <v>NO</v>
      </c>
    </row>
    <row r="42" spans="1:12" x14ac:dyDescent="0.2">
      <c r="A42" s="52" t="s">
        <v>74</v>
      </c>
      <c r="B42" s="57">
        <v>554.26</v>
      </c>
      <c r="C42" s="57">
        <v>452.40289478678972</v>
      </c>
      <c r="D42" s="57">
        <v>1006.6628947867897</v>
      </c>
      <c r="E42" s="62">
        <f>+VLOOKUP(A42,'REPORTE DE VENTAS'!A34:F134,6,0)</f>
        <v>6.5604498594189313E-3</v>
      </c>
      <c r="F42" s="45" t="str">
        <f>+VLOOKUP(A42,'DATOS GENERALES'!$A$1:$I$51,3,FALSE)</f>
        <v>DEPORTES</v>
      </c>
      <c r="G42" s="45">
        <f>+VLOOKUP(A42,'DATOS GENERALES'!$A$1:$I$51,4,FALSE)</f>
        <v>5</v>
      </c>
      <c r="H42" s="48">
        <f>+VLOOKUP(A42,'DATOS GENERALES'!$A$1:$I$51,5,FALSE)</f>
        <v>0.71666666666666667</v>
      </c>
      <c r="I42" s="45">
        <f>+VLOOKUP(A42,'DATOS GENERALES'!$A$1:$I$51,6,FALSE)</f>
        <v>82</v>
      </c>
      <c r="J42" s="45" t="str">
        <f>+VLOOKUP(A42,'DATOS GENERALES'!$A$1:$I$51,7,FALSE)</f>
        <v>SI</v>
      </c>
      <c r="K42" s="45" t="str">
        <f>+VLOOKUP(A42,'DATOS GENERALES'!$A$1:$I$51,8,FALSE)</f>
        <v>NO</v>
      </c>
      <c r="L42" s="45" t="str">
        <f>+VLOOKUP(A42,'DATOS GENERALES'!$A$1:$I$51,9,FALSE)</f>
        <v>SI</v>
      </c>
    </row>
    <row r="43" spans="1:12" x14ac:dyDescent="0.2">
      <c r="A43" s="52" t="s">
        <v>78</v>
      </c>
      <c r="B43" s="57">
        <v>117.91</v>
      </c>
      <c r="C43" s="57">
        <v>858.42158321731745</v>
      </c>
      <c r="D43" s="57">
        <v>976.33158321731742</v>
      </c>
      <c r="E43" s="62">
        <f>+VLOOKUP(A43,'REPORTE DE VENTAS'!A35:F135,6,0)</f>
        <v>2.2222222222222223E-2</v>
      </c>
      <c r="F43" s="45" t="str">
        <f>+VLOOKUP(A43,'DATOS GENERALES'!$A$1:$I$51,3,FALSE)</f>
        <v>DEPORTES</v>
      </c>
      <c r="G43" s="45">
        <f>+VLOOKUP(A43,'DATOS GENERALES'!$A$1:$I$51,4,FALSE)</f>
        <v>3</v>
      </c>
      <c r="H43" s="48">
        <f>+VLOOKUP(A43,'DATOS GENERALES'!$A$1:$I$51,5,FALSE)</f>
        <v>1</v>
      </c>
      <c r="I43" s="45">
        <f>+VLOOKUP(A43,'DATOS GENERALES'!$A$1:$I$51,6,FALSE)</f>
        <v>97</v>
      </c>
      <c r="J43" s="45" t="str">
        <f>+VLOOKUP(A43,'DATOS GENERALES'!$A$1:$I$51,7,FALSE)</f>
        <v>NO</v>
      </c>
      <c r="K43" s="45" t="str">
        <f>+VLOOKUP(A43,'DATOS GENERALES'!$A$1:$I$51,8,FALSE)</f>
        <v>NO</v>
      </c>
      <c r="L43" s="45" t="str">
        <f>+VLOOKUP(A43,'DATOS GENERALES'!$A$1:$I$51,9,FALSE)</f>
        <v>SI</v>
      </c>
    </row>
    <row r="44" spans="1:12" x14ac:dyDescent="0.2">
      <c r="A44" s="52" t="s">
        <v>58</v>
      </c>
      <c r="B44" s="57">
        <v>427.43</v>
      </c>
      <c r="C44" s="57">
        <v>533.02719516797526</v>
      </c>
      <c r="D44" s="57">
        <v>960.45719516797521</v>
      </c>
      <c r="E44" s="62">
        <f>+VLOOKUP(A44,'REPORTE DE VENTAS'!A36:F136,6,0)</f>
        <v>1.465798045602606E-2</v>
      </c>
      <c r="F44" s="45" t="str">
        <f>+VLOOKUP(A44,'DATOS GENERALES'!$A$1:$I$51,3,FALSE)</f>
        <v>MASCOTAS</v>
      </c>
      <c r="G44" s="45">
        <f>+VLOOKUP(A44,'DATOS GENERALES'!$A$1:$I$51,4,FALSE)</f>
        <v>5</v>
      </c>
      <c r="H44" s="48">
        <f>+VLOOKUP(A44,'DATOS GENERALES'!$A$1:$I$51,5,FALSE)</f>
        <v>0.54</v>
      </c>
      <c r="I44" s="45">
        <f>+VLOOKUP(A44,'DATOS GENERALES'!$A$1:$I$51,6,FALSE)</f>
        <v>73</v>
      </c>
      <c r="J44" s="45" t="str">
        <f>+VLOOKUP(A44,'DATOS GENERALES'!$A$1:$I$51,7,FALSE)</f>
        <v>NO</v>
      </c>
      <c r="K44" s="45" t="str">
        <f>+VLOOKUP(A44,'DATOS GENERALES'!$A$1:$I$51,8,FALSE)</f>
        <v>NO</v>
      </c>
      <c r="L44" s="45" t="str">
        <f>+VLOOKUP(A44,'DATOS GENERALES'!$A$1:$I$51,9,FALSE)</f>
        <v>SI</v>
      </c>
    </row>
    <row r="45" spans="1:12" x14ac:dyDescent="0.2">
      <c r="A45" s="52" t="s">
        <v>66</v>
      </c>
      <c r="B45" s="57">
        <v>623.15</v>
      </c>
      <c r="C45" s="57">
        <v>319.20306093370652</v>
      </c>
      <c r="D45" s="57">
        <v>942.3530609337065</v>
      </c>
      <c r="E45" s="62">
        <f>+VLOOKUP(A45,'REPORTE DE VENTAS'!A37:F137,6,0)</f>
        <v>3.53356890459364E-3</v>
      </c>
      <c r="F45" s="45" t="str">
        <f>+VLOOKUP(A45,'DATOS GENERALES'!$A$1:$I$51,3,FALSE)</f>
        <v>ELECTRODOMESTICOS</v>
      </c>
      <c r="G45" s="45">
        <f>+VLOOKUP(A45,'DATOS GENERALES'!$A$1:$I$51,4,FALSE)</f>
        <v>4</v>
      </c>
      <c r="H45" s="48">
        <f>+VLOOKUP(A45,'DATOS GENERALES'!$A$1:$I$51,5,FALSE)</f>
        <v>1</v>
      </c>
      <c r="I45" s="45">
        <f>+VLOOKUP(A45,'DATOS GENERALES'!$A$1:$I$51,6,FALSE)</f>
        <v>86</v>
      </c>
      <c r="J45" s="45" t="str">
        <f>+VLOOKUP(A45,'DATOS GENERALES'!$A$1:$I$51,7,FALSE)</f>
        <v>SI</v>
      </c>
      <c r="K45" s="45" t="str">
        <f>+VLOOKUP(A45,'DATOS GENERALES'!$A$1:$I$51,8,FALSE)</f>
        <v>SI</v>
      </c>
      <c r="L45" s="45" t="str">
        <f>+VLOOKUP(A45,'DATOS GENERALES'!$A$1:$I$51,9,FALSE)</f>
        <v>SI</v>
      </c>
    </row>
    <row r="46" spans="1:12" x14ac:dyDescent="0.2">
      <c r="A46" s="52" t="s">
        <v>69</v>
      </c>
      <c r="B46" s="57">
        <v>51.43</v>
      </c>
      <c r="C46" s="57">
        <v>733.94540351208002</v>
      </c>
      <c r="D46" s="57">
        <v>785.37540351207997</v>
      </c>
      <c r="E46" s="62">
        <f>+VLOOKUP(A46,'REPORTE DE VENTAS'!A38:F138,6,0)</f>
        <v>2.181818181818182E-2</v>
      </c>
      <c r="F46" s="45" t="str">
        <f>+VLOOKUP(A46,'DATOS GENERALES'!$A$1:$I$51,3,FALSE)</f>
        <v>MODA</v>
      </c>
      <c r="G46" s="45">
        <f>+VLOOKUP(A46,'DATOS GENERALES'!$A$1:$I$51,4,FALSE)</f>
        <v>5</v>
      </c>
      <c r="H46" s="48">
        <f>+VLOOKUP(A46,'DATOS GENERALES'!$A$1:$I$51,5,FALSE)</f>
        <v>1</v>
      </c>
      <c r="I46" s="45">
        <f>+VLOOKUP(A46,'DATOS GENERALES'!$A$1:$I$51,6,FALSE)</f>
        <v>81</v>
      </c>
      <c r="J46" s="45" t="str">
        <f>+VLOOKUP(A46,'DATOS GENERALES'!$A$1:$I$51,7,FALSE)</f>
        <v>NO</v>
      </c>
      <c r="K46" s="45" t="str">
        <f>+VLOOKUP(A46,'DATOS GENERALES'!$A$1:$I$51,8,FALSE)</f>
        <v>SI</v>
      </c>
      <c r="L46" s="45" t="str">
        <f>+VLOOKUP(A46,'DATOS GENERALES'!$A$1:$I$51,9,FALSE)</f>
        <v>SI</v>
      </c>
    </row>
    <row r="47" spans="1:12" x14ac:dyDescent="0.2">
      <c r="A47" s="52" t="s">
        <v>51</v>
      </c>
      <c r="B47" s="57">
        <v>201.5</v>
      </c>
      <c r="C47" s="57">
        <v>533.72957161805164</v>
      </c>
      <c r="D47" s="57">
        <v>735.22957161805164</v>
      </c>
      <c r="E47" s="62">
        <f>+VLOOKUP(A47,'REPORTE DE VENTAS'!A39:F139,6,0)</f>
        <v>2.058823529411765E-2</v>
      </c>
      <c r="F47" s="45" t="str">
        <f>+VLOOKUP(A47,'DATOS GENERALES'!$A$1:$I$51,3,FALSE)</f>
        <v>MODA</v>
      </c>
      <c r="G47" s="45">
        <f>+VLOOKUP(A47,'DATOS GENERALES'!$A$1:$I$51,4,FALSE)</f>
        <v>4</v>
      </c>
      <c r="H47" s="48">
        <f>+VLOOKUP(A47,'DATOS GENERALES'!$A$1:$I$51,5,FALSE)</f>
        <v>1</v>
      </c>
      <c r="I47" s="45">
        <f>+VLOOKUP(A47,'DATOS GENERALES'!$A$1:$I$51,6,FALSE)</f>
        <v>75</v>
      </c>
      <c r="J47" s="45" t="str">
        <f>+VLOOKUP(A47,'DATOS GENERALES'!$A$1:$I$51,7,FALSE)</f>
        <v>SI</v>
      </c>
      <c r="K47" s="45" t="str">
        <f>+VLOOKUP(A47,'DATOS GENERALES'!$A$1:$I$51,8,FALSE)</f>
        <v>NO</v>
      </c>
      <c r="L47" s="45" t="str">
        <f>+VLOOKUP(A47,'DATOS GENERALES'!$A$1:$I$51,9,FALSE)</f>
        <v>SI</v>
      </c>
    </row>
    <row r="48" spans="1:12" x14ac:dyDescent="0.2">
      <c r="A48" s="52" t="s">
        <v>87</v>
      </c>
      <c r="B48" s="57">
        <v>416.05</v>
      </c>
      <c r="C48" s="57">
        <v>315.39755716881621</v>
      </c>
      <c r="D48" s="57">
        <v>731.44755716881627</v>
      </c>
      <c r="E48" s="62">
        <f>+VLOOKUP(A48,'REPORTE DE VENTAS'!A40:F140,6,0)</f>
        <v>1.2089810017271158E-2</v>
      </c>
      <c r="F48" s="45" t="str">
        <f>+VLOOKUP(A48,'DATOS GENERALES'!$A$1:$I$51,3,FALSE)</f>
        <v>TECNOLOGIA</v>
      </c>
      <c r="G48" s="45">
        <f>+VLOOKUP(A48,'DATOS GENERALES'!$A$1:$I$51,4,FALSE)</f>
        <v>4</v>
      </c>
      <c r="H48" s="48">
        <f>+VLOOKUP(A48,'DATOS GENERALES'!$A$1:$I$51,5,FALSE)</f>
        <v>0.19</v>
      </c>
      <c r="I48" s="45">
        <f>+VLOOKUP(A48,'DATOS GENERALES'!$A$1:$I$51,6,FALSE)</f>
        <v>73</v>
      </c>
      <c r="J48" s="45" t="str">
        <f>+VLOOKUP(A48,'DATOS GENERALES'!$A$1:$I$51,7,FALSE)</f>
        <v>NO</v>
      </c>
      <c r="K48" s="45" t="str">
        <f>+VLOOKUP(A48,'DATOS GENERALES'!$A$1:$I$51,8,FALSE)</f>
        <v>SI</v>
      </c>
      <c r="L48" s="45" t="str">
        <f>+VLOOKUP(A48,'DATOS GENERALES'!$A$1:$I$51,9,FALSE)</f>
        <v>NO</v>
      </c>
    </row>
    <row r="49" spans="1:12" x14ac:dyDescent="0.2">
      <c r="A49" s="52" t="s">
        <v>52</v>
      </c>
      <c r="B49" s="57">
        <v>168.34</v>
      </c>
      <c r="C49" s="57">
        <v>543.61425616693475</v>
      </c>
      <c r="D49" s="57">
        <v>711.95425616693478</v>
      </c>
      <c r="E49" s="62">
        <f>+VLOOKUP(A49,'REPORTE DE VENTAS'!A41:F141,6,0)</f>
        <v>2.1604938271604941E-2</v>
      </c>
      <c r="F49" s="45" t="str">
        <f>+VLOOKUP(A49,'DATOS GENERALES'!$A$1:$I$51,3,FALSE)</f>
        <v>MODA</v>
      </c>
      <c r="G49" s="45">
        <f>+VLOOKUP(A49,'DATOS GENERALES'!$A$1:$I$51,4,FALSE)</f>
        <v>4</v>
      </c>
      <c r="H49" s="48">
        <f>+VLOOKUP(A49,'DATOS GENERALES'!$A$1:$I$51,5,FALSE)</f>
        <v>0.92</v>
      </c>
      <c r="I49" s="45">
        <f>+VLOOKUP(A49,'DATOS GENERALES'!$A$1:$I$51,6,FALSE)</f>
        <v>89</v>
      </c>
      <c r="J49" s="45" t="str">
        <f>+VLOOKUP(A49,'DATOS GENERALES'!$A$1:$I$51,7,FALSE)</f>
        <v>SI</v>
      </c>
      <c r="K49" s="45" t="str">
        <f>+VLOOKUP(A49,'DATOS GENERALES'!$A$1:$I$51,8,FALSE)</f>
        <v>SI</v>
      </c>
      <c r="L49" s="45" t="str">
        <f>+VLOOKUP(A49,'DATOS GENERALES'!$A$1:$I$51,9,FALSE)</f>
        <v>NO</v>
      </c>
    </row>
    <row r="50" spans="1:12" x14ac:dyDescent="0.2">
      <c r="A50" s="52" t="s">
        <v>76</v>
      </c>
      <c r="B50" s="57">
        <v>62.34</v>
      </c>
      <c r="C50" s="57">
        <v>604.48162117205516</v>
      </c>
      <c r="D50" s="57">
        <v>666.82162117205519</v>
      </c>
      <c r="E50" s="62">
        <f>+VLOOKUP(A50,'REPORTE DE VENTAS'!A42:F142,6,0)</f>
        <v>1.2461059190031151E-2</v>
      </c>
      <c r="F50" s="45" t="str">
        <f>+VLOOKUP(A50,'DATOS GENERALES'!$A$1:$I$51,3,FALSE)</f>
        <v>TECNOLOGIA</v>
      </c>
      <c r="G50" s="45">
        <f>+VLOOKUP(A50,'DATOS GENERALES'!$A$1:$I$51,4,FALSE)</f>
        <v>4</v>
      </c>
      <c r="H50" s="48">
        <f>+VLOOKUP(A50,'DATOS GENERALES'!$A$1:$I$51,5,FALSE)</f>
        <v>0.85</v>
      </c>
      <c r="I50" s="45">
        <f>+VLOOKUP(A50,'DATOS GENERALES'!$A$1:$I$51,6,FALSE)</f>
        <v>96</v>
      </c>
      <c r="J50" s="45" t="str">
        <f>+VLOOKUP(A50,'DATOS GENERALES'!$A$1:$I$51,7,FALSE)</f>
        <v>SI</v>
      </c>
      <c r="K50" s="45" t="str">
        <f>+VLOOKUP(A50,'DATOS GENERALES'!$A$1:$I$51,8,FALSE)</f>
        <v>NO</v>
      </c>
      <c r="L50" s="45" t="str">
        <f>+VLOOKUP(A50,'DATOS GENERALES'!$A$1:$I$51,9,FALSE)</f>
        <v>SI</v>
      </c>
    </row>
    <row r="51" spans="1:12" x14ac:dyDescent="0.2">
      <c r="A51" s="52" t="s">
        <v>62</v>
      </c>
      <c r="B51" s="57">
        <v>47.73</v>
      </c>
      <c r="C51" s="57">
        <v>612.68628449637879</v>
      </c>
      <c r="D51" s="57">
        <v>660.41628449637881</v>
      </c>
      <c r="E51" s="62">
        <f>+VLOOKUP(A51,'REPORTE DE VENTAS'!A43:F143,6,0)</f>
        <v>3.023255813953488E-2</v>
      </c>
      <c r="F51" s="45" t="str">
        <f>+VLOOKUP(A51,'DATOS GENERALES'!$A$1:$I$51,3,FALSE)</f>
        <v>MODA</v>
      </c>
      <c r="G51" s="45">
        <f>+VLOOKUP(A51,'DATOS GENERALES'!$A$1:$I$51,4,FALSE)</f>
        <v>5</v>
      </c>
      <c r="H51" s="48">
        <f>+VLOOKUP(A51,'DATOS GENERALES'!$A$1:$I$51,5,FALSE)</f>
        <v>1</v>
      </c>
      <c r="I51" s="45">
        <f>+VLOOKUP(A51,'DATOS GENERALES'!$A$1:$I$51,6,FALSE)</f>
        <v>88</v>
      </c>
      <c r="J51" s="45" t="str">
        <f>+VLOOKUP(A51,'DATOS GENERALES'!$A$1:$I$51,7,FALSE)</f>
        <v>NO</v>
      </c>
      <c r="K51" s="45" t="str">
        <f>+VLOOKUP(A51,'DATOS GENERALES'!$A$1:$I$51,8,FALSE)</f>
        <v>SI</v>
      </c>
      <c r="L51" s="45" t="str">
        <f>+VLOOKUP(A51,'DATOS GENERALES'!$A$1:$I$51,9,FALSE)</f>
        <v>NO</v>
      </c>
    </row>
    <row r="52" spans="1:12" x14ac:dyDescent="0.2">
      <c r="A52" s="52" t="s">
        <v>37</v>
      </c>
      <c r="B52" s="57">
        <v>175.67</v>
      </c>
      <c r="C52" s="57">
        <v>471.23774655167068</v>
      </c>
      <c r="D52" s="57">
        <v>646.9077465516707</v>
      </c>
      <c r="E52" s="62">
        <f>+VLOOKUP(A52,'REPORTE DE VENTAS'!A44:F144,6,0)</f>
        <v>2.624671916010499E-2</v>
      </c>
      <c r="F52" s="45" t="str">
        <f>+VLOOKUP(A52,'DATOS GENERALES'!$A$1:$I$51,3,FALSE)</f>
        <v>ELECTRODOMESTICOS</v>
      </c>
      <c r="G52" s="45">
        <f>+VLOOKUP(A52,'DATOS GENERALES'!$A$1:$I$51,4,FALSE)</f>
        <v>5</v>
      </c>
      <c r="H52" s="48">
        <f>+VLOOKUP(A52,'DATOS GENERALES'!$A$1:$I$51,5,FALSE)</f>
        <v>0.84</v>
      </c>
      <c r="I52" s="45">
        <f>+VLOOKUP(A52,'DATOS GENERALES'!$A$1:$I$51,6,FALSE)</f>
        <v>82</v>
      </c>
      <c r="J52" s="45" t="str">
        <f>+VLOOKUP(A52,'DATOS GENERALES'!$A$1:$I$51,7,FALSE)</f>
        <v>SI</v>
      </c>
      <c r="K52" s="45" t="str">
        <f>+VLOOKUP(A52,'DATOS GENERALES'!$A$1:$I$51,8,FALSE)</f>
        <v>SI</v>
      </c>
      <c r="L52" s="45" t="str">
        <f>+VLOOKUP(A52,'DATOS GENERALES'!$A$1:$I$51,9,FALSE)</f>
        <v>SI</v>
      </c>
    </row>
    <row r="53" spans="1:12" x14ac:dyDescent="0.2">
      <c r="A53" s="52" t="s">
        <v>93</v>
      </c>
      <c r="B53" s="57">
        <v>60.27</v>
      </c>
      <c r="C53" s="57">
        <v>516.24515935993588</v>
      </c>
      <c r="D53" s="57">
        <v>576.51515935993586</v>
      </c>
      <c r="E53" s="62">
        <f>+VLOOKUP(A53,'REPORTE DE VENTAS'!A45:F145,6,0)</f>
        <v>8.0000000000000002E-3</v>
      </c>
      <c r="F53" s="45" t="str">
        <f>+VLOOKUP(A53,'DATOS GENERALES'!$A$1:$I$51,3,FALSE)</f>
        <v>TECNOLOGIA</v>
      </c>
      <c r="G53" s="45">
        <f>+VLOOKUP(A53,'DATOS GENERALES'!$A$1:$I$51,4,FALSE)</f>
        <v>3</v>
      </c>
      <c r="H53" s="48">
        <f>+VLOOKUP(A53,'DATOS GENERALES'!$A$1:$I$51,5,FALSE)</f>
        <v>1</v>
      </c>
      <c r="I53" s="45">
        <f>+VLOOKUP(A53,'DATOS GENERALES'!$A$1:$I$51,6,FALSE)</f>
        <v>99</v>
      </c>
      <c r="J53" s="45" t="str">
        <f>+VLOOKUP(A53,'DATOS GENERALES'!$A$1:$I$51,7,FALSE)</f>
        <v>NO</v>
      </c>
      <c r="K53" s="45" t="str">
        <f>+VLOOKUP(A53,'DATOS GENERALES'!$A$1:$I$51,8,FALSE)</f>
        <v>NO</v>
      </c>
      <c r="L53" s="45" t="str">
        <f>+VLOOKUP(A53,'DATOS GENERALES'!$A$1:$I$51,9,FALSE)</f>
        <v>NO</v>
      </c>
    </row>
    <row r="54" spans="1:12" x14ac:dyDescent="0.2">
      <c r="A54" s="52" t="s">
        <v>81</v>
      </c>
      <c r="B54" s="57">
        <v>245.14</v>
      </c>
      <c r="C54" s="57">
        <v>331.2582802081302</v>
      </c>
      <c r="D54" s="57">
        <v>576.39828020813025</v>
      </c>
      <c r="E54" s="62">
        <f>+VLOOKUP(A54,'REPORTE DE VENTAS'!A46:F146,6,0)</f>
        <v>0.10526315789473679</v>
      </c>
      <c r="F54" s="45" t="str">
        <f>+VLOOKUP(A54,'DATOS GENERALES'!$A$1:$I$51,3,FALSE)</f>
        <v>CELULARES</v>
      </c>
      <c r="G54" s="45">
        <f>+VLOOKUP(A54,'DATOS GENERALES'!$A$1:$I$51,4,FALSE)</f>
        <v>4</v>
      </c>
      <c r="H54" s="48">
        <f>+VLOOKUP(A54,'DATOS GENERALES'!$A$1:$I$51,5,FALSE)</f>
        <v>1</v>
      </c>
      <c r="I54" s="45">
        <f>+VLOOKUP(A54,'DATOS GENERALES'!$A$1:$I$51,6,FALSE)</f>
        <v>66</v>
      </c>
      <c r="J54" s="45" t="str">
        <f>+VLOOKUP(A54,'DATOS GENERALES'!$A$1:$I$51,7,FALSE)</f>
        <v>NO</v>
      </c>
      <c r="K54" s="45" t="str">
        <f>+VLOOKUP(A54,'DATOS GENERALES'!$A$1:$I$51,8,FALSE)</f>
        <v>NO</v>
      </c>
      <c r="L54" s="45" t="str">
        <f>+VLOOKUP(A54,'DATOS GENERALES'!$A$1:$I$51,9,FALSE)</f>
        <v>SI</v>
      </c>
    </row>
    <row r="55" spans="1:12" x14ac:dyDescent="0.2">
      <c r="A55" s="52" t="s">
        <v>89</v>
      </c>
      <c r="B55" s="57">
        <v>218.05</v>
      </c>
      <c r="C55" s="57">
        <v>277.96121277986498</v>
      </c>
      <c r="D55" s="57">
        <v>496.01121277986499</v>
      </c>
      <c r="E55" s="62">
        <f>+VLOOKUP(A55,'REPORTE DE VENTAS'!A47:F147,6,0)</f>
        <v>6.0000000000000001E-3</v>
      </c>
      <c r="F55" s="45" t="str">
        <f>+VLOOKUP(A55,'DATOS GENERALES'!$A$1:$I$51,3,FALSE)</f>
        <v>TECNOLOGIA</v>
      </c>
      <c r="G55" s="45">
        <f>+VLOOKUP(A55,'DATOS GENERALES'!$A$1:$I$51,4,FALSE)</f>
        <v>4</v>
      </c>
      <c r="H55" s="48">
        <f>+VLOOKUP(A55,'DATOS GENERALES'!$A$1:$I$51,5,FALSE)</f>
        <v>1</v>
      </c>
      <c r="I55" s="45">
        <f>+VLOOKUP(A55,'DATOS GENERALES'!$A$1:$I$51,6,FALSE)</f>
        <v>91</v>
      </c>
      <c r="J55" s="45" t="str">
        <f>+VLOOKUP(A55,'DATOS GENERALES'!$A$1:$I$51,7,FALSE)</f>
        <v>NO</v>
      </c>
      <c r="K55" s="45" t="str">
        <f>+VLOOKUP(A55,'DATOS GENERALES'!$A$1:$I$51,8,FALSE)</f>
        <v>NO</v>
      </c>
      <c r="L55" s="45" t="str">
        <f>+VLOOKUP(A55,'DATOS GENERALES'!$A$1:$I$51,9,FALSE)</f>
        <v>SI</v>
      </c>
    </row>
    <row r="56" spans="1:12" x14ac:dyDescent="0.2">
      <c r="A56" s="52" t="s">
        <v>80</v>
      </c>
      <c r="B56" s="57">
        <v>234.48</v>
      </c>
      <c r="C56" s="57">
        <v>171.36908084847471</v>
      </c>
      <c r="D56" s="57">
        <v>405.84908084847473</v>
      </c>
      <c r="E56" s="62">
        <f>+VLOOKUP(A56,'REPORTE DE VENTAS'!A48:F148,6,0)</f>
        <v>3.4482758620689648E-2</v>
      </c>
      <c r="F56" s="45" t="str">
        <f>+VLOOKUP(A56,'DATOS GENERALES'!$A$1:$I$51,3,FALSE)</f>
        <v>MODA</v>
      </c>
      <c r="G56" s="45">
        <f>+VLOOKUP(A56,'DATOS GENERALES'!$A$1:$I$51,4,FALSE)</f>
        <v>4</v>
      </c>
      <c r="H56" s="48">
        <f>+VLOOKUP(A56,'DATOS GENERALES'!$A$1:$I$51,5,FALSE)</f>
        <v>0.72499999999999998</v>
      </c>
      <c r="I56" s="45">
        <f>+VLOOKUP(A56,'DATOS GENERALES'!$A$1:$I$51,6,FALSE)</f>
        <v>63</v>
      </c>
      <c r="J56" s="45" t="str">
        <f>+VLOOKUP(A56,'DATOS GENERALES'!$A$1:$I$51,7,FALSE)</f>
        <v>NO</v>
      </c>
      <c r="K56" s="45" t="str">
        <f>+VLOOKUP(A56,'DATOS GENERALES'!$A$1:$I$51,8,FALSE)</f>
        <v>NO</v>
      </c>
      <c r="L56" s="45" t="str">
        <f>+VLOOKUP(A56,'DATOS GENERALES'!$A$1:$I$51,9,FALSE)</f>
        <v>SI</v>
      </c>
    </row>
    <row r="57" spans="1:12" x14ac:dyDescent="0.2">
      <c r="A57" s="52" t="s">
        <v>79</v>
      </c>
      <c r="B57" s="57">
        <v>153.34</v>
      </c>
      <c r="C57" s="57">
        <v>203.80313311516841</v>
      </c>
      <c r="D57" s="57">
        <v>357.14313311516844</v>
      </c>
      <c r="E57" s="62">
        <f>+VLOOKUP(A57,'REPORTE DE VENTAS'!A49:F149,6,0)</f>
        <v>0</v>
      </c>
      <c r="F57" s="45" t="str">
        <f>+VLOOKUP(A57,'DATOS GENERALES'!$A$1:$I$51,3,FALSE)</f>
        <v>TECNOLOGIA</v>
      </c>
      <c r="G57" s="45">
        <f>+VLOOKUP(A57,'DATOS GENERALES'!$A$1:$I$51,4,FALSE)</f>
        <v>4</v>
      </c>
      <c r="H57" s="48">
        <f>+VLOOKUP(A57,'DATOS GENERALES'!$A$1:$I$51,5,FALSE)</f>
        <v>0.88</v>
      </c>
      <c r="I57" s="45">
        <f>+VLOOKUP(A57,'DATOS GENERALES'!$A$1:$I$51,6,FALSE)</f>
        <v>70</v>
      </c>
      <c r="J57" s="45" t="str">
        <f>+VLOOKUP(A57,'DATOS GENERALES'!$A$1:$I$51,7,FALSE)</f>
        <v>NO</v>
      </c>
      <c r="K57" s="45" t="str">
        <f>+VLOOKUP(A57,'DATOS GENERALES'!$A$1:$I$51,8,FALSE)</f>
        <v>NO</v>
      </c>
      <c r="L57" s="45" t="str">
        <f>+VLOOKUP(A57,'DATOS GENERALES'!$A$1:$I$51,9,FALSE)</f>
        <v>SI</v>
      </c>
    </row>
    <row r="58" spans="1:12" x14ac:dyDescent="0.2">
      <c r="A58" s="52" t="s">
        <v>71</v>
      </c>
      <c r="B58" s="57">
        <v>121.46</v>
      </c>
      <c r="C58" s="57">
        <v>79.240361269887572</v>
      </c>
      <c r="D58" s="57">
        <v>200.70036126988757</v>
      </c>
      <c r="E58" s="62">
        <f>+VLOOKUP(A58,'REPORTE DE VENTAS'!A50:F150,6,0)</f>
        <v>7.2992700729926996E-3</v>
      </c>
      <c r="F58" s="45" t="str">
        <f>+VLOOKUP(A58,'DATOS GENERALES'!$A$1:$I$51,3,FALSE)</f>
        <v>DEPORTES</v>
      </c>
      <c r="G58" s="45">
        <f>+VLOOKUP(A58,'DATOS GENERALES'!$A$1:$I$51,4,FALSE)</f>
        <v>3</v>
      </c>
      <c r="H58" s="48">
        <f>+VLOOKUP(A58,'DATOS GENERALES'!$A$1:$I$51,5,FALSE)</f>
        <v>1</v>
      </c>
      <c r="I58" s="45">
        <f>+VLOOKUP(A58,'DATOS GENERALES'!$A$1:$I$51,6,FALSE)</f>
        <v>69</v>
      </c>
      <c r="J58" s="45" t="str">
        <f>+VLOOKUP(A58,'DATOS GENERALES'!$A$1:$I$51,7,FALSE)</f>
        <v>NO</v>
      </c>
      <c r="K58" s="45" t="str">
        <f>+VLOOKUP(A58,'DATOS GENERALES'!$A$1:$I$51,8,FALSE)</f>
        <v>NO</v>
      </c>
      <c r="L58" s="45" t="str">
        <f>+VLOOKUP(A58,'DATOS GENERALES'!$A$1:$I$51,9,FALSE)</f>
        <v>NO</v>
      </c>
    </row>
  </sheetData>
  <mergeCells count="1">
    <mergeCell ref="A3:M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D9154-0D7C-F242-88DF-096121DAC9DF}">
  <dimension ref="A1:M60"/>
  <sheetViews>
    <sheetView showGridLines="0" workbookViewId="0">
      <selection activeCell="H8" sqref="H8"/>
    </sheetView>
  </sheetViews>
  <sheetFormatPr baseColWidth="10" defaultRowHeight="15" x14ac:dyDescent="0.2"/>
  <cols>
    <col min="1" max="1" width="28.83203125" bestFit="1" customWidth="1"/>
    <col min="2" max="2" width="20.33203125" bestFit="1" customWidth="1"/>
    <col min="3" max="3" width="12.1640625" bestFit="1" customWidth="1"/>
    <col min="4" max="4" width="13.6640625" bestFit="1" customWidth="1"/>
    <col min="5" max="5" width="20.83203125" customWidth="1"/>
    <col min="6" max="6" width="21.1640625" customWidth="1"/>
  </cols>
  <sheetData>
    <row r="1" spans="1:13" ht="19" x14ac:dyDescent="0.25">
      <c r="A1" s="60" t="s">
        <v>20</v>
      </c>
    </row>
    <row r="3" spans="1:13" ht="19" x14ac:dyDescent="0.25">
      <c r="A3" s="46" t="s">
        <v>142</v>
      </c>
    </row>
    <row r="4" spans="1:13" ht="19" x14ac:dyDescent="0.25">
      <c r="A4" s="46"/>
    </row>
    <row r="5" spans="1:13" ht="19" x14ac:dyDescent="0.25">
      <c r="A5" s="46" t="s">
        <v>120</v>
      </c>
    </row>
    <row r="6" spans="1:13" ht="19" x14ac:dyDescent="0.25">
      <c r="A6" s="46" t="s">
        <v>121</v>
      </c>
    </row>
    <row r="7" spans="1:13" ht="19" x14ac:dyDescent="0.25">
      <c r="A7" s="46" t="s">
        <v>122</v>
      </c>
    </row>
    <row r="9" spans="1:13" x14ac:dyDescent="0.2">
      <c r="A9" s="41" t="s">
        <v>106</v>
      </c>
      <c r="B9" s="41" t="s">
        <v>109</v>
      </c>
    </row>
    <row r="10" spans="1:13" x14ac:dyDescent="0.2">
      <c r="A10" s="51" t="s">
        <v>23</v>
      </c>
      <c r="B10" s="45" t="s">
        <v>99</v>
      </c>
      <c r="C10" s="45" t="s">
        <v>100</v>
      </c>
      <c r="D10" s="45" t="s">
        <v>102</v>
      </c>
      <c r="E10" s="63" t="s">
        <v>118</v>
      </c>
      <c r="F10" s="63" t="s">
        <v>119</v>
      </c>
      <c r="H10" t="s">
        <v>23</v>
      </c>
      <c r="I10" t="s">
        <v>99</v>
      </c>
      <c r="J10" t="s">
        <v>100</v>
      </c>
      <c r="K10" t="s">
        <v>102</v>
      </c>
      <c r="L10" t="s">
        <v>118</v>
      </c>
      <c r="M10" t="s">
        <v>119</v>
      </c>
    </row>
    <row r="11" spans="1:13" x14ac:dyDescent="0.2">
      <c r="A11" s="52" t="s">
        <v>42</v>
      </c>
      <c r="B11" s="45">
        <v>101753.86</v>
      </c>
      <c r="C11" s="45">
        <v>152720.21095751051</v>
      </c>
      <c r="D11" s="45">
        <v>254474.0709575105</v>
      </c>
      <c r="E11" s="57">
        <f>+C11-B11</f>
        <v>50966.350957510513</v>
      </c>
      <c r="F11" s="47">
        <f>(C11-B11)/B11</f>
        <v>0.50087879671110769</v>
      </c>
      <c r="H11" t="s">
        <v>84</v>
      </c>
      <c r="I11">
        <v>20.54</v>
      </c>
      <c r="J11">
        <v>4628.7812013703251</v>
      </c>
      <c r="K11">
        <v>4649.3212013703251</v>
      </c>
      <c r="L11" s="43">
        <v>4608.2412013703251</v>
      </c>
      <c r="M11" s="47">
        <v>224.35448886905186</v>
      </c>
    </row>
    <row r="12" spans="1:13" x14ac:dyDescent="0.2">
      <c r="A12" s="52" t="s">
        <v>72</v>
      </c>
      <c r="B12" s="45">
        <v>18164.62</v>
      </c>
      <c r="C12" s="45">
        <v>77343.421748862835</v>
      </c>
      <c r="D12" s="45">
        <v>95508.04174886283</v>
      </c>
      <c r="E12" s="57">
        <f t="shared" ref="E12:E60" si="0">+C12-B12</f>
        <v>59178.801748862839</v>
      </c>
      <c r="F12" s="47">
        <f t="shared" ref="F12:F60" si="1">(C12-B12)/B12</f>
        <v>3.2579157587036143</v>
      </c>
      <c r="H12" t="s">
        <v>64</v>
      </c>
      <c r="I12">
        <v>833.11</v>
      </c>
      <c r="J12">
        <v>12201.60070612868</v>
      </c>
      <c r="K12">
        <v>13034.710706128681</v>
      </c>
      <c r="L12" s="43">
        <v>11368.490706128679</v>
      </c>
      <c r="M12" s="47">
        <v>13.645845934064745</v>
      </c>
    </row>
    <row r="13" spans="1:13" x14ac:dyDescent="0.2">
      <c r="A13" s="52" t="s">
        <v>85</v>
      </c>
      <c r="B13" s="57">
        <v>42611.76</v>
      </c>
      <c r="C13" s="57">
        <v>25709.772726075629</v>
      </c>
      <c r="D13" s="57">
        <v>68321.532726075631</v>
      </c>
      <c r="E13" s="57">
        <f t="shared" si="0"/>
        <v>-16901.987273924373</v>
      </c>
      <c r="F13" s="47">
        <f t="shared" si="1"/>
        <v>-0.39665076668798405</v>
      </c>
      <c r="H13" t="s">
        <v>69</v>
      </c>
      <c r="I13">
        <v>51.43</v>
      </c>
      <c r="J13">
        <v>733.94540351208002</v>
      </c>
      <c r="K13">
        <v>785.37540351207997</v>
      </c>
      <c r="L13" s="43">
        <v>682.51540351208007</v>
      </c>
      <c r="M13" s="47">
        <v>13.270764213728953</v>
      </c>
    </row>
    <row r="14" spans="1:13" x14ac:dyDescent="0.2">
      <c r="A14" s="52" t="s">
        <v>53</v>
      </c>
      <c r="B14" s="57">
        <v>9301.56</v>
      </c>
      <c r="C14" s="57">
        <v>40277.934017623222</v>
      </c>
      <c r="D14" s="57">
        <v>49579.494017623219</v>
      </c>
      <c r="E14" s="57">
        <f t="shared" si="0"/>
        <v>30976.374017623224</v>
      </c>
      <c r="F14" s="47">
        <f t="shared" si="1"/>
        <v>3.3302342851761666</v>
      </c>
      <c r="H14" t="s">
        <v>62</v>
      </c>
      <c r="I14">
        <v>47.73</v>
      </c>
      <c r="J14">
        <v>612.68628449637879</v>
      </c>
      <c r="K14">
        <v>660.41628449637881</v>
      </c>
      <c r="L14" s="43">
        <v>564.95628449637877</v>
      </c>
      <c r="M14" s="47">
        <v>11.836502922614264</v>
      </c>
    </row>
    <row r="15" spans="1:13" x14ac:dyDescent="0.2">
      <c r="A15" s="52" t="s">
        <v>90</v>
      </c>
      <c r="B15" s="57">
        <v>22247.81</v>
      </c>
      <c r="C15" s="57">
        <v>25344.702199375399</v>
      </c>
      <c r="D15" s="57">
        <v>47592.5121993754</v>
      </c>
      <c r="E15" s="57">
        <f t="shared" si="0"/>
        <v>3096.8921993753975</v>
      </c>
      <c r="F15" s="47">
        <f t="shared" si="1"/>
        <v>0.1391998672847079</v>
      </c>
      <c r="H15" t="s">
        <v>59</v>
      </c>
      <c r="I15">
        <v>328.42</v>
      </c>
      <c r="J15">
        <v>3985.0070045985249</v>
      </c>
      <c r="K15">
        <v>4313.4270045985249</v>
      </c>
      <c r="L15" s="43">
        <v>3656.5870045985248</v>
      </c>
      <c r="M15" s="47">
        <v>11.13387432129141</v>
      </c>
    </row>
    <row r="16" spans="1:13" x14ac:dyDescent="0.2">
      <c r="A16" s="52" t="s">
        <v>77</v>
      </c>
      <c r="B16" s="57">
        <v>8472.0300000000007</v>
      </c>
      <c r="C16" s="57">
        <v>30178.836336379081</v>
      </c>
      <c r="D16" s="57">
        <v>38650.866336379084</v>
      </c>
      <c r="E16" s="57">
        <f t="shared" si="0"/>
        <v>21706.806336379079</v>
      </c>
      <c r="F16" s="47">
        <f t="shared" si="1"/>
        <v>2.5621729781857567</v>
      </c>
      <c r="H16" t="s">
        <v>67</v>
      </c>
      <c r="I16">
        <v>541.62</v>
      </c>
      <c r="J16">
        <v>5616.3300851100084</v>
      </c>
      <c r="K16">
        <v>6157.9500851100083</v>
      </c>
      <c r="L16" s="43">
        <v>5074.7100851100085</v>
      </c>
      <c r="M16" s="47">
        <v>9.3695027604409145</v>
      </c>
    </row>
    <row r="17" spans="1:13" x14ac:dyDescent="0.2">
      <c r="A17" s="52" t="s">
        <v>40</v>
      </c>
      <c r="B17" s="57">
        <v>9106.25</v>
      </c>
      <c r="C17" s="57">
        <v>18161.668715654421</v>
      </c>
      <c r="D17" s="57">
        <v>27267.918715654421</v>
      </c>
      <c r="E17" s="57">
        <f t="shared" si="0"/>
        <v>9055.4187156544212</v>
      </c>
      <c r="F17" s="47">
        <f t="shared" si="1"/>
        <v>0.99441797838346424</v>
      </c>
      <c r="H17" t="s">
        <v>76</v>
      </c>
      <c r="I17">
        <v>62.34</v>
      </c>
      <c r="J17">
        <v>604.48162117205516</v>
      </c>
      <c r="K17">
        <v>666.82162117205519</v>
      </c>
      <c r="L17" s="43">
        <v>542.14162117205512</v>
      </c>
      <c r="M17" s="47">
        <v>8.6965290531288915</v>
      </c>
    </row>
    <row r="18" spans="1:13" x14ac:dyDescent="0.2">
      <c r="A18" s="52" t="s">
        <v>63</v>
      </c>
      <c r="B18" s="57">
        <v>4257.4399999999996</v>
      </c>
      <c r="C18" s="57">
        <v>12624.809675910141</v>
      </c>
      <c r="D18" s="57">
        <v>16882.249675910141</v>
      </c>
      <c r="E18" s="57">
        <f t="shared" si="0"/>
        <v>8367.3696759101404</v>
      </c>
      <c r="F18" s="47">
        <f t="shared" si="1"/>
        <v>1.9653523422315149</v>
      </c>
      <c r="H18" t="s">
        <v>61</v>
      </c>
      <c r="I18">
        <v>1573.63</v>
      </c>
      <c r="J18">
        <v>14105.397449219759</v>
      </c>
      <c r="K18">
        <v>15679.02744921976</v>
      </c>
      <c r="L18" s="43">
        <v>12531.767449219758</v>
      </c>
      <c r="M18" s="47">
        <v>7.9636048176634642</v>
      </c>
    </row>
    <row r="19" spans="1:13" x14ac:dyDescent="0.2">
      <c r="A19" s="52" t="s">
        <v>61</v>
      </c>
      <c r="B19" s="57">
        <v>1573.63</v>
      </c>
      <c r="C19" s="57">
        <v>14105.397449219759</v>
      </c>
      <c r="D19" s="57">
        <v>15679.02744921976</v>
      </c>
      <c r="E19" s="57">
        <f t="shared" si="0"/>
        <v>12531.767449219758</v>
      </c>
      <c r="F19" s="47">
        <f t="shared" si="1"/>
        <v>7.9636048176634642</v>
      </c>
      <c r="H19" t="s">
        <v>93</v>
      </c>
      <c r="I19">
        <v>60.27</v>
      </c>
      <c r="J19">
        <v>516.24515935993588</v>
      </c>
      <c r="K19">
        <v>576.51515935993586</v>
      </c>
      <c r="L19" s="43">
        <v>455.9751593599359</v>
      </c>
      <c r="M19" s="47">
        <v>7.5655410545866246</v>
      </c>
    </row>
    <row r="20" spans="1:13" x14ac:dyDescent="0.2">
      <c r="A20" s="52" t="s">
        <v>86</v>
      </c>
      <c r="B20" s="57">
        <v>4842.3</v>
      </c>
      <c r="C20" s="57">
        <v>8831.884419494032</v>
      </c>
      <c r="D20" s="57">
        <v>13674.184419494031</v>
      </c>
      <c r="E20" s="57">
        <f t="shared" si="0"/>
        <v>3989.5844194940319</v>
      </c>
      <c r="F20" s="47">
        <f t="shared" si="1"/>
        <v>0.82390277750119401</v>
      </c>
      <c r="H20" t="s">
        <v>78</v>
      </c>
      <c r="I20">
        <v>117.91</v>
      </c>
      <c r="J20">
        <v>858.42158321731745</v>
      </c>
      <c r="K20">
        <v>976.33158321731742</v>
      </c>
      <c r="L20" s="43">
        <v>740.51158321731748</v>
      </c>
      <c r="M20" s="47">
        <v>6.2803119601163386</v>
      </c>
    </row>
    <row r="21" spans="1:13" x14ac:dyDescent="0.2">
      <c r="A21" s="52" t="s">
        <v>64</v>
      </c>
      <c r="B21" s="57">
        <v>833.11</v>
      </c>
      <c r="C21" s="57">
        <v>12201.60070612868</v>
      </c>
      <c r="D21" s="57">
        <v>13034.710706128681</v>
      </c>
      <c r="E21" s="57">
        <f t="shared" si="0"/>
        <v>11368.490706128679</v>
      </c>
      <c r="F21" s="47">
        <f t="shared" si="1"/>
        <v>13.645845934064745</v>
      </c>
      <c r="H21" t="s">
        <v>53</v>
      </c>
      <c r="I21">
        <v>9301.56</v>
      </c>
      <c r="J21">
        <v>40277.934017623222</v>
      </c>
      <c r="K21">
        <v>49579.494017623219</v>
      </c>
      <c r="L21" s="43">
        <v>30976.374017623224</v>
      </c>
      <c r="M21" s="47">
        <v>3.3302342851761666</v>
      </c>
    </row>
    <row r="22" spans="1:13" x14ac:dyDescent="0.2">
      <c r="A22" s="52" t="s">
        <v>82</v>
      </c>
      <c r="B22" s="57">
        <v>2421.89</v>
      </c>
      <c r="C22" s="57">
        <v>9212.3819630850994</v>
      </c>
      <c r="D22" s="57">
        <v>11634.271963085099</v>
      </c>
      <c r="E22" s="57">
        <f t="shared" si="0"/>
        <v>6790.4919630851</v>
      </c>
      <c r="F22" s="47">
        <f t="shared" si="1"/>
        <v>2.8037986709078861</v>
      </c>
      <c r="H22" t="s">
        <v>72</v>
      </c>
      <c r="I22">
        <v>18164.62</v>
      </c>
      <c r="J22">
        <v>77343.421748862835</v>
      </c>
      <c r="K22">
        <v>95508.04174886283</v>
      </c>
      <c r="L22" s="43">
        <v>59178.801748862839</v>
      </c>
      <c r="M22" s="47">
        <v>3.2579157587036143</v>
      </c>
    </row>
    <row r="23" spans="1:13" x14ac:dyDescent="0.2">
      <c r="A23" s="52" t="s">
        <v>47</v>
      </c>
      <c r="B23" s="57">
        <v>1900.67</v>
      </c>
      <c r="C23" s="57">
        <v>6306.6864727491256</v>
      </c>
      <c r="D23" s="57">
        <v>8207.3564727491248</v>
      </c>
      <c r="E23" s="57">
        <f t="shared" si="0"/>
        <v>4406.0164727491256</v>
      </c>
      <c r="F23" s="47">
        <f t="shared" si="1"/>
        <v>2.318138589418008</v>
      </c>
      <c r="H23" t="s">
        <v>44</v>
      </c>
      <c r="I23">
        <v>481.43</v>
      </c>
      <c r="J23">
        <v>1854.4424626793209</v>
      </c>
      <c r="K23">
        <v>2335.872462679321</v>
      </c>
      <c r="L23" s="43">
        <v>1373.0124626793208</v>
      </c>
      <c r="M23" s="47">
        <v>2.8519462075053919</v>
      </c>
    </row>
    <row r="24" spans="1:13" x14ac:dyDescent="0.2">
      <c r="A24" s="52" t="s">
        <v>73</v>
      </c>
      <c r="B24" s="57">
        <v>3238.8</v>
      </c>
      <c r="C24" s="57">
        <v>3415.2071866824931</v>
      </c>
      <c r="D24" s="57">
        <v>6654.0071866824928</v>
      </c>
      <c r="E24" s="57">
        <f t="shared" si="0"/>
        <v>176.40718668249292</v>
      </c>
      <c r="F24" s="47">
        <f t="shared" si="1"/>
        <v>5.4466835458346581E-2</v>
      </c>
      <c r="H24" t="s">
        <v>82</v>
      </c>
      <c r="I24">
        <v>2421.89</v>
      </c>
      <c r="J24">
        <v>9212.3819630850994</v>
      </c>
      <c r="K24">
        <v>11634.271963085099</v>
      </c>
      <c r="L24" s="43">
        <v>6790.4919630851</v>
      </c>
      <c r="M24" s="47">
        <v>2.8037986709078861</v>
      </c>
    </row>
    <row r="25" spans="1:13" x14ac:dyDescent="0.2">
      <c r="A25" s="52" t="s">
        <v>54</v>
      </c>
      <c r="B25" s="57">
        <v>2389.7199999999998</v>
      </c>
      <c r="C25" s="57">
        <v>4079.9609911684061</v>
      </c>
      <c r="D25" s="57">
        <v>6469.6809911684059</v>
      </c>
      <c r="E25" s="57">
        <f t="shared" si="0"/>
        <v>1690.2409911684063</v>
      </c>
      <c r="F25" s="47">
        <f t="shared" si="1"/>
        <v>0.70729666704400784</v>
      </c>
      <c r="H25" t="s">
        <v>77</v>
      </c>
      <c r="I25">
        <v>8472.0300000000007</v>
      </c>
      <c r="J25">
        <v>30178.836336379081</v>
      </c>
      <c r="K25">
        <v>38650.866336379084</v>
      </c>
      <c r="L25" s="43">
        <v>21706.806336379079</v>
      </c>
      <c r="M25" s="47">
        <v>2.5621729781857567</v>
      </c>
    </row>
    <row r="26" spans="1:13" x14ac:dyDescent="0.2">
      <c r="A26" s="52" t="s">
        <v>67</v>
      </c>
      <c r="B26" s="57">
        <v>541.62</v>
      </c>
      <c r="C26" s="57">
        <v>5616.3300851100084</v>
      </c>
      <c r="D26" s="57">
        <v>6157.9500851100083</v>
      </c>
      <c r="E26" s="57">
        <f t="shared" si="0"/>
        <v>5074.7100851100085</v>
      </c>
      <c r="F26" s="47">
        <f t="shared" si="1"/>
        <v>9.3695027604409145</v>
      </c>
      <c r="H26" t="s">
        <v>47</v>
      </c>
      <c r="I26">
        <v>1900.67</v>
      </c>
      <c r="J26">
        <v>6306.6864727491256</v>
      </c>
      <c r="K26">
        <v>8207.3564727491248</v>
      </c>
      <c r="L26" s="43">
        <v>4406.0164727491256</v>
      </c>
      <c r="M26" s="47">
        <v>2.318138589418008</v>
      </c>
    </row>
    <row r="27" spans="1:13" x14ac:dyDescent="0.2">
      <c r="A27" s="52" t="s">
        <v>84</v>
      </c>
      <c r="B27" s="57">
        <v>20.54</v>
      </c>
      <c r="C27" s="57">
        <v>4628.7812013703251</v>
      </c>
      <c r="D27" s="57">
        <v>4649.3212013703251</v>
      </c>
      <c r="E27" s="57">
        <f t="shared" si="0"/>
        <v>4608.2412013703251</v>
      </c>
      <c r="F27" s="47">
        <f t="shared" si="1"/>
        <v>224.35448886905186</v>
      </c>
      <c r="H27" t="s">
        <v>52</v>
      </c>
      <c r="I27">
        <v>168.34</v>
      </c>
      <c r="J27">
        <v>543.61425616693475</v>
      </c>
      <c r="K27">
        <v>711.95425616693478</v>
      </c>
      <c r="L27" s="43">
        <v>375.27425616693472</v>
      </c>
      <c r="M27" s="47">
        <v>2.2292637291608335</v>
      </c>
    </row>
    <row r="28" spans="1:13" x14ac:dyDescent="0.2">
      <c r="A28" s="52" t="s">
        <v>59</v>
      </c>
      <c r="B28" s="57">
        <v>328.42</v>
      </c>
      <c r="C28" s="57">
        <v>3985.0070045985249</v>
      </c>
      <c r="D28" s="57">
        <v>4313.4270045985249</v>
      </c>
      <c r="E28" s="57">
        <f t="shared" si="0"/>
        <v>3656.5870045985248</v>
      </c>
      <c r="F28" s="47">
        <f t="shared" si="1"/>
        <v>11.13387432129141</v>
      </c>
      <c r="H28" t="s">
        <v>91</v>
      </c>
      <c r="I28">
        <v>264.58</v>
      </c>
      <c r="J28">
        <v>847.5359819326336</v>
      </c>
      <c r="K28">
        <v>1112.1159819326335</v>
      </c>
      <c r="L28" s="43">
        <v>582.95598193263368</v>
      </c>
      <c r="M28" s="47">
        <v>2.2033259578676909</v>
      </c>
    </row>
    <row r="29" spans="1:13" x14ac:dyDescent="0.2">
      <c r="A29" s="52" t="s">
        <v>45</v>
      </c>
      <c r="B29" s="57">
        <v>1356.58</v>
      </c>
      <c r="C29" s="57">
        <v>2719.744043153878</v>
      </c>
      <c r="D29" s="57">
        <v>4076.3240431538779</v>
      </c>
      <c r="E29" s="57">
        <f t="shared" si="0"/>
        <v>1363.1640431538781</v>
      </c>
      <c r="F29" s="47">
        <f t="shared" si="1"/>
        <v>1.0048534131078728</v>
      </c>
      <c r="H29" t="s">
        <v>63</v>
      </c>
      <c r="I29">
        <v>4257.4399999999996</v>
      </c>
      <c r="J29">
        <v>12624.809675910141</v>
      </c>
      <c r="K29">
        <v>16882.249675910141</v>
      </c>
      <c r="L29" s="43">
        <v>8367.3696759101404</v>
      </c>
      <c r="M29" s="47">
        <v>1.9653523422315149</v>
      </c>
    </row>
    <row r="30" spans="1:13" x14ac:dyDescent="0.2">
      <c r="A30" s="52" t="s">
        <v>55</v>
      </c>
      <c r="B30" s="57">
        <v>1421.36</v>
      </c>
      <c r="C30" s="57">
        <v>2378.874680779968</v>
      </c>
      <c r="D30" s="57">
        <v>3800.2346807799677</v>
      </c>
      <c r="E30" s="57">
        <f t="shared" si="0"/>
        <v>957.5146807799681</v>
      </c>
      <c r="F30" s="47">
        <f t="shared" si="1"/>
        <v>0.673660916854258</v>
      </c>
      <c r="H30" t="s">
        <v>37</v>
      </c>
      <c r="I30">
        <v>175.67</v>
      </c>
      <c r="J30">
        <v>471.23774655167068</v>
      </c>
      <c r="K30">
        <v>646.9077465516707</v>
      </c>
      <c r="L30" s="43">
        <v>295.56774655167067</v>
      </c>
      <c r="M30" s="47">
        <v>1.6825169155329349</v>
      </c>
    </row>
    <row r="31" spans="1:13" x14ac:dyDescent="0.2">
      <c r="A31" s="52" t="s">
        <v>57</v>
      </c>
      <c r="B31" s="57">
        <v>1597.29</v>
      </c>
      <c r="C31" s="57">
        <v>968.21265326744106</v>
      </c>
      <c r="D31" s="57">
        <v>2565.502653267441</v>
      </c>
      <c r="E31" s="57">
        <f t="shared" si="0"/>
        <v>-629.07734673255891</v>
      </c>
      <c r="F31" s="47">
        <f t="shared" si="1"/>
        <v>-0.39384040890042443</v>
      </c>
      <c r="H31" t="s">
        <v>51</v>
      </c>
      <c r="I31">
        <v>201.5</v>
      </c>
      <c r="J31">
        <v>533.72957161805164</v>
      </c>
      <c r="K31">
        <v>735.22957161805164</v>
      </c>
      <c r="L31" s="43">
        <v>332.22957161805164</v>
      </c>
      <c r="M31" s="47">
        <v>1.6487819931416954</v>
      </c>
    </row>
    <row r="32" spans="1:13" x14ac:dyDescent="0.2">
      <c r="A32" s="52" t="s">
        <v>60</v>
      </c>
      <c r="B32" s="57">
        <v>1152.04</v>
      </c>
      <c r="C32" s="57">
        <v>1308.0401933239771</v>
      </c>
      <c r="D32" s="57">
        <v>2460.0801933239773</v>
      </c>
      <c r="E32" s="57">
        <f t="shared" si="0"/>
        <v>156.0001933239771</v>
      </c>
      <c r="F32" s="47">
        <f t="shared" si="1"/>
        <v>0.13541213267245678</v>
      </c>
      <c r="H32" t="s">
        <v>92</v>
      </c>
      <c r="I32">
        <v>317.86</v>
      </c>
      <c r="J32">
        <v>752.46314907745875</v>
      </c>
      <c r="K32">
        <v>1070.3231490774588</v>
      </c>
      <c r="L32" s="43">
        <v>434.60314907745874</v>
      </c>
      <c r="M32" s="47">
        <v>1.3672785159424234</v>
      </c>
    </row>
    <row r="33" spans="1:13" x14ac:dyDescent="0.2">
      <c r="A33" s="52" t="s">
        <v>44</v>
      </c>
      <c r="B33" s="57">
        <v>481.43</v>
      </c>
      <c r="C33" s="57">
        <v>1854.4424626793209</v>
      </c>
      <c r="D33" s="57">
        <v>2335.872462679321</v>
      </c>
      <c r="E33" s="57">
        <f t="shared" si="0"/>
        <v>1373.0124626793208</v>
      </c>
      <c r="F33" s="47">
        <f t="shared" si="1"/>
        <v>2.8519462075053919</v>
      </c>
      <c r="H33" t="s">
        <v>45</v>
      </c>
      <c r="I33">
        <v>1356.58</v>
      </c>
      <c r="J33">
        <v>2719.744043153878</v>
      </c>
      <c r="K33">
        <v>4076.3240431538779</v>
      </c>
      <c r="L33" s="43">
        <v>1363.1640431538781</v>
      </c>
      <c r="M33" s="47">
        <v>1.0048534131078728</v>
      </c>
    </row>
    <row r="34" spans="1:13" x14ac:dyDescent="0.2">
      <c r="A34" s="52" t="s">
        <v>56</v>
      </c>
      <c r="B34" s="57">
        <v>1126.3599999999999</v>
      </c>
      <c r="C34" s="57">
        <v>769.29675876323904</v>
      </c>
      <c r="D34" s="57">
        <v>1895.6567587632389</v>
      </c>
      <c r="E34" s="57">
        <f t="shared" si="0"/>
        <v>-357.06324123676086</v>
      </c>
      <c r="F34" s="47">
        <f t="shared" si="1"/>
        <v>-0.31700632234521903</v>
      </c>
      <c r="H34" t="s">
        <v>40</v>
      </c>
      <c r="I34">
        <v>9106.25</v>
      </c>
      <c r="J34">
        <v>18161.668715654421</v>
      </c>
      <c r="K34">
        <v>27267.918715654421</v>
      </c>
      <c r="L34" s="43">
        <v>9055.4187156544212</v>
      </c>
      <c r="M34" s="47">
        <v>0.99441797838346424</v>
      </c>
    </row>
    <row r="35" spans="1:13" x14ac:dyDescent="0.2">
      <c r="A35" s="52" t="s">
        <v>83</v>
      </c>
      <c r="B35" s="57">
        <v>846.23</v>
      </c>
      <c r="C35" s="57">
        <v>892.8451259260072</v>
      </c>
      <c r="D35" s="57">
        <v>1739.0751259260073</v>
      </c>
      <c r="E35" s="57">
        <f t="shared" si="0"/>
        <v>46.615125926007181</v>
      </c>
      <c r="F35" s="47">
        <f t="shared" si="1"/>
        <v>5.5085645658990087E-2</v>
      </c>
      <c r="H35" t="s">
        <v>88</v>
      </c>
      <c r="I35">
        <v>503.2</v>
      </c>
      <c r="J35">
        <v>968.16119052794306</v>
      </c>
      <c r="K35">
        <v>1471.3611905279431</v>
      </c>
      <c r="L35" s="43">
        <v>464.96119052794307</v>
      </c>
      <c r="M35" s="47">
        <v>0.92400872521451327</v>
      </c>
    </row>
    <row r="36" spans="1:13" x14ac:dyDescent="0.2">
      <c r="A36" s="52" t="s">
        <v>70</v>
      </c>
      <c r="B36" s="57">
        <v>947.98</v>
      </c>
      <c r="C36" s="57">
        <v>722.3344459531578</v>
      </c>
      <c r="D36" s="57">
        <v>1670.3144459531577</v>
      </c>
      <c r="E36" s="57">
        <f t="shared" si="0"/>
        <v>-225.64555404684222</v>
      </c>
      <c r="F36" s="47">
        <f t="shared" si="1"/>
        <v>-0.23802775801899009</v>
      </c>
      <c r="H36" t="s">
        <v>86</v>
      </c>
      <c r="I36">
        <v>4842.3</v>
      </c>
      <c r="J36">
        <v>8831.884419494032</v>
      </c>
      <c r="K36">
        <v>13674.184419494031</v>
      </c>
      <c r="L36" s="43">
        <v>3989.5844194940319</v>
      </c>
      <c r="M36" s="47">
        <v>0.82390277750119401</v>
      </c>
    </row>
    <row r="37" spans="1:13" x14ac:dyDescent="0.2">
      <c r="A37" s="52" t="s">
        <v>32</v>
      </c>
      <c r="B37" s="57">
        <v>704.42</v>
      </c>
      <c r="C37" s="57">
        <v>946.16267175339135</v>
      </c>
      <c r="D37" s="57">
        <v>1650.5826717533914</v>
      </c>
      <c r="E37" s="57">
        <f t="shared" si="0"/>
        <v>241.74267175339139</v>
      </c>
      <c r="F37" s="47">
        <f t="shared" si="1"/>
        <v>0.34317973900995347</v>
      </c>
      <c r="H37" t="s">
        <v>54</v>
      </c>
      <c r="I37">
        <v>2389.7199999999998</v>
      </c>
      <c r="J37">
        <v>4079.9609911684061</v>
      </c>
      <c r="K37">
        <v>6469.6809911684059</v>
      </c>
      <c r="L37" s="43">
        <v>1690.2409911684063</v>
      </c>
      <c r="M37" s="47">
        <v>0.70729666704400784</v>
      </c>
    </row>
    <row r="38" spans="1:13" x14ac:dyDescent="0.2">
      <c r="A38" s="52" t="s">
        <v>48</v>
      </c>
      <c r="B38" s="57">
        <v>707.43</v>
      </c>
      <c r="C38" s="57">
        <v>902.33417451124501</v>
      </c>
      <c r="D38" s="57">
        <v>1609.7641745112451</v>
      </c>
      <c r="E38" s="57">
        <f t="shared" si="0"/>
        <v>194.90417451124506</v>
      </c>
      <c r="F38" s="47">
        <f t="shared" si="1"/>
        <v>0.27551019113021086</v>
      </c>
      <c r="H38" t="s">
        <v>55</v>
      </c>
      <c r="I38">
        <v>1421.36</v>
      </c>
      <c r="J38">
        <v>2378.874680779968</v>
      </c>
      <c r="K38">
        <v>3800.2346807799677</v>
      </c>
      <c r="L38" s="43">
        <v>957.5146807799681</v>
      </c>
      <c r="M38" s="47">
        <v>0.673660916854258</v>
      </c>
    </row>
    <row r="39" spans="1:13" x14ac:dyDescent="0.2">
      <c r="A39" s="52" t="s">
        <v>88</v>
      </c>
      <c r="B39" s="57">
        <v>503.2</v>
      </c>
      <c r="C39" s="57">
        <v>968.16119052794306</v>
      </c>
      <c r="D39" s="57">
        <v>1471.3611905279431</v>
      </c>
      <c r="E39" s="57">
        <f t="shared" si="0"/>
        <v>464.96119052794307</v>
      </c>
      <c r="F39" s="47">
        <f t="shared" si="1"/>
        <v>0.92400872521451327</v>
      </c>
      <c r="H39" t="s">
        <v>42</v>
      </c>
      <c r="I39">
        <v>101753.86</v>
      </c>
      <c r="J39">
        <v>152720.21095751051</v>
      </c>
      <c r="K39">
        <v>254474.0709575105</v>
      </c>
      <c r="L39" s="43">
        <v>50966.350957510513</v>
      </c>
      <c r="M39" s="47">
        <v>0.50087879671110769</v>
      </c>
    </row>
    <row r="40" spans="1:13" x14ac:dyDescent="0.2">
      <c r="A40" s="52" t="s">
        <v>50</v>
      </c>
      <c r="B40" s="57">
        <v>680.09</v>
      </c>
      <c r="C40" s="57">
        <v>785.65518653490756</v>
      </c>
      <c r="D40" s="57">
        <v>1465.7451865349076</v>
      </c>
      <c r="E40" s="57">
        <f t="shared" si="0"/>
        <v>105.56518653490753</v>
      </c>
      <c r="F40" s="47">
        <f t="shared" si="1"/>
        <v>0.15522237723670032</v>
      </c>
      <c r="H40" t="s">
        <v>81</v>
      </c>
      <c r="I40">
        <v>245.14</v>
      </c>
      <c r="J40">
        <v>331.2582802081302</v>
      </c>
      <c r="K40">
        <v>576.39828020813025</v>
      </c>
      <c r="L40" s="43">
        <v>86.118280208130216</v>
      </c>
      <c r="M40" s="47">
        <v>0.35130244027139684</v>
      </c>
    </row>
    <row r="41" spans="1:13" x14ac:dyDescent="0.2">
      <c r="A41" s="52" t="s">
        <v>75</v>
      </c>
      <c r="B41" s="57">
        <v>751.38</v>
      </c>
      <c r="C41" s="57">
        <v>557.53540092452647</v>
      </c>
      <c r="D41" s="57">
        <v>1308.9154009245265</v>
      </c>
      <c r="E41" s="57">
        <f t="shared" si="0"/>
        <v>-193.84459907547352</v>
      </c>
      <c r="F41" s="47">
        <f t="shared" si="1"/>
        <v>-0.25798477345081522</v>
      </c>
      <c r="H41" t="s">
        <v>32</v>
      </c>
      <c r="I41">
        <v>704.42</v>
      </c>
      <c r="J41">
        <v>946.16267175339135</v>
      </c>
      <c r="K41">
        <v>1650.5826717533914</v>
      </c>
      <c r="L41" s="43">
        <v>241.74267175339139</v>
      </c>
      <c r="M41" s="47">
        <v>0.34317973900995347</v>
      </c>
    </row>
    <row r="42" spans="1:13" x14ac:dyDescent="0.2">
      <c r="A42" s="52" t="s">
        <v>91</v>
      </c>
      <c r="B42" s="57">
        <v>264.58</v>
      </c>
      <c r="C42" s="57">
        <v>847.5359819326336</v>
      </c>
      <c r="D42" s="57">
        <v>1112.1159819326335</v>
      </c>
      <c r="E42" s="57">
        <f t="shared" si="0"/>
        <v>582.95598193263368</v>
      </c>
      <c r="F42" s="47">
        <f t="shared" si="1"/>
        <v>2.2033259578676909</v>
      </c>
      <c r="H42" t="s">
        <v>79</v>
      </c>
      <c r="I42">
        <v>153.34</v>
      </c>
      <c r="J42">
        <v>203.80313311516841</v>
      </c>
      <c r="K42">
        <v>357.14313311516844</v>
      </c>
      <c r="L42" s="43">
        <v>50.463133115168404</v>
      </c>
      <c r="M42" s="47">
        <v>0.32909308148668581</v>
      </c>
    </row>
    <row r="43" spans="1:13" x14ac:dyDescent="0.2">
      <c r="A43" s="52" t="s">
        <v>92</v>
      </c>
      <c r="B43" s="57">
        <v>317.86</v>
      </c>
      <c r="C43" s="57">
        <v>752.46314907745875</v>
      </c>
      <c r="D43" s="57">
        <v>1070.3231490774588</v>
      </c>
      <c r="E43" s="57">
        <f t="shared" si="0"/>
        <v>434.60314907745874</v>
      </c>
      <c r="F43" s="47">
        <f t="shared" si="1"/>
        <v>1.3672785159424234</v>
      </c>
      <c r="H43" t="s">
        <v>48</v>
      </c>
      <c r="I43">
        <v>707.43</v>
      </c>
      <c r="J43">
        <v>902.33417451124501</v>
      </c>
      <c r="K43">
        <v>1609.7641745112451</v>
      </c>
      <c r="L43" s="43">
        <v>194.90417451124506</v>
      </c>
      <c r="M43" s="47">
        <v>0.27551019113021086</v>
      </c>
    </row>
    <row r="44" spans="1:13" x14ac:dyDescent="0.2">
      <c r="A44" s="52" t="s">
        <v>74</v>
      </c>
      <c r="B44" s="57">
        <v>554.26</v>
      </c>
      <c r="C44" s="57">
        <v>452.40289478678972</v>
      </c>
      <c r="D44" s="57">
        <v>1006.6628947867897</v>
      </c>
      <c r="E44" s="57">
        <f t="shared" si="0"/>
        <v>-101.85710521321027</v>
      </c>
      <c r="F44" s="47">
        <f t="shared" si="1"/>
        <v>-0.18377134415835578</v>
      </c>
      <c r="H44" t="s">
        <v>89</v>
      </c>
      <c r="I44">
        <v>218.05</v>
      </c>
      <c r="J44">
        <v>277.96121277986498</v>
      </c>
      <c r="K44">
        <v>496.01121277986499</v>
      </c>
      <c r="L44" s="43">
        <v>59.911212779864968</v>
      </c>
      <c r="M44" s="47">
        <v>0.2747590588390964</v>
      </c>
    </row>
    <row r="45" spans="1:13" x14ac:dyDescent="0.2">
      <c r="A45" s="52" t="s">
        <v>78</v>
      </c>
      <c r="B45" s="57">
        <v>117.91</v>
      </c>
      <c r="C45" s="57">
        <v>858.42158321731745</v>
      </c>
      <c r="D45" s="57">
        <v>976.33158321731742</v>
      </c>
      <c r="E45" s="57">
        <f t="shared" si="0"/>
        <v>740.51158321731748</v>
      </c>
      <c r="F45" s="47">
        <f t="shared" si="1"/>
        <v>6.2803119601163386</v>
      </c>
      <c r="H45" t="s">
        <v>58</v>
      </c>
      <c r="I45">
        <v>427.43</v>
      </c>
      <c r="J45">
        <v>533.02719516797526</v>
      </c>
      <c r="K45">
        <v>960.45719516797521</v>
      </c>
      <c r="L45" s="43">
        <v>105.59719516797526</v>
      </c>
      <c r="M45" s="47">
        <v>0.24705143571573182</v>
      </c>
    </row>
    <row r="46" spans="1:13" x14ac:dyDescent="0.2">
      <c r="A46" s="52" t="s">
        <v>58</v>
      </c>
      <c r="B46" s="57">
        <v>427.43</v>
      </c>
      <c r="C46" s="57">
        <v>533.02719516797526</v>
      </c>
      <c r="D46" s="57">
        <v>960.45719516797521</v>
      </c>
      <c r="E46" s="57">
        <f t="shared" si="0"/>
        <v>105.59719516797526</v>
      </c>
      <c r="F46" s="47">
        <f t="shared" si="1"/>
        <v>0.24705143571573182</v>
      </c>
      <c r="H46" t="s">
        <v>50</v>
      </c>
      <c r="I46">
        <v>680.09</v>
      </c>
      <c r="J46">
        <v>785.65518653490756</v>
      </c>
      <c r="K46">
        <v>1465.7451865349076</v>
      </c>
      <c r="L46" s="43">
        <v>105.56518653490753</v>
      </c>
      <c r="M46" s="47">
        <v>0.15522237723670032</v>
      </c>
    </row>
    <row r="47" spans="1:13" x14ac:dyDescent="0.2">
      <c r="A47" s="52" t="s">
        <v>66</v>
      </c>
      <c r="B47" s="57">
        <v>623.15</v>
      </c>
      <c r="C47" s="57">
        <v>319.20306093370652</v>
      </c>
      <c r="D47" s="57">
        <v>942.3530609337065</v>
      </c>
      <c r="E47" s="57">
        <f t="shared" si="0"/>
        <v>-303.94693906629345</v>
      </c>
      <c r="F47" s="47">
        <f t="shared" si="1"/>
        <v>-0.487758868757592</v>
      </c>
      <c r="H47" t="s">
        <v>90</v>
      </c>
      <c r="I47">
        <v>22247.81</v>
      </c>
      <c r="J47">
        <v>25344.702199375399</v>
      </c>
      <c r="K47">
        <v>47592.5121993754</v>
      </c>
      <c r="L47" s="43">
        <v>3096.8921993753975</v>
      </c>
      <c r="M47" s="47">
        <v>0.1391998672847079</v>
      </c>
    </row>
    <row r="48" spans="1:13" x14ac:dyDescent="0.2">
      <c r="A48" s="52" t="s">
        <v>69</v>
      </c>
      <c r="B48" s="57">
        <v>51.43</v>
      </c>
      <c r="C48" s="57">
        <v>733.94540351208002</v>
      </c>
      <c r="D48" s="57">
        <v>785.37540351207997</v>
      </c>
      <c r="E48" s="57">
        <f t="shared" si="0"/>
        <v>682.51540351208007</v>
      </c>
      <c r="F48" s="47">
        <f t="shared" si="1"/>
        <v>13.270764213728953</v>
      </c>
      <c r="H48" t="s">
        <v>60</v>
      </c>
      <c r="I48">
        <v>1152.04</v>
      </c>
      <c r="J48">
        <v>1308.0401933239771</v>
      </c>
      <c r="K48">
        <v>2460.0801933239773</v>
      </c>
      <c r="L48" s="43">
        <v>156.0001933239771</v>
      </c>
      <c r="M48" s="47">
        <v>0.13541213267245678</v>
      </c>
    </row>
    <row r="49" spans="1:13" x14ac:dyDescent="0.2">
      <c r="A49" s="52" t="s">
        <v>51</v>
      </c>
      <c r="B49" s="57">
        <v>201.5</v>
      </c>
      <c r="C49" s="57">
        <v>533.72957161805164</v>
      </c>
      <c r="D49" s="57">
        <v>735.22957161805164</v>
      </c>
      <c r="E49" s="57">
        <f t="shared" si="0"/>
        <v>332.22957161805164</v>
      </c>
      <c r="F49" s="47">
        <f t="shared" si="1"/>
        <v>1.6487819931416954</v>
      </c>
      <c r="H49" t="s">
        <v>83</v>
      </c>
      <c r="I49">
        <v>846.23</v>
      </c>
      <c r="J49">
        <v>892.8451259260072</v>
      </c>
      <c r="K49">
        <v>1739.0751259260073</v>
      </c>
      <c r="L49" s="43">
        <v>46.615125926007181</v>
      </c>
      <c r="M49" s="47">
        <v>5.5085645658990087E-2</v>
      </c>
    </row>
    <row r="50" spans="1:13" x14ac:dyDescent="0.2">
      <c r="A50" s="52" t="s">
        <v>87</v>
      </c>
      <c r="B50" s="57">
        <v>416.05</v>
      </c>
      <c r="C50" s="57">
        <v>315.39755716881621</v>
      </c>
      <c r="D50" s="57">
        <v>731.44755716881627</v>
      </c>
      <c r="E50" s="57">
        <f t="shared" si="0"/>
        <v>-100.65244283118381</v>
      </c>
      <c r="F50" s="47">
        <f t="shared" si="1"/>
        <v>-0.24192391018191034</v>
      </c>
      <c r="H50" t="s">
        <v>73</v>
      </c>
      <c r="I50">
        <v>3238.8</v>
      </c>
      <c r="J50">
        <v>3415.2071866824931</v>
      </c>
      <c r="K50">
        <v>6654.0071866824928</v>
      </c>
      <c r="L50" s="43">
        <v>176.40718668249292</v>
      </c>
      <c r="M50" s="47">
        <v>5.4466835458346581E-2</v>
      </c>
    </row>
    <row r="51" spans="1:13" x14ac:dyDescent="0.2">
      <c r="A51" s="52" t="s">
        <v>52</v>
      </c>
      <c r="B51" s="57">
        <v>168.34</v>
      </c>
      <c r="C51" s="57">
        <v>543.61425616693475</v>
      </c>
      <c r="D51" s="57">
        <v>711.95425616693478</v>
      </c>
      <c r="E51" s="57">
        <f t="shared" si="0"/>
        <v>375.27425616693472</v>
      </c>
      <c r="F51" s="47">
        <f t="shared" si="1"/>
        <v>2.2292637291608335</v>
      </c>
      <c r="H51" t="s">
        <v>74</v>
      </c>
      <c r="I51">
        <v>554.26</v>
      </c>
      <c r="J51">
        <v>452.40289478678972</v>
      </c>
      <c r="K51">
        <v>1006.6628947867897</v>
      </c>
      <c r="L51" s="43">
        <v>-101.85710521321027</v>
      </c>
      <c r="M51" s="47">
        <v>-0.18377134415835578</v>
      </c>
    </row>
    <row r="52" spans="1:13" x14ac:dyDescent="0.2">
      <c r="A52" s="52" t="s">
        <v>76</v>
      </c>
      <c r="B52" s="57">
        <v>62.34</v>
      </c>
      <c r="C52" s="57">
        <v>604.48162117205516</v>
      </c>
      <c r="D52" s="57">
        <v>666.82162117205519</v>
      </c>
      <c r="E52" s="57">
        <f t="shared" si="0"/>
        <v>542.14162117205512</v>
      </c>
      <c r="F52" s="47">
        <f t="shared" si="1"/>
        <v>8.6965290531288915</v>
      </c>
      <c r="H52" t="s">
        <v>70</v>
      </c>
      <c r="I52">
        <v>947.98</v>
      </c>
      <c r="J52">
        <v>722.3344459531578</v>
      </c>
      <c r="K52">
        <v>1670.3144459531577</v>
      </c>
      <c r="L52" s="43">
        <v>-225.64555404684222</v>
      </c>
      <c r="M52" s="47">
        <v>-0.23802775801899009</v>
      </c>
    </row>
    <row r="53" spans="1:13" x14ac:dyDescent="0.2">
      <c r="A53" s="52" t="s">
        <v>62</v>
      </c>
      <c r="B53" s="57">
        <v>47.73</v>
      </c>
      <c r="C53" s="57">
        <v>612.68628449637879</v>
      </c>
      <c r="D53" s="57">
        <v>660.41628449637881</v>
      </c>
      <c r="E53" s="57">
        <f t="shared" si="0"/>
        <v>564.95628449637877</v>
      </c>
      <c r="F53" s="47">
        <f t="shared" si="1"/>
        <v>11.836502922614264</v>
      </c>
      <c r="H53" t="s">
        <v>87</v>
      </c>
      <c r="I53">
        <v>416.05</v>
      </c>
      <c r="J53">
        <v>315.39755716881621</v>
      </c>
      <c r="K53">
        <v>731.44755716881627</v>
      </c>
      <c r="L53" s="43">
        <v>-100.65244283118381</v>
      </c>
      <c r="M53" s="47">
        <v>-0.24192391018191034</v>
      </c>
    </row>
    <row r="54" spans="1:13" x14ac:dyDescent="0.2">
      <c r="A54" s="52" t="s">
        <v>37</v>
      </c>
      <c r="B54" s="57">
        <v>175.67</v>
      </c>
      <c r="C54" s="57">
        <v>471.23774655167068</v>
      </c>
      <c r="D54" s="57">
        <v>646.9077465516707</v>
      </c>
      <c r="E54" s="57">
        <f t="shared" si="0"/>
        <v>295.56774655167067</v>
      </c>
      <c r="F54" s="47">
        <f t="shared" si="1"/>
        <v>1.6825169155329349</v>
      </c>
      <c r="H54" t="s">
        <v>75</v>
      </c>
      <c r="I54">
        <v>751.38</v>
      </c>
      <c r="J54">
        <v>557.53540092452647</v>
      </c>
      <c r="K54">
        <v>1308.9154009245265</v>
      </c>
      <c r="L54" s="43">
        <v>-193.84459907547352</v>
      </c>
      <c r="M54" s="47">
        <v>-0.25798477345081522</v>
      </c>
    </row>
    <row r="55" spans="1:13" x14ac:dyDescent="0.2">
      <c r="A55" s="52" t="s">
        <v>93</v>
      </c>
      <c r="B55" s="57">
        <v>60.27</v>
      </c>
      <c r="C55" s="57">
        <v>516.24515935993588</v>
      </c>
      <c r="D55" s="57">
        <v>576.51515935993586</v>
      </c>
      <c r="E55" s="57">
        <f t="shared" si="0"/>
        <v>455.9751593599359</v>
      </c>
      <c r="F55" s="47">
        <f t="shared" si="1"/>
        <v>7.5655410545866246</v>
      </c>
      <c r="H55" t="s">
        <v>80</v>
      </c>
      <c r="I55">
        <v>234.48</v>
      </c>
      <c r="J55">
        <v>171.36908084847471</v>
      </c>
      <c r="K55">
        <v>405.84908084847473</v>
      </c>
      <c r="L55" s="43">
        <v>-63.11091915152528</v>
      </c>
      <c r="M55" s="47">
        <v>-0.26915267464826548</v>
      </c>
    </row>
    <row r="56" spans="1:13" x14ac:dyDescent="0.2">
      <c r="A56" s="52" t="s">
        <v>81</v>
      </c>
      <c r="B56" s="57">
        <v>245.14</v>
      </c>
      <c r="C56" s="57">
        <v>331.2582802081302</v>
      </c>
      <c r="D56" s="57">
        <v>576.39828020813025</v>
      </c>
      <c r="E56" s="57">
        <f t="shared" si="0"/>
        <v>86.118280208130216</v>
      </c>
      <c r="F56" s="47">
        <f t="shared" si="1"/>
        <v>0.35130244027139684</v>
      </c>
      <c r="H56" t="s">
        <v>56</v>
      </c>
      <c r="I56">
        <v>1126.3599999999999</v>
      </c>
      <c r="J56">
        <v>769.29675876323904</v>
      </c>
      <c r="K56">
        <v>1895.6567587632389</v>
      </c>
      <c r="L56" s="43">
        <v>-357.06324123676086</v>
      </c>
      <c r="M56" s="47">
        <v>-0.31700632234521903</v>
      </c>
    </row>
    <row r="57" spans="1:13" x14ac:dyDescent="0.2">
      <c r="A57" s="52" t="s">
        <v>89</v>
      </c>
      <c r="B57" s="57">
        <v>218.05</v>
      </c>
      <c r="C57" s="57">
        <v>277.96121277986498</v>
      </c>
      <c r="D57" s="57">
        <v>496.01121277986499</v>
      </c>
      <c r="E57" s="57">
        <f t="shared" si="0"/>
        <v>59.911212779864968</v>
      </c>
      <c r="F57" s="47">
        <f t="shared" si="1"/>
        <v>0.2747590588390964</v>
      </c>
      <c r="H57" t="s">
        <v>71</v>
      </c>
      <c r="I57">
        <v>121.46</v>
      </c>
      <c r="J57">
        <v>79.240361269887572</v>
      </c>
      <c r="K57">
        <v>200.70036126988757</v>
      </c>
      <c r="L57" s="43">
        <v>-42.219638730112422</v>
      </c>
      <c r="M57" s="47">
        <v>-0.34760117512030647</v>
      </c>
    </row>
    <row r="58" spans="1:13" x14ac:dyDescent="0.2">
      <c r="A58" s="52" t="s">
        <v>80</v>
      </c>
      <c r="B58" s="57">
        <v>234.48</v>
      </c>
      <c r="C58" s="57">
        <v>171.36908084847471</v>
      </c>
      <c r="D58" s="57">
        <v>405.84908084847473</v>
      </c>
      <c r="E58" s="57">
        <f t="shared" si="0"/>
        <v>-63.11091915152528</v>
      </c>
      <c r="F58" s="47">
        <f t="shared" si="1"/>
        <v>-0.26915267464826548</v>
      </c>
      <c r="H58" t="s">
        <v>57</v>
      </c>
      <c r="I58">
        <v>1597.29</v>
      </c>
      <c r="J58">
        <v>968.21265326744106</v>
      </c>
      <c r="K58">
        <v>2565.502653267441</v>
      </c>
      <c r="L58" s="43">
        <v>-629.07734673255891</v>
      </c>
      <c r="M58" s="47">
        <v>-0.39384040890042443</v>
      </c>
    </row>
    <row r="59" spans="1:13" x14ac:dyDescent="0.2">
      <c r="A59" s="52" t="s">
        <v>79</v>
      </c>
      <c r="B59" s="57">
        <v>153.34</v>
      </c>
      <c r="C59" s="57">
        <v>203.80313311516841</v>
      </c>
      <c r="D59" s="57">
        <v>357.14313311516844</v>
      </c>
      <c r="E59" s="57">
        <f t="shared" si="0"/>
        <v>50.463133115168404</v>
      </c>
      <c r="F59" s="47">
        <f t="shared" si="1"/>
        <v>0.32909308148668581</v>
      </c>
      <c r="H59" t="s">
        <v>85</v>
      </c>
      <c r="I59">
        <v>42611.76</v>
      </c>
      <c r="J59">
        <v>25709.772726075629</v>
      </c>
      <c r="K59">
        <v>68321.532726075631</v>
      </c>
      <c r="L59" s="43">
        <v>-16901.987273924373</v>
      </c>
      <c r="M59" s="47">
        <v>-0.39665076668798405</v>
      </c>
    </row>
    <row r="60" spans="1:13" x14ac:dyDescent="0.2">
      <c r="A60" s="52" t="s">
        <v>71</v>
      </c>
      <c r="B60" s="57">
        <v>121.46</v>
      </c>
      <c r="C60" s="57">
        <v>79.240361269887572</v>
      </c>
      <c r="D60" s="57">
        <v>200.70036126988757</v>
      </c>
      <c r="E60" s="57">
        <f t="shared" si="0"/>
        <v>-42.219638730112422</v>
      </c>
      <c r="F60" s="47">
        <f t="shared" si="1"/>
        <v>-0.34760117512030647</v>
      </c>
      <c r="H60" t="s">
        <v>66</v>
      </c>
      <c r="I60">
        <v>623.15</v>
      </c>
      <c r="J60">
        <v>319.20306093370652</v>
      </c>
      <c r="K60">
        <v>942.3530609337065</v>
      </c>
      <c r="L60" s="43">
        <v>-303.94693906629345</v>
      </c>
      <c r="M60" s="47">
        <v>-0.487758868757592</v>
      </c>
    </row>
  </sheetData>
  <autoFilter ref="H10:M60" xr:uid="{56CD9154-0D7C-F242-88DF-096121DAC9DF}">
    <sortState xmlns:xlrd2="http://schemas.microsoft.com/office/spreadsheetml/2017/richdata2" ref="H11:M60">
      <sortCondition descending="1" ref="M10:M60"/>
    </sortState>
  </autoFilter>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8C1AA-E42D-DF49-9DC8-82F93DD043B4}">
  <dimension ref="A1:K18"/>
  <sheetViews>
    <sheetView showGridLines="0" workbookViewId="0">
      <selection activeCell="A4" sqref="A4:K17"/>
    </sheetView>
  </sheetViews>
  <sheetFormatPr baseColWidth="10" defaultRowHeight="15" x14ac:dyDescent="0.2"/>
  <sheetData>
    <row r="1" spans="1:11" ht="19" x14ac:dyDescent="0.25">
      <c r="A1" s="44" t="s">
        <v>21</v>
      </c>
    </row>
    <row r="4" spans="1:11" x14ac:dyDescent="0.2">
      <c r="A4" s="82" t="s">
        <v>143</v>
      </c>
      <c r="B4" s="82"/>
      <c r="C4" s="82"/>
      <c r="D4" s="82"/>
      <c r="E4" s="82"/>
      <c r="F4" s="82"/>
      <c r="G4" s="82"/>
      <c r="H4" s="82"/>
      <c r="I4" s="82"/>
      <c r="J4" s="82"/>
      <c r="K4" s="82"/>
    </row>
    <row r="5" spans="1:11" x14ac:dyDescent="0.2">
      <c r="A5" s="82"/>
      <c r="B5" s="82"/>
      <c r="C5" s="82"/>
      <c r="D5" s="82"/>
      <c r="E5" s="82"/>
      <c r="F5" s="82"/>
      <c r="G5" s="82"/>
      <c r="H5" s="82"/>
      <c r="I5" s="82"/>
      <c r="J5" s="82"/>
      <c r="K5" s="82"/>
    </row>
    <row r="6" spans="1:11" x14ac:dyDescent="0.2">
      <c r="A6" s="82"/>
      <c r="B6" s="82"/>
      <c r="C6" s="82"/>
      <c r="D6" s="82"/>
      <c r="E6" s="82"/>
      <c r="F6" s="82"/>
      <c r="G6" s="82"/>
      <c r="H6" s="82"/>
      <c r="I6" s="82"/>
      <c r="J6" s="82"/>
      <c r="K6" s="82"/>
    </row>
    <row r="7" spans="1:11" x14ac:dyDescent="0.2">
      <c r="A7" s="82"/>
      <c r="B7" s="82"/>
      <c r="C7" s="82"/>
      <c r="D7" s="82"/>
      <c r="E7" s="82"/>
      <c r="F7" s="82"/>
      <c r="G7" s="82"/>
      <c r="H7" s="82"/>
      <c r="I7" s="82"/>
      <c r="J7" s="82"/>
      <c r="K7" s="82"/>
    </row>
    <row r="8" spans="1:11" x14ac:dyDescent="0.2">
      <c r="A8" s="82"/>
      <c r="B8" s="82"/>
      <c r="C8" s="82"/>
      <c r="D8" s="82"/>
      <c r="E8" s="82"/>
      <c r="F8" s="82"/>
      <c r="G8" s="82"/>
      <c r="H8" s="82"/>
      <c r="I8" s="82"/>
      <c r="J8" s="82"/>
      <c r="K8" s="82"/>
    </row>
    <row r="9" spans="1:11" x14ac:dyDescent="0.2">
      <c r="A9" s="82"/>
      <c r="B9" s="82"/>
      <c r="C9" s="82"/>
      <c r="D9" s="82"/>
      <c r="E9" s="82"/>
      <c r="F9" s="82"/>
      <c r="G9" s="82"/>
      <c r="H9" s="82"/>
      <c r="I9" s="82"/>
      <c r="J9" s="82"/>
      <c r="K9" s="82"/>
    </row>
    <row r="10" spans="1:11" x14ac:dyDescent="0.2">
      <c r="A10" s="82"/>
      <c r="B10" s="82"/>
      <c r="C10" s="82"/>
      <c r="D10" s="82"/>
      <c r="E10" s="82"/>
      <c r="F10" s="82"/>
      <c r="G10" s="82"/>
      <c r="H10" s="82"/>
      <c r="I10" s="82"/>
      <c r="J10" s="82"/>
      <c r="K10" s="82"/>
    </row>
    <row r="11" spans="1:11" x14ac:dyDescent="0.2">
      <c r="A11" s="82"/>
      <c r="B11" s="82"/>
      <c r="C11" s="82"/>
      <c r="D11" s="82"/>
      <c r="E11" s="82"/>
      <c r="F11" s="82"/>
      <c r="G11" s="82"/>
      <c r="H11" s="82"/>
      <c r="I11" s="82"/>
      <c r="J11" s="82"/>
      <c r="K11" s="82"/>
    </row>
    <row r="12" spans="1:11" x14ac:dyDescent="0.2">
      <c r="A12" s="82"/>
      <c r="B12" s="82"/>
      <c r="C12" s="82"/>
      <c r="D12" s="82"/>
      <c r="E12" s="82"/>
      <c r="F12" s="82"/>
      <c r="G12" s="82"/>
      <c r="H12" s="82"/>
      <c r="I12" s="82"/>
      <c r="J12" s="82"/>
      <c r="K12" s="82"/>
    </row>
    <row r="13" spans="1:11" x14ac:dyDescent="0.2">
      <c r="A13" s="82"/>
      <c r="B13" s="82"/>
      <c r="C13" s="82"/>
      <c r="D13" s="82"/>
      <c r="E13" s="82"/>
      <c r="F13" s="82"/>
      <c r="G13" s="82"/>
      <c r="H13" s="82"/>
      <c r="I13" s="82"/>
      <c r="J13" s="82"/>
      <c r="K13" s="82"/>
    </row>
    <row r="14" spans="1:11" x14ac:dyDescent="0.2">
      <c r="A14" s="82"/>
      <c r="B14" s="82"/>
      <c r="C14" s="82"/>
      <c r="D14" s="82"/>
      <c r="E14" s="82"/>
      <c r="F14" s="82"/>
      <c r="G14" s="82"/>
      <c r="H14" s="82"/>
      <c r="I14" s="82"/>
      <c r="J14" s="82"/>
      <c r="K14" s="82"/>
    </row>
    <row r="15" spans="1:11" x14ac:dyDescent="0.2">
      <c r="A15" s="82"/>
      <c r="B15" s="82"/>
      <c r="C15" s="82"/>
      <c r="D15" s="82"/>
      <c r="E15" s="82"/>
      <c r="F15" s="82"/>
      <c r="G15" s="82"/>
      <c r="H15" s="82"/>
      <c r="I15" s="82"/>
      <c r="J15" s="82"/>
      <c r="K15" s="82"/>
    </row>
    <row r="16" spans="1:11" x14ac:dyDescent="0.2">
      <c r="A16" s="82"/>
      <c r="B16" s="82"/>
      <c r="C16" s="82"/>
      <c r="D16" s="82"/>
      <c r="E16" s="82"/>
      <c r="F16" s="82"/>
      <c r="G16" s="82"/>
      <c r="H16" s="82"/>
      <c r="I16" s="82"/>
      <c r="J16" s="82"/>
      <c r="K16" s="82"/>
    </row>
    <row r="17" spans="1:11" x14ac:dyDescent="0.2">
      <c r="A17" s="82"/>
      <c r="B17" s="82"/>
      <c r="C17" s="82"/>
      <c r="D17" s="82"/>
      <c r="E17" s="82"/>
      <c r="F17" s="82"/>
      <c r="G17" s="82"/>
      <c r="H17" s="82"/>
      <c r="I17" s="82"/>
      <c r="J17" s="82"/>
      <c r="K17" s="82"/>
    </row>
    <row r="18" spans="1:11" ht="15" customHeight="1" x14ac:dyDescent="0.25">
      <c r="A18" s="46" t="s">
        <v>123</v>
      </c>
    </row>
  </sheetData>
  <mergeCells count="1">
    <mergeCell ref="A4:K1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5"/>
  <sheetViews>
    <sheetView topLeftCell="A15" zoomScale="140" zoomScaleNormal="140" workbookViewId="0">
      <selection activeCell="C28" sqref="C28"/>
    </sheetView>
  </sheetViews>
  <sheetFormatPr baseColWidth="10" defaultRowHeight="15" x14ac:dyDescent="0.2"/>
  <cols>
    <col min="1" max="1" width="11.5" style="4" customWidth="1"/>
    <col min="12" max="12" width="14.5" customWidth="1"/>
    <col min="13" max="13" width="11.5" style="4" customWidth="1"/>
  </cols>
  <sheetData>
    <row r="1" spans="2:12" x14ac:dyDescent="0.2">
      <c r="B1" s="4"/>
      <c r="C1" s="4"/>
      <c r="D1" s="4"/>
      <c r="E1" s="4"/>
      <c r="F1" s="4"/>
      <c r="G1" s="4"/>
      <c r="H1" s="4"/>
      <c r="I1" s="4"/>
      <c r="J1" s="4"/>
      <c r="K1" s="4"/>
      <c r="L1" s="4"/>
    </row>
    <row r="2" spans="2:12" x14ac:dyDescent="0.2">
      <c r="B2" s="4"/>
      <c r="C2" s="4"/>
      <c r="D2" s="4"/>
      <c r="E2" s="4"/>
      <c r="F2" s="4"/>
      <c r="G2" s="4"/>
      <c r="H2" s="4"/>
      <c r="I2" s="4"/>
      <c r="J2" s="4"/>
      <c r="K2" s="4"/>
      <c r="L2" s="4"/>
    </row>
    <row r="3" spans="2:12" ht="15" customHeight="1" thickBot="1" x14ac:dyDescent="0.25">
      <c r="B3" s="4"/>
      <c r="C3" s="4"/>
      <c r="D3" s="4"/>
      <c r="E3" s="4"/>
      <c r="F3" s="4"/>
      <c r="G3" s="4"/>
      <c r="H3" s="4"/>
      <c r="I3" s="4"/>
      <c r="J3" s="4"/>
      <c r="K3" s="4"/>
      <c r="L3" s="4"/>
    </row>
    <row r="4" spans="2:12" x14ac:dyDescent="0.2">
      <c r="B4" s="33"/>
      <c r="C4" s="34"/>
      <c r="D4" s="34"/>
      <c r="E4" s="34"/>
      <c r="F4" s="34"/>
      <c r="G4" s="34"/>
      <c r="H4" s="34"/>
      <c r="I4" s="34"/>
      <c r="J4" s="34"/>
      <c r="K4" s="34"/>
      <c r="L4" s="35"/>
    </row>
    <row r="5" spans="2:12" x14ac:dyDescent="0.2">
      <c r="B5" s="24"/>
      <c r="C5" s="23" t="s">
        <v>10</v>
      </c>
      <c r="D5" s="10"/>
      <c r="E5" s="10"/>
      <c r="F5" s="10"/>
      <c r="G5" s="10"/>
      <c r="H5" s="10"/>
      <c r="I5" s="10"/>
      <c r="J5" s="10"/>
      <c r="K5" s="10"/>
      <c r="L5" s="25"/>
    </row>
    <row r="6" spans="2:12" x14ac:dyDescent="0.2">
      <c r="B6" s="24"/>
      <c r="C6" s="10"/>
      <c r="D6" s="10"/>
      <c r="E6" s="10"/>
      <c r="F6" s="10"/>
      <c r="G6" s="10"/>
      <c r="H6" s="10"/>
      <c r="I6" s="10"/>
      <c r="J6" s="10"/>
      <c r="K6" s="10"/>
      <c r="L6" s="25"/>
    </row>
    <row r="7" spans="2:12" x14ac:dyDescent="0.2">
      <c r="B7" s="24"/>
      <c r="C7" s="80" t="s">
        <v>11</v>
      </c>
      <c r="D7" s="81"/>
      <c r="E7" s="81"/>
      <c r="F7" s="81"/>
      <c r="G7" s="81"/>
      <c r="H7" s="81"/>
      <c r="I7" s="81"/>
      <c r="J7" s="81"/>
      <c r="K7" s="81"/>
      <c r="L7" s="25"/>
    </row>
    <row r="8" spans="2:12" x14ac:dyDescent="0.2">
      <c r="B8" s="24"/>
      <c r="C8" s="81"/>
      <c r="D8" s="81"/>
      <c r="E8" s="81"/>
      <c r="F8" s="81"/>
      <c r="G8" s="81"/>
      <c r="H8" s="81"/>
      <c r="I8" s="81"/>
      <c r="J8" s="81"/>
      <c r="K8" s="81"/>
      <c r="L8" s="25"/>
    </row>
    <row r="9" spans="2:12" x14ac:dyDescent="0.2">
      <c r="B9" s="24"/>
      <c r="C9" s="10"/>
      <c r="D9" s="10"/>
      <c r="E9" s="10"/>
      <c r="F9" s="10"/>
      <c r="G9" s="10"/>
      <c r="H9" s="10"/>
      <c r="I9" s="10"/>
      <c r="J9" s="10"/>
      <c r="K9" s="10"/>
      <c r="L9" s="25"/>
    </row>
    <row r="10" spans="2:12" x14ac:dyDescent="0.2">
      <c r="B10" s="24">
        <v>1</v>
      </c>
      <c r="C10" s="31" t="s">
        <v>12</v>
      </c>
      <c r="D10" s="10"/>
      <c r="E10" s="10"/>
      <c r="F10" s="10"/>
      <c r="G10" s="10"/>
      <c r="H10" s="10"/>
      <c r="I10" s="10"/>
      <c r="J10" s="10"/>
      <c r="K10" s="10"/>
      <c r="L10" s="25"/>
    </row>
    <row r="11" spans="2:12" x14ac:dyDescent="0.2">
      <c r="B11" s="24"/>
      <c r="C11" s="31"/>
      <c r="D11" s="10"/>
      <c r="E11" s="10"/>
      <c r="F11" s="10"/>
      <c r="G11" s="10"/>
      <c r="H11" s="10"/>
      <c r="I11" s="10"/>
      <c r="J11" s="10"/>
      <c r="K11" s="10"/>
      <c r="L11" s="25"/>
    </row>
    <row r="12" spans="2:12" x14ac:dyDescent="0.2">
      <c r="B12" s="24">
        <v>2</v>
      </c>
      <c r="C12" s="31" t="s">
        <v>13</v>
      </c>
      <c r="D12" s="10"/>
      <c r="E12" s="10"/>
      <c r="F12" s="10"/>
      <c r="G12" s="10"/>
      <c r="H12" s="10"/>
      <c r="I12" s="10"/>
      <c r="J12" s="10"/>
      <c r="K12" s="10"/>
      <c r="L12" s="25"/>
    </row>
    <row r="13" spans="2:12" x14ac:dyDescent="0.2">
      <c r="B13" s="24"/>
      <c r="C13" s="31"/>
      <c r="D13" s="10"/>
      <c r="E13" s="10"/>
      <c r="F13" s="10"/>
      <c r="G13" s="10"/>
      <c r="H13" s="10"/>
      <c r="I13" s="10"/>
      <c r="J13" s="10"/>
      <c r="K13" s="10"/>
      <c r="L13" s="25"/>
    </row>
    <row r="14" spans="2:12" x14ac:dyDescent="0.2">
      <c r="B14" s="24">
        <v>3</v>
      </c>
      <c r="C14" s="31" t="s">
        <v>14</v>
      </c>
      <c r="D14" s="10"/>
      <c r="E14" s="10"/>
      <c r="F14" s="10"/>
      <c r="G14" s="10"/>
      <c r="H14" s="10"/>
      <c r="I14" s="10"/>
      <c r="J14" s="10"/>
      <c r="K14" s="10"/>
      <c r="L14" s="25"/>
    </row>
    <row r="15" spans="2:12" x14ac:dyDescent="0.2">
      <c r="B15" s="24"/>
      <c r="C15" s="31"/>
      <c r="D15" s="10"/>
      <c r="E15" s="10"/>
      <c r="F15" s="10"/>
      <c r="G15" s="10"/>
      <c r="H15" s="10"/>
      <c r="I15" s="10"/>
      <c r="J15" s="10"/>
      <c r="K15" s="10"/>
      <c r="L15" s="25"/>
    </row>
    <row r="16" spans="2:12" x14ac:dyDescent="0.2">
      <c r="B16" s="24">
        <v>4</v>
      </c>
      <c r="C16" s="32" t="s">
        <v>15</v>
      </c>
      <c r="D16" s="4"/>
      <c r="E16" s="4"/>
      <c r="F16" s="4"/>
      <c r="G16" s="4"/>
      <c r="H16" s="4"/>
      <c r="I16" s="4"/>
      <c r="J16" s="4"/>
      <c r="K16" s="4"/>
      <c r="L16" s="25"/>
    </row>
    <row r="17" spans="2:12" x14ac:dyDescent="0.2">
      <c r="B17" s="24"/>
      <c r="C17" s="32"/>
      <c r="D17" s="4"/>
      <c r="E17" s="4"/>
      <c r="F17" s="4"/>
      <c r="G17" s="4"/>
      <c r="H17" s="4"/>
      <c r="I17" s="4"/>
      <c r="J17" s="4"/>
      <c r="K17" s="4"/>
      <c r="L17" s="25"/>
    </row>
    <row r="18" spans="2:12" x14ac:dyDescent="0.2">
      <c r="B18" s="24">
        <v>5</v>
      </c>
      <c r="C18" s="32" t="s">
        <v>16</v>
      </c>
      <c r="D18" s="4"/>
      <c r="E18" s="4"/>
      <c r="F18" s="4"/>
      <c r="G18" s="4"/>
      <c r="H18" s="4"/>
      <c r="I18" s="4"/>
      <c r="J18" s="4"/>
      <c r="K18" s="4"/>
      <c r="L18" s="25"/>
    </row>
    <row r="19" spans="2:12" x14ac:dyDescent="0.2">
      <c r="B19" s="24"/>
      <c r="C19" s="32"/>
      <c r="D19" s="4"/>
      <c r="E19" s="4"/>
      <c r="F19" s="4"/>
      <c r="G19" s="4"/>
      <c r="H19" s="4"/>
      <c r="I19" s="4"/>
      <c r="J19" s="4"/>
      <c r="K19" s="4"/>
      <c r="L19" s="25"/>
    </row>
    <row r="20" spans="2:12" x14ac:dyDescent="0.2">
      <c r="B20" s="24">
        <v>6</v>
      </c>
      <c r="C20" s="32" t="s">
        <v>17</v>
      </c>
      <c r="D20" s="4"/>
      <c r="E20" s="4"/>
      <c r="F20" s="4"/>
      <c r="G20" s="4"/>
      <c r="H20" s="4"/>
      <c r="I20" s="4"/>
      <c r="J20" s="4"/>
      <c r="K20" s="4"/>
      <c r="L20" s="25"/>
    </row>
    <row r="21" spans="2:12" x14ac:dyDescent="0.2">
      <c r="B21" s="24"/>
      <c r="C21" s="32"/>
      <c r="D21" s="4"/>
      <c r="E21" s="4"/>
      <c r="F21" s="4"/>
      <c r="G21" s="4"/>
      <c r="H21" s="4"/>
      <c r="I21" s="4"/>
      <c r="J21" s="4"/>
      <c r="K21" s="4"/>
      <c r="L21" s="25"/>
    </row>
    <row r="22" spans="2:12" x14ac:dyDescent="0.2">
      <c r="B22" s="24">
        <v>7</v>
      </c>
      <c r="C22" s="32" t="s">
        <v>18</v>
      </c>
      <c r="D22" s="4"/>
      <c r="E22" s="4"/>
      <c r="F22" s="4"/>
      <c r="G22" s="4"/>
      <c r="H22" s="4"/>
      <c r="I22" s="4"/>
      <c r="J22" s="4"/>
      <c r="K22" s="4"/>
      <c r="L22" s="25"/>
    </row>
    <row r="23" spans="2:12" x14ac:dyDescent="0.2">
      <c r="B23" s="24"/>
      <c r="C23" s="32"/>
      <c r="D23" s="4"/>
      <c r="E23" s="4"/>
      <c r="F23" s="4"/>
      <c r="G23" s="4"/>
      <c r="H23" s="4"/>
      <c r="I23" s="4"/>
      <c r="J23" s="4"/>
      <c r="K23" s="4"/>
      <c r="L23" s="25"/>
    </row>
    <row r="24" spans="2:12" x14ac:dyDescent="0.2">
      <c r="B24" s="24">
        <v>8</v>
      </c>
      <c r="C24" s="32" t="s">
        <v>19</v>
      </c>
      <c r="D24" s="4"/>
      <c r="E24" s="4"/>
      <c r="F24" s="4"/>
      <c r="G24" s="4"/>
      <c r="H24" s="4"/>
      <c r="I24" s="4"/>
      <c r="J24" s="4"/>
      <c r="K24" s="4"/>
      <c r="L24" s="25"/>
    </row>
    <row r="25" spans="2:12" x14ac:dyDescent="0.2">
      <c r="B25" s="24"/>
      <c r="C25" s="32"/>
      <c r="D25" s="4"/>
      <c r="E25" s="4"/>
      <c r="F25" s="4"/>
      <c r="G25" s="4"/>
      <c r="H25" s="4"/>
      <c r="I25" s="4"/>
      <c r="J25" s="4"/>
      <c r="K25" s="4"/>
      <c r="L25" s="25"/>
    </row>
    <row r="26" spans="2:12" x14ac:dyDescent="0.2">
      <c r="B26" s="24">
        <v>9</v>
      </c>
      <c r="C26" s="32" t="s">
        <v>20</v>
      </c>
      <c r="D26" s="4"/>
      <c r="E26" s="4"/>
      <c r="F26" s="4"/>
      <c r="G26" s="4"/>
      <c r="H26" s="4"/>
      <c r="I26" s="4"/>
      <c r="J26" s="4"/>
      <c r="K26" s="4"/>
      <c r="L26" s="25"/>
    </row>
    <row r="27" spans="2:12" x14ac:dyDescent="0.2">
      <c r="B27" s="24"/>
      <c r="C27" s="32"/>
      <c r="D27" s="4"/>
      <c r="E27" s="4"/>
      <c r="F27" s="4"/>
      <c r="G27" s="4"/>
      <c r="H27" s="4"/>
      <c r="I27" s="4"/>
      <c r="J27" s="4"/>
      <c r="K27" s="4"/>
      <c r="L27" s="25"/>
    </row>
    <row r="28" spans="2:12" x14ac:dyDescent="0.2">
      <c r="B28" s="24">
        <v>10</v>
      </c>
      <c r="C28" s="36" t="s">
        <v>21</v>
      </c>
      <c r="D28" s="4"/>
      <c r="E28" s="4"/>
      <c r="F28" s="4"/>
      <c r="G28" s="4"/>
      <c r="H28" s="4"/>
      <c r="I28" s="4"/>
      <c r="J28" s="4"/>
      <c r="K28" s="4"/>
      <c r="L28" s="25"/>
    </row>
    <row r="29" spans="2:12" x14ac:dyDescent="0.2">
      <c r="B29" s="24"/>
      <c r="C29" s="32"/>
      <c r="D29" s="4"/>
      <c r="E29" s="4"/>
      <c r="F29" s="4"/>
      <c r="G29" s="4"/>
      <c r="H29" s="4"/>
      <c r="I29" s="4"/>
      <c r="J29" s="4"/>
      <c r="K29" s="4"/>
      <c r="L29" s="25"/>
    </row>
    <row r="30" spans="2:12" x14ac:dyDescent="0.2">
      <c r="B30" s="24"/>
      <c r="C30" s="4"/>
      <c r="D30" s="4"/>
      <c r="E30" s="4"/>
      <c r="F30" s="4"/>
      <c r="G30" s="4"/>
      <c r="H30" s="4"/>
      <c r="I30" s="4"/>
      <c r="J30" s="4"/>
      <c r="K30" s="4"/>
      <c r="L30" s="25"/>
    </row>
    <row r="31" spans="2:12" x14ac:dyDescent="0.2">
      <c r="B31" s="24"/>
      <c r="C31" s="30" t="s">
        <v>22</v>
      </c>
      <c r="D31" s="4"/>
      <c r="E31" s="4"/>
      <c r="F31" s="4"/>
      <c r="G31" s="4"/>
      <c r="H31" s="4"/>
      <c r="I31" s="4"/>
      <c r="J31" s="4"/>
      <c r="K31" s="4"/>
      <c r="L31" s="25"/>
    </row>
    <row r="32" spans="2:12" ht="15" customHeight="1" thickBot="1" x14ac:dyDescent="0.25">
      <c r="B32" s="26"/>
      <c r="C32" s="27"/>
      <c r="D32" s="27"/>
      <c r="E32" s="27"/>
      <c r="F32" s="27"/>
      <c r="G32" s="27"/>
      <c r="H32" s="27"/>
      <c r="I32" s="27"/>
      <c r="J32" s="27"/>
      <c r="K32" s="27"/>
      <c r="L32" s="28"/>
    </row>
    <row r="33" s="4" customFormat="1" x14ac:dyDescent="0.2"/>
    <row r="34" s="4" customFormat="1" x14ac:dyDescent="0.2"/>
    <row r="35" s="4" customFormat="1" x14ac:dyDescent="0.2"/>
  </sheetData>
  <mergeCells count="1">
    <mergeCell ref="C7:K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51"/>
  <sheetViews>
    <sheetView zoomScale="120" zoomScaleNormal="120" workbookViewId="0">
      <selection sqref="A1:I1"/>
    </sheetView>
  </sheetViews>
  <sheetFormatPr baseColWidth="10" defaultRowHeight="15" x14ac:dyDescent="0.2"/>
  <cols>
    <col min="1" max="2" width="27.6640625" customWidth="1"/>
    <col min="3" max="3" width="21" bestFit="1" customWidth="1"/>
    <col min="4" max="4" width="11.5" customWidth="1"/>
    <col min="5" max="5" width="23.83203125" customWidth="1"/>
    <col min="6" max="6" width="32.83203125" bestFit="1" customWidth="1"/>
    <col min="7" max="7" width="24.83203125" customWidth="1"/>
    <col min="8" max="8" width="19.33203125" customWidth="1"/>
    <col min="9" max="9" width="18" bestFit="1" customWidth="1"/>
  </cols>
  <sheetData>
    <row r="1" spans="1:12" x14ac:dyDescent="0.2">
      <c r="A1" s="37" t="s">
        <v>23</v>
      </c>
      <c r="B1" s="20" t="s">
        <v>24</v>
      </c>
      <c r="C1" s="20" t="s">
        <v>25</v>
      </c>
      <c r="D1" s="20" t="s">
        <v>26</v>
      </c>
      <c r="E1" s="20" t="s">
        <v>27</v>
      </c>
      <c r="F1" s="20" t="s">
        <v>28</v>
      </c>
      <c r="G1" s="20" t="s">
        <v>29</v>
      </c>
      <c r="H1" s="20" t="s">
        <v>30</v>
      </c>
      <c r="I1" s="20" t="s">
        <v>31</v>
      </c>
      <c r="J1" s="1"/>
      <c r="K1" s="1"/>
      <c r="L1" s="1"/>
    </row>
    <row r="2" spans="1:12" x14ac:dyDescent="0.2">
      <c r="A2" s="38" t="s">
        <v>32</v>
      </c>
      <c r="B2" s="15" t="s">
        <v>33</v>
      </c>
      <c r="C2" s="15" t="s">
        <v>34</v>
      </c>
      <c r="D2" s="15">
        <v>3</v>
      </c>
      <c r="E2" s="21">
        <v>0.8571428571428571</v>
      </c>
      <c r="F2" s="22">
        <v>78</v>
      </c>
      <c r="G2" s="15" t="s">
        <v>35</v>
      </c>
      <c r="H2" s="15" t="s">
        <v>35</v>
      </c>
      <c r="I2" s="15" t="s">
        <v>36</v>
      </c>
      <c r="J2" s="3"/>
      <c r="K2" s="3"/>
      <c r="L2" s="3"/>
    </row>
    <row r="3" spans="1:12" x14ac:dyDescent="0.2">
      <c r="A3" s="38" t="s">
        <v>37</v>
      </c>
      <c r="B3" s="15" t="s">
        <v>38</v>
      </c>
      <c r="C3" s="15" t="s">
        <v>39</v>
      </c>
      <c r="D3" s="15">
        <v>5</v>
      </c>
      <c r="E3" s="21">
        <v>0.84</v>
      </c>
      <c r="F3" s="22">
        <v>82</v>
      </c>
      <c r="G3" s="15" t="s">
        <v>36</v>
      </c>
      <c r="H3" s="15" t="s">
        <v>36</v>
      </c>
      <c r="I3" s="15" t="s">
        <v>36</v>
      </c>
      <c r="J3" s="3"/>
      <c r="K3" s="3"/>
      <c r="L3" s="3"/>
    </row>
    <row r="4" spans="1:12" x14ac:dyDescent="0.2">
      <c r="A4" s="38" t="s">
        <v>40</v>
      </c>
      <c r="B4" s="15" t="s">
        <v>33</v>
      </c>
      <c r="C4" s="15" t="s">
        <v>41</v>
      </c>
      <c r="D4" s="15">
        <v>5</v>
      </c>
      <c r="E4" s="21">
        <v>1</v>
      </c>
      <c r="F4" s="22">
        <v>69</v>
      </c>
      <c r="G4" s="15" t="s">
        <v>35</v>
      </c>
      <c r="H4" s="15" t="s">
        <v>35</v>
      </c>
      <c r="I4" s="15" t="s">
        <v>36</v>
      </c>
      <c r="J4" s="3"/>
      <c r="K4" s="3"/>
      <c r="L4" s="3"/>
    </row>
    <row r="5" spans="1:12" x14ac:dyDescent="0.2">
      <c r="A5" s="38" t="s">
        <v>42</v>
      </c>
      <c r="B5" s="15" t="s">
        <v>33</v>
      </c>
      <c r="C5" s="15" t="s">
        <v>43</v>
      </c>
      <c r="D5" s="15">
        <v>5</v>
      </c>
      <c r="E5" s="21">
        <v>0.78378378378378377</v>
      </c>
      <c r="F5" s="22">
        <v>71</v>
      </c>
      <c r="G5" s="15" t="s">
        <v>35</v>
      </c>
      <c r="H5" s="15" t="s">
        <v>36</v>
      </c>
      <c r="I5" s="15" t="s">
        <v>36</v>
      </c>
      <c r="J5" s="3"/>
      <c r="K5" s="3"/>
      <c r="L5" s="3"/>
    </row>
    <row r="6" spans="1:12" x14ac:dyDescent="0.2">
      <c r="A6" s="38" t="s">
        <v>44</v>
      </c>
      <c r="B6" s="15" t="s">
        <v>38</v>
      </c>
      <c r="C6" s="15" t="s">
        <v>34</v>
      </c>
      <c r="D6" s="15">
        <v>4</v>
      </c>
      <c r="E6" s="21">
        <v>1</v>
      </c>
      <c r="F6" s="22">
        <v>80</v>
      </c>
      <c r="G6" s="15" t="s">
        <v>35</v>
      </c>
      <c r="H6" s="15" t="s">
        <v>36</v>
      </c>
      <c r="I6" s="15" t="s">
        <v>36</v>
      </c>
      <c r="J6" s="3"/>
      <c r="K6" s="3"/>
      <c r="L6" s="3"/>
    </row>
    <row r="7" spans="1:12" x14ac:dyDescent="0.2">
      <c r="A7" s="38" t="s">
        <v>45</v>
      </c>
      <c r="B7" s="15" t="s">
        <v>38</v>
      </c>
      <c r="C7" s="15" t="s">
        <v>46</v>
      </c>
      <c r="D7" s="15">
        <v>5</v>
      </c>
      <c r="E7" s="21">
        <v>1</v>
      </c>
      <c r="F7" s="22">
        <v>87</v>
      </c>
      <c r="G7" s="15" t="s">
        <v>35</v>
      </c>
      <c r="H7" s="15" t="s">
        <v>36</v>
      </c>
      <c r="I7" s="15" t="s">
        <v>36</v>
      </c>
      <c r="J7" s="3"/>
      <c r="K7" s="3"/>
      <c r="L7" s="3"/>
    </row>
    <row r="8" spans="1:12" x14ac:dyDescent="0.2">
      <c r="A8" s="38" t="s">
        <v>47</v>
      </c>
      <c r="B8" s="15" t="s">
        <v>38</v>
      </c>
      <c r="C8" s="15" t="s">
        <v>39</v>
      </c>
      <c r="D8" s="15">
        <v>5</v>
      </c>
      <c r="E8" s="21">
        <v>1</v>
      </c>
      <c r="F8" s="22">
        <v>73</v>
      </c>
      <c r="G8" s="15" t="s">
        <v>35</v>
      </c>
      <c r="H8" s="15" t="s">
        <v>35</v>
      </c>
      <c r="I8" s="15" t="s">
        <v>36</v>
      </c>
      <c r="J8" s="3"/>
      <c r="K8" s="3"/>
      <c r="L8" s="3"/>
    </row>
    <row r="9" spans="1:12" x14ac:dyDescent="0.2">
      <c r="A9" s="38" t="s">
        <v>48</v>
      </c>
      <c r="B9" s="15" t="s">
        <v>33</v>
      </c>
      <c r="C9" s="15" t="s">
        <v>49</v>
      </c>
      <c r="D9" s="15">
        <v>5</v>
      </c>
      <c r="E9" s="21">
        <v>1</v>
      </c>
      <c r="F9" s="22">
        <v>73</v>
      </c>
      <c r="G9" s="15" t="s">
        <v>36</v>
      </c>
      <c r="H9" s="15" t="s">
        <v>36</v>
      </c>
      <c r="I9" s="15" t="s">
        <v>36</v>
      </c>
      <c r="J9" s="3"/>
      <c r="K9" s="3"/>
      <c r="L9" s="3"/>
    </row>
    <row r="10" spans="1:12" x14ac:dyDescent="0.2">
      <c r="A10" s="38" t="s">
        <v>50</v>
      </c>
      <c r="B10" s="15" t="s">
        <v>38</v>
      </c>
      <c r="C10" s="15" t="s">
        <v>39</v>
      </c>
      <c r="D10" s="15">
        <v>3</v>
      </c>
      <c r="E10" s="21">
        <v>1</v>
      </c>
      <c r="F10" s="22">
        <v>83</v>
      </c>
      <c r="G10" s="15" t="s">
        <v>35</v>
      </c>
      <c r="H10" s="15" t="s">
        <v>35</v>
      </c>
      <c r="I10" s="15" t="s">
        <v>36</v>
      </c>
      <c r="J10" s="3"/>
      <c r="K10" s="3"/>
      <c r="L10" s="3"/>
    </row>
    <row r="11" spans="1:12" x14ac:dyDescent="0.2">
      <c r="A11" s="38" t="s">
        <v>51</v>
      </c>
      <c r="B11" s="15" t="s">
        <v>33</v>
      </c>
      <c r="C11" s="15" t="s">
        <v>46</v>
      </c>
      <c r="D11" s="15">
        <v>4</v>
      </c>
      <c r="E11" s="21">
        <v>1</v>
      </c>
      <c r="F11" s="22">
        <v>75</v>
      </c>
      <c r="G11" s="15" t="s">
        <v>36</v>
      </c>
      <c r="H11" s="15" t="s">
        <v>35</v>
      </c>
      <c r="I11" s="15" t="s">
        <v>36</v>
      </c>
      <c r="J11" s="3"/>
      <c r="K11" s="3"/>
      <c r="L11" s="3"/>
    </row>
    <row r="12" spans="1:12" x14ac:dyDescent="0.2">
      <c r="A12" s="38" t="s">
        <v>52</v>
      </c>
      <c r="B12" s="15" t="s">
        <v>33</v>
      </c>
      <c r="C12" s="15" t="s">
        <v>46</v>
      </c>
      <c r="D12" s="15">
        <v>4</v>
      </c>
      <c r="E12" s="21">
        <v>0.92</v>
      </c>
      <c r="F12" s="22">
        <v>89</v>
      </c>
      <c r="G12" s="15" t="s">
        <v>36</v>
      </c>
      <c r="H12" s="15" t="s">
        <v>36</v>
      </c>
      <c r="I12" s="15" t="s">
        <v>35</v>
      </c>
      <c r="J12" s="3"/>
      <c r="K12" s="3"/>
      <c r="L12" s="3"/>
    </row>
    <row r="13" spans="1:12" x14ac:dyDescent="0.2">
      <c r="A13" s="38" t="s">
        <v>53</v>
      </c>
      <c r="B13" s="15" t="s">
        <v>38</v>
      </c>
      <c r="C13" s="15" t="s">
        <v>34</v>
      </c>
      <c r="D13" s="15">
        <v>5</v>
      </c>
      <c r="E13" s="21">
        <v>0.92</v>
      </c>
      <c r="F13" s="22">
        <v>72</v>
      </c>
      <c r="G13" s="15" t="s">
        <v>35</v>
      </c>
      <c r="H13" s="15" t="s">
        <v>35</v>
      </c>
      <c r="I13" s="15" t="s">
        <v>36</v>
      </c>
      <c r="J13" s="3"/>
      <c r="K13" s="3"/>
      <c r="L13" s="3"/>
    </row>
    <row r="14" spans="1:12" x14ac:dyDescent="0.2">
      <c r="A14" s="38" t="s">
        <v>54</v>
      </c>
      <c r="B14" s="15" t="s">
        <v>33</v>
      </c>
      <c r="C14" s="15" t="s">
        <v>41</v>
      </c>
      <c r="D14" s="15">
        <v>5</v>
      </c>
      <c r="E14" s="21">
        <v>0.71</v>
      </c>
      <c r="F14" s="22">
        <v>79</v>
      </c>
      <c r="G14" s="15" t="s">
        <v>36</v>
      </c>
      <c r="H14" s="15" t="s">
        <v>35</v>
      </c>
      <c r="I14" s="15" t="s">
        <v>36</v>
      </c>
      <c r="J14" s="3"/>
      <c r="K14" s="3"/>
      <c r="L14" s="3"/>
    </row>
    <row r="15" spans="1:12" x14ac:dyDescent="0.2">
      <c r="A15" s="38" t="s">
        <v>55</v>
      </c>
      <c r="B15" s="15" t="s">
        <v>38</v>
      </c>
      <c r="C15" s="15" t="s">
        <v>49</v>
      </c>
      <c r="D15" s="15">
        <v>4</v>
      </c>
      <c r="E15" s="21">
        <v>0.95</v>
      </c>
      <c r="F15" s="22">
        <v>80</v>
      </c>
      <c r="G15" s="15" t="s">
        <v>36</v>
      </c>
      <c r="H15" s="15" t="s">
        <v>35</v>
      </c>
      <c r="I15" s="15" t="s">
        <v>36</v>
      </c>
      <c r="J15" s="3"/>
      <c r="K15" s="3"/>
      <c r="L15" s="3"/>
    </row>
    <row r="16" spans="1:12" x14ac:dyDescent="0.2">
      <c r="A16" s="38" t="s">
        <v>56</v>
      </c>
      <c r="B16" s="15" t="s">
        <v>38</v>
      </c>
      <c r="C16" s="15" t="s">
        <v>49</v>
      </c>
      <c r="D16" s="15">
        <v>3</v>
      </c>
      <c r="E16" s="21">
        <v>0.85833333333333328</v>
      </c>
      <c r="F16" s="22">
        <v>71</v>
      </c>
      <c r="G16" s="15" t="s">
        <v>35</v>
      </c>
      <c r="H16" s="15" t="s">
        <v>35</v>
      </c>
      <c r="I16" s="15" t="s">
        <v>36</v>
      </c>
      <c r="J16" s="3"/>
      <c r="K16" s="3"/>
      <c r="L16" s="3"/>
    </row>
    <row r="17" spans="1:12" x14ac:dyDescent="0.2">
      <c r="A17" s="38" t="s">
        <v>57</v>
      </c>
      <c r="B17" s="15" t="s">
        <v>33</v>
      </c>
      <c r="C17" s="15" t="s">
        <v>34</v>
      </c>
      <c r="D17" s="15">
        <v>5</v>
      </c>
      <c r="E17" s="21">
        <v>0.88421052631578945</v>
      </c>
      <c r="F17" s="22">
        <v>76</v>
      </c>
      <c r="G17" s="15" t="s">
        <v>36</v>
      </c>
      <c r="H17" s="15" t="s">
        <v>35</v>
      </c>
      <c r="I17" s="15" t="s">
        <v>36</v>
      </c>
      <c r="J17" s="3"/>
      <c r="K17" s="3"/>
      <c r="L17" s="3"/>
    </row>
    <row r="18" spans="1:12" x14ac:dyDescent="0.2">
      <c r="A18" s="38" t="s">
        <v>58</v>
      </c>
      <c r="B18" s="15" t="s">
        <v>33</v>
      </c>
      <c r="C18" s="15" t="s">
        <v>49</v>
      </c>
      <c r="D18" s="15">
        <v>5</v>
      </c>
      <c r="E18" s="21">
        <v>0.54</v>
      </c>
      <c r="F18" s="22">
        <v>73</v>
      </c>
      <c r="G18" s="15" t="s">
        <v>35</v>
      </c>
      <c r="H18" s="15" t="s">
        <v>35</v>
      </c>
      <c r="I18" s="15" t="s">
        <v>36</v>
      </c>
      <c r="J18" s="3"/>
      <c r="K18" s="3"/>
      <c r="L18" s="3"/>
    </row>
    <row r="19" spans="1:12" x14ac:dyDescent="0.2">
      <c r="A19" s="38" t="s">
        <v>59</v>
      </c>
      <c r="B19" s="15" t="s">
        <v>38</v>
      </c>
      <c r="C19" s="15" t="s">
        <v>41</v>
      </c>
      <c r="D19" s="15">
        <v>2</v>
      </c>
      <c r="E19" s="21">
        <v>1</v>
      </c>
      <c r="F19" s="22">
        <v>86</v>
      </c>
      <c r="G19" s="15" t="s">
        <v>35</v>
      </c>
      <c r="H19" s="15" t="s">
        <v>35</v>
      </c>
      <c r="I19" s="15" t="s">
        <v>35</v>
      </c>
      <c r="J19" s="3"/>
      <c r="K19" s="3"/>
      <c r="L19" s="3"/>
    </row>
    <row r="20" spans="1:12" x14ac:dyDescent="0.2">
      <c r="A20" s="38" t="s">
        <v>60</v>
      </c>
      <c r="B20" s="15" t="s">
        <v>33</v>
      </c>
      <c r="C20" s="15" t="s">
        <v>34</v>
      </c>
      <c r="D20" s="15">
        <v>5</v>
      </c>
      <c r="E20" s="21">
        <v>0.88571428571428568</v>
      </c>
      <c r="F20" s="22">
        <v>80</v>
      </c>
      <c r="G20" s="15" t="s">
        <v>35</v>
      </c>
      <c r="H20" s="15" t="s">
        <v>36</v>
      </c>
      <c r="I20" s="15" t="s">
        <v>36</v>
      </c>
      <c r="J20" s="3"/>
      <c r="K20" s="3"/>
      <c r="L20" s="3"/>
    </row>
    <row r="21" spans="1:12" x14ac:dyDescent="0.2">
      <c r="A21" s="38" t="s">
        <v>61</v>
      </c>
      <c r="B21" s="15" t="s">
        <v>38</v>
      </c>
      <c r="C21" s="15" t="s">
        <v>41</v>
      </c>
      <c r="D21" s="15">
        <v>5</v>
      </c>
      <c r="E21" s="21">
        <v>0.85882352941176465</v>
      </c>
      <c r="F21" s="22">
        <v>76</v>
      </c>
      <c r="G21" s="15" t="s">
        <v>35</v>
      </c>
      <c r="H21" s="15" t="s">
        <v>36</v>
      </c>
      <c r="I21" s="15" t="s">
        <v>36</v>
      </c>
      <c r="J21" s="3"/>
      <c r="K21" s="3"/>
      <c r="L21" s="3"/>
    </row>
    <row r="22" spans="1:12" x14ac:dyDescent="0.2">
      <c r="A22" s="38" t="s">
        <v>62</v>
      </c>
      <c r="B22" s="15" t="s">
        <v>33</v>
      </c>
      <c r="C22" s="15" t="s">
        <v>46</v>
      </c>
      <c r="D22" s="15">
        <v>5</v>
      </c>
      <c r="E22" s="21">
        <v>1</v>
      </c>
      <c r="F22" s="22">
        <v>88</v>
      </c>
      <c r="G22" s="15" t="s">
        <v>35</v>
      </c>
      <c r="H22" s="15" t="s">
        <v>36</v>
      </c>
      <c r="I22" s="15" t="s">
        <v>35</v>
      </c>
      <c r="J22" s="3"/>
      <c r="K22" s="3"/>
      <c r="L22" s="3"/>
    </row>
    <row r="23" spans="1:12" x14ac:dyDescent="0.2">
      <c r="A23" s="38" t="s">
        <v>63</v>
      </c>
      <c r="B23" s="15" t="s">
        <v>38</v>
      </c>
      <c r="C23" s="15" t="s">
        <v>43</v>
      </c>
      <c r="D23" s="15">
        <v>2</v>
      </c>
      <c r="E23" s="21">
        <v>0.6</v>
      </c>
      <c r="F23" s="22">
        <v>77</v>
      </c>
      <c r="G23" s="15" t="s">
        <v>36</v>
      </c>
      <c r="H23" s="15" t="s">
        <v>36</v>
      </c>
      <c r="I23" s="15" t="s">
        <v>35</v>
      </c>
      <c r="J23" s="3"/>
      <c r="K23" s="3"/>
      <c r="L23" s="3"/>
    </row>
    <row r="24" spans="1:12" x14ac:dyDescent="0.2">
      <c r="A24" s="38" t="s">
        <v>64</v>
      </c>
      <c r="B24" s="15" t="s">
        <v>33</v>
      </c>
      <c r="C24" s="15" t="s">
        <v>65</v>
      </c>
      <c r="D24" s="15">
        <v>4</v>
      </c>
      <c r="E24" s="21">
        <v>1</v>
      </c>
      <c r="F24" s="22">
        <v>81</v>
      </c>
      <c r="G24" s="15" t="s">
        <v>35</v>
      </c>
      <c r="H24" s="15" t="s">
        <v>36</v>
      </c>
      <c r="I24" s="15" t="s">
        <v>36</v>
      </c>
      <c r="J24" s="3"/>
      <c r="K24" s="3"/>
      <c r="L24" s="3"/>
    </row>
    <row r="25" spans="1:12" x14ac:dyDescent="0.2">
      <c r="A25" s="38" t="s">
        <v>66</v>
      </c>
      <c r="B25" s="15" t="s">
        <v>38</v>
      </c>
      <c r="C25" s="15" t="s">
        <v>39</v>
      </c>
      <c r="D25" s="15">
        <v>4</v>
      </c>
      <c r="E25" s="21">
        <v>1</v>
      </c>
      <c r="F25" s="22">
        <v>86</v>
      </c>
      <c r="G25" s="15" t="s">
        <v>36</v>
      </c>
      <c r="H25" s="15" t="s">
        <v>36</v>
      </c>
      <c r="I25" s="15" t="s">
        <v>36</v>
      </c>
      <c r="J25" s="3"/>
      <c r="K25" s="3"/>
      <c r="L25" s="3"/>
    </row>
    <row r="26" spans="1:12" x14ac:dyDescent="0.2">
      <c r="A26" s="38" t="s">
        <v>67</v>
      </c>
      <c r="B26" s="15" t="s">
        <v>38</v>
      </c>
      <c r="C26" s="15" t="s">
        <v>68</v>
      </c>
      <c r="D26" s="15">
        <v>5</v>
      </c>
      <c r="E26" s="21">
        <v>0.94</v>
      </c>
      <c r="F26" s="22">
        <v>67</v>
      </c>
      <c r="G26" s="15" t="s">
        <v>35</v>
      </c>
      <c r="H26" s="15" t="s">
        <v>35</v>
      </c>
      <c r="I26" s="15" t="s">
        <v>36</v>
      </c>
      <c r="J26" s="3"/>
      <c r="K26" s="3"/>
      <c r="L26" s="3"/>
    </row>
    <row r="27" spans="1:12" x14ac:dyDescent="0.2">
      <c r="A27" s="38" t="s">
        <v>69</v>
      </c>
      <c r="B27" s="15" t="s">
        <v>38</v>
      </c>
      <c r="C27" s="15" t="s">
        <v>46</v>
      </c>
      <c r="D27" s="15">
        <v>5</v>
      </c>
      <c r="E27" s="21">
        <v>1</v>
      </c>
      <c r="F27" s="22">
        <v>81</v>
      </c>
      <c r="G27" s="15" t="s">
        <v>35</v>
      </c>
      <c r="H27" s="15" t="s">
        <v>36</v>
      </c>
      <c r="I27" s="15" t="s">
        <v>36</v>
      </c>
      <c r="J27" s="3"/>
      <c r="K27" s="3"/>
      <c r="L27" s="3"/>
    </row>
    <row r="28" spans="1:12" x14ac:dyDescent="0.2">
      <c r="A28" s="38" t="s">
        <v>70</v>
      </c>
      <c r="B28" s="15" t="s">
        <v>33</v>
      </c>
      <c r="C28" s="15" t="s">
        <v>68</v>
      </c>
      <c r="D28" s="15">
        <v>2</v>
      </c>
      <c r="E28" s="21">
        <v>1</v>
      </c>
      <c r="F28" s="22">
        <v>70</v>
      </c>
      <c r="G28" s="15" t="s">
        <v>35</v>
      </c>
      <c r="H28" s="15" t="s">
        <v>35</v>
      </c>
      <c r="I28" s="15" t="s">
        <v>35</v>
      </c>
      <c r="J28" s="3"/>
      <c r="K28" s="3"/>
      <c r="L28" s="3"/>
    </row>
    <row r="29" spans="1:12" x14ac:dyDescent="0.2">
      <c r="A29" s="38" t="s">
        <v>71</v>
      </c>
      <c r="B29" s="15" t="s">
        <v>38</v>
      </c>
      <c r="C29" s="15" t="s">
        <v>68</v>
      </c>
      <c r="D29" s="15">
        <v>3</v>
      </c>
      <c r="E29" s="21">
        <v>1</v>
      </c>
      <c r="F29" s="22">
        <v>69</v>
      </c>
      <c r="G29" s="15" t="s">
        <v>35</v>
      </c>
      <c r="H29" s="15" t="s">
        <v>35</v>
      </c>
      <c r="I29" s="15" t="s">
        <v>35</v>
      </c>
      <c r="J29" s="3"/>
      <c r="K29" s="3"/>
      <c r="L29" s="3"/>
    </row>
    <row r="30" spans="1:12" x14ac:dyDescent="0.2">
      <c r="A30" s="38" t="s">
        <v>72</v>
      </c>
      <c r="B30" s="15" t="s">
        <v>38</v>
      </c>
      <c r="C30" s="15" t="s">
        <v>43</v>
      </c>
      <c r="D30" s="15">
        <v>5</v>
      </c>
      <c r="E30" s="21">
        <v>0.6</v>
      </c>
      <c r="F30" s="22">
        <v>81</v>
      </c>
      <c r="G30" s="15" t="s">
        <v>35</v>
      </c>
      <c r="H30" s="15" t="s">
        <v>36</v>
      </c>
      <c r="I30" s="15" t="s">
        <v>35</v>
      </c>
      <c r="J30" s="3"/>
      <c r="K30" s="3"/>
      <c r="L30" s="3"/>
    </row>
    <row r="31" spans="1:12" x14ac:dyDescent="0.2">
      <c r="A31" s="38" t="s">
        <v>73</v>
      </c>
      <c r="B31" s="15" t="s">
        <v>38</v>
      </c>
      <c r="C31" s="15" t="s">
        <v>46</v>
      </c>
      <c r="D31" s="15">
        <v>3</v>
      </c>
      <c r="E31" s="21">
        <v>1</v>
      </c>
      <c r="F31" s="22">
        <v>81</v>
      </c>
      <c r="G31" s="15" t="s">
        <v>35</v>
      </c>
      <c r="H31" s="15" t="s">
        <v>36</v>
      </c>
      <c r="I31" s="15" t="s">
        <v>35</v>
      </c>
      <c r="J31" s="3"/>
      <c r="K31" s="3"/>
      <c r="L31" s="3"/>
    </row>
    <row r="32" spans="1:12" x14ac:dyDescent="0.2">
      <c r="A32" s="38" t="s">
        <v>74</v>
      </c>
      <c r="B32" s="15" t="s">
        <v>33</v>
      </c>
      <c r="C32" s="15" t="s">
        <v>68</v>
      </c>
      <c r="D32" s="15">
        <v>5</v>
      </c>
      <c r="E32" s="21">
        <v>0.71666666666666667</v>
      </c>
      <c r="F32" s="22">
        <v>82</v>
      </c>
      <c r="G32" s="15" t="s">
        <v>36</v>
      </c>
      <c r="H32" s="15" t="s">
        <v>35</v>
      </c>
      <c r="I32" s="15" t="s">
        <v>36</v>
      </c>
      <c r="J32" s="3"/>
      <c r="K32" s="3"/>
      <c r="L32" s="3"/>
    </row>
    <row r="33" spans="1:12" x14ac:dyDescent="0.2">
      <c r="A33" s="38" t="s">
        <v>75</v>
      </c>
      <c r="B33" s="15" t="s">
        <v>33</v>
      </c>
      <c r="C33" s="15" t="s">
        <v>65</v>
      </c>
      <c r="D33" s="15">
        <v>5</v>
      </c>
      <c r="E33" s="21">
        <v>1</v>
      </c>
      <c r="F33" s="22">
        <v>88</v>
      </c>
      <c r="G33" s="15" t="s">
        <v>35</v>
      </c>
      <c r="H33" s="15" t="s">
        <v>36</v>
      </c>
      <c r="I33" s="15" t="s">
        <v>36</v>
      </c>
      <c r="J33" s="3"/>
      <c r="K33" s="3"/>
      <c r="L33" s="3"/>
    </row>
    <row r="34" spans="1:12" x14ac:dyDescent="0.2">
      <c r="A34" s="38" t="s">
        <v>76</v>
      </c>
      <c r="B34" s="15" t="s">
        <v>33</v>
      </c>
      <c r="C34" s="15" t="s">
        <v>65</v>
      </c>
      <c r="D34" s="15">
        <v>4</v>
      </c>
      <c r="E34" s="21">
        <v>0.85</v>
      </c>
      <c r="F34" s="22">
        <v>96</v>
      </c>
      <c r="G34" s="15" t="s">
        <v>36</v>
      </c>
      <c r="H34" s="15" t="s">
        <v>35</v>
      </c>
      <c r="I34" s="15" t="s">
        <v>36</v>
      </c>
      <c r="J34" s="3"/>
      <c r="K34" s="3"/>
      <c r="L34" s="3"/>
    </row>
    <row r="35" spans="1:12" x14ac:dyDescent="0.2">
      <c r="A35" s="38" t="s">
        <v>77</v>
      </c>
      <c r="B35" s="15" t="s">
        <v>38</v>
      </c>
      <c r="C35" s="15" t="s">
        <v>43</v>
      </c>
      <c r="D35" s="15">
        <v>5</v>
      </c>
      <c r="E35" s="21">
        <v>0.58461538461538465</v>
      </c>
      <c r="F35" s="22">
        <v>80</v>
      </c>
      <c r="G35" s="15" t="s">
        <v>36</v>
      </c>
      <c r="H35" s="15" t="s">
        <v>36</v>
      </c>
      <c r="I35" s="15" t="s">
        <v>35</v>
      </c>
      <c r="J35" s="3"/>
      <c r="K35" s="3"/>
      <c r="L35" s="3"/>
    </row>
    <row r="36" spans="1:12" x14ac:dyDescent="0.2">
      <c r="A36" s="38" t="s">
        <v>78</v>
      </c>
      <c r="B36" s="15" t="s">
        <v>38</v>
      </c>
      <c r="C36" s="15" t="s">
        <v>68</v>
      </c>
      <c r="D36" s="15">
        <v>3</v>
      </c>
      <c r="E36" s="21">
        <v>1</v>
      </c>
      <c r="F36" s="22">
        <v>97</v>
      </c>
      <c r="G36" s="15" t="s">
        <v>35</v>
      </c>
      <c r="H36" s="15" t="s">
        <v>35</v>
      </c>
      <c r="I36" s="15" t="s">
        <v>36</v>
      </c>
      <c r="J36" s="3"/>
      <c r="K36" s="3"/>
      <c r="L36" s="3"/>
    </row>
    <row r="37" spans="1:12" x14ac:dyDescent="0.2">
      <c r="A37" s="38" t="s">
        <v>79</v>
      </c>
      <c r="B37" s="15" t="s">
        <v>33</v>
      </c>
      <c r="C37" s="15" t="s">
        <v>65</v>
      </c>
      <c r="D37" s="15">
        <v>4</v>
      </c>
      <c r="E37" s="21">
        <v>0.88</v>
      </c>
      <c r="F37" s="22">
        <v>70</v>
      </c>
      <c r="G37" s="15" t="s">
        <v>35</v>
      </c>
      <c r="H37" s="15" t="s">
        <v>35</v>
      </c>
      <c r="I37" s="15" t="s">
        <v>36</v>
      </c>
      <c r="J37" s="3"/>
      <c r="K37" s="3"/>
      <c r="L37" s="3"/>
    </row>
    <row r="38" spans="1:12" x14ac:dyDescent="0.2">
      <c r="A38" s="38" t="s">
        <v>80</v>
      </c>
      <c r="B38" s="15" t="s">
        <v>33</v>
      </c>
      <c r="C38" s="15" t="s">
        <v>46</v>
      </c>
      <c r="D38" s="15">
        <v>4</v>
      </c>
      <c r="E38" s="21">
        <v>0.72499999999999998</v>
      </c>
      <c r="F38" s="22">
        <v>63</v>
      </c>
      <c r="G38" s="15" t="s">
        <v>35</v>
      </c>
      <c r="H38" s="15" t="s">
        <v>35</v>
      </c>
      <c r="I38" s="15" t="s">
        <v>36</v>
      </c>
      <c r="J38" s="3"/>
      <c r="K38" s="3"/>
      <c r="L38" s="3"/>
    </row>
    <row r="39" spans="1:12" x14ac:dyDescent="0.2">
      <c r="A39" s="38" t="s">
        <v>81</v>
      </c>
      <c r="B39" s="15" t="s">
        <v>38</v>
      </c>
      <c r="C39" s="15" t="s">
        <v>43</v>
      </c>
      <c r="D39" s="15">
        <v>4</v>
      </c>
      <c r="E39" s="21">
        <v>1</v>
      </c>
      <c r="F39" s="22">
        <v>66</v>
      </c>
      <c r="G39" s="15" t="s">
        <v>35</v>
      </c>
      <c r="H39" s="15" t="s">
        <v>35</v>
      </c>
      <c r="I39" s="15" t="s">
        <v>36</v>
      </c>
      <c r="J39" s="3"/>
      <c r="K39" s="3"/>
      <c r="L39" s="3"/>
    </row>
    <row r="40" spans="1:12" x14ac:dyDescent="0.2">
      <c r="A40" s="38" t="s">
        <v>82</v>
      </c>
      <c r="B40" s="15" t="s">
        <v>38</v>
      </c>
      <c r="C40" s="15" t="s">
        <v>65</v>
      </c>
      <c r="D40" s="15">
        <v>5</v>
      </c>
      <c r="E40" s="21">
        <v>1</v>
      </c>
      <c r="F40" s="22">
        <v>76</v>
      </c>
      <c r="G40" s="15" t="s">
        <v>35</v>
      </c>
      <c r="H40" s="15" t="s">
        <v>36</v>
      </c>
      <c r="I40" s="15" t="s">
        <v>35</v>
      </c>
      <c r="J40" s="3"/>
      <c r="K40" s="3"/>
      <c r="L40" s="3"/>
    </row>
    <row r="41" spans="1:12" x14ac:dyDescent="0.2">
      <c r="A41" s="38" t="s">
        <v>83</v>
      </c>
      <c r="B41" s="15" t="s">
        <v>38</v>
      </c>
      <c r="C41" s="15" t="s">
        <v>41</v>
      </c>
      <c r="D41" s="15">
        <v>1</v>
      </c>
      <c r="E41" s="21">
        <v>0.62</v>
      </c>
      <c r="F41" s="22">
        <v>99</v>
      </c>
      <c r="G41" s="15" t="s">
        <v>35</v>
      </c>
      <c r="H41" s="15" t="s">
        <v>35</v>
      </c>
      <c r="I41" s="15" t="s">
        <v>35</v>
      </c>
      <c r="J41" s="3"/>
      <c r="K41" s="3"/>
      <c r="L41" s="3"/>
    </row>
    <row r="42" spans="1:12" x14ac:dyDescent="0.2">
      <c r="A42" s="38" t="s">
        <v>84</v>
      </c>
      <c r="B42" s="15" t="s">
        <v>38</v>
      </c>
      <c r="C42" s="15" t="s">
        <v>65</v>
      </c>
      <c r="D42" s="15">
        <v>5</v>
      </c>
      <c r="E42" s="21">
        <v>1</v>
      </c>
      <c r="F42" s="22">
        <v>85</v>
      </c>
      <c r="G42" s="15" t="s">
        <v>35</v>
      </c>
      <c r="H42" s="15" t="s">
        <v>35</v>
      </c>
      <c r="I42" s="15" t="s">
        <v>35</v>
      </c>
      <c r="J42" s="3"/>
      <c r="K42" s="3"/>
      <c r="L42" s="3"/>
    </row>
    <row r="43" spans="1:12" x14ac:dyDescent="0.2">
      <c r="A43" s="38" t="s">
        <v>85</v>
      </c>
      <c r="B43" s="15" t="s">
        <v>38</v>
      </c>
      <c r="C43" s="15" t="s">
        <v>65</v>
      </c>
      <c r="D43" s="15">
        <v>5</v>
      </c>
      <c r="E43" s="21">
        <v>1</v>
      </c>
      <c r="F43" s="22">
        <v>81</v>
      </c>
      <c r="G43" s="15" t="s">
        <v>36</v>
      </c>
      <c r="H43" s="15" t="s">
        <v>36</v>
      </c>
      <c r="I43" s="15" t="s">
        <v>36</v>
      </c>
      <c r="J43" s="3"/>
      <c r="K43" s="3"/>
      <c r="L43" s="3"/>
    </row>
    <row r="44" spans="1:12" x14ac:dyDescent="0.2">
      <c r="A44" s="38" t="s">
        <v>86</v>
      </c>
      <c r="B44" s="15" t="s">
        <v>38</v>
      </c>
      <c r="C44" s="15" t="s">
        <v>68</v>
      </c>
      <c r="D44" s="15">
        <v>5</v>
      </c>
      <c r="E44" s="21">
        <v>0.90920245398773003</v>
      </c>
      <c r="F44" s="22">
        <v>75</v>
      </c>
      <c r="G44" s="15" t="s">
        <v>36</v>
      </c>
      <c r="H44" s="15" t="s">
        <v>35</v>
      </c>
      <c r="I44" s="15" t="s">
        <v>36</v>
      </c>
      <c r="J44" s="3"/>
      <c r="K44" s="3"/>
      <c r="L44" s="3"/>
    </row>
    <row r="45" spans="1:12" x14ac:dyDescent="0.2">
      <c r="A45" s="38" t="s">
        <v>87</v>
      </c>
      <c r="B45" s="15" t="s">
        <v>38</v>
      </c>
      <c r="C45" s="15" t="s">
        <v>65</v>
      </c>
      <c r="D45" s="15">
        <v>4</v>
      </c>
      <c r="E45" s="21">
        <v>0.19</v>
      </c>
      <c r="F45" s="22">
        <v>73</v>
      </c>
      <c r="G45" s="15" t="s">
        <v>35</v>
      </c>
      <c r="H45" s="15" t="s">
        <v>36</v>
      </c>
      <c r="I45" s="15" t="s">
        <v>35</v>
      </c>
      <c r="J45" s="3"/>
      <c r="K45" s="3"/>
      <c r="L45" s="3"/>
    </row>
    <row r="46" spans="1:12" x14ac:dyDescent="0.2">
      <c r="A46" s="38" t="s">
        <v>88</v>
      </c>
      <c r="B46" s="15" t="s">
        <v>38</v>
      </c>
      <c r="C46" s="15" t="s">
        <v>49</v>
      </c>
      <c r="D46" s="15">
        <v>5</v>
      </c>
      <c r="E46" s="21">
        <v>1</v>
      </c>
      <c r="F46" s="22">
        <v>73</v>
      </c>
      <c r="G46" s="15" t="s">
        <v>36</v>
      </c>
      <c r="H46" s="15" t="s">
        <v>35</v>
      </c>
      <c r="I46" s="15" t="s">
        <v>36</v>
      </c>
      <c r="J46" s="3"/>
      <c r="K46" s="3"/>
      <c r="L46" s="3"/>
    </row>
    <row r="47" spans="1:12" x14ac:dyDescent="0.2">
      <c r="A47" s="38" t="s">
        <v>89</v>
      </c>
      <c r="B47" s="15" t="s">
        <v>38</v>
      </c>
      <c r="C47" s="15" t="s">
        <v>65</v>
      </c>
      <c r="D47" s="15">
        <v>4</v>
      </c>
      <c r="E47" s="21">
        <v>1</v>
      </c>
      <c r="F47" s="22">
        <v>91</v>
      </c>
      <c r="G47" s="15" t="s">
        <v>35</v>
      </c>
      <c r="H47" s="15" t="s">
        <v>35</v>
      </c>
      <c r="I47" s="15" t="s">
        <v>36</v>
      </c>
      <c r="J47" s="3"/>
      <c r="K47" s="3"/>
      <c r="L47" s="3"/>
    </row>
    <row r="48" spans="1:12" x14ac:dyDescent="0.2">
      <c r="A48" s="38" t="s">
        <v>90</v>
      </c>
      <c r="B48" s="15" t="s">
        <v>33</v>
      </c>
      <c r="C48" s="15" t="s">
        <v>65</v>
      </c>
      <c r="D48" s="15">
        <v>5</v>
      </c>
      <c r="E48" s="21">
        <v>1</v>
      </c>
      <c r="F48" s="22">
        <v>81</v>
      </c>
      <c r="G48" s="15" t="s">
        <v>35</v>
      </c>
      <c r="H48" s="15" t="s">
        <v>36</v>
      </c>
      <c r="I48" s="15" t="s">
        <v>36</v>
      </c>
      <c r="J48" s="3"/>
      <c r="K48" s="3"/>
      <c r="L48" s="3"/>
    </row>
    <row r="49" spans="1:12" x14ac:dyDescent="0.2">
      <c r="A49" s="38" t="s">
        <v>91</v>
      </c>
      <c r="B49" s="15" t="s">
        <v>33</v>
      </c>
      <c r="C49" s="15" t="s">
        <v>68</v>
      </c>
      <c r="D49" s="15">
        <v>5</v>
      </c>
      <c r="E49" s="21">
        <v>0.93</v>
      </c>
      <c r="F49" s="22">
        <v>77</v>
      </c>
      <c r="G49" s="15" t="s">
        <v>36</v>
      </c>
      <c r="H49" s="15" t="s">
        <v>36</v>
      </c>
      <c r="I49" s="15" t="s">
        <v>35</v>
      </c>
      <c r="J49" s="3"/>
      <c r="K49" s="3"/>
      <c r="L49" s="3"/>
    </row>
    <row r="50" spans="1:12" x14ac:dyDescent="0.2">
      <c r="A50" s="38" t="s">
        <v>92</v>
      </c>
      <c r="B50" s="15" t="s">
        <v>33</v>
      </c>
      <c r="C50" s="15" t="s">
        <v>68</v>
      </c>
      <c r="D50" s="15">
        <v>4</v>
      </c>
      <c r="E50" s="21">
        <v>0.18</v>
      </c>
      <c r="F50" s="22">
        <v>87</v>
      </c>
      <c r="G50" s="15" t="s">
        <v>35</v>
      </c>
      <c r="H50" s="15" t="s">
        <v>35</v>
      </c>
      <c r="I50" s="15" t="s">
        <v>35</v>
      </c>
      <c r="J50" s="3"/>
      <c r="K50" s="3"/>
      <c r="L50" s="3"/>
    </row>
    <row r="51" spans="1:12" x14ac:dyDescent="0.2">
      <c r="A51" s="38" t="s">
        <v>93</v>
      </c>
      <c r="B51" s="15" t="s">
        <v>38</v>
      </c>
      <c r="C51" s="15" t="s">
        <v>65</v>
      </c>
      <c r="D51" s="15">
        <v>3</v>
      </c>
      <c r="E51" s="21">
        <v>1</v>
      </c>
      <c r="F51" s="22">
        <v>99</v>
      </c>
      <c r="G51" s="15" t="s">
        <v>35</v>
      </c>
      <c r="H51" s="15" t="s">
        <v>35</v>
      </c>
      <c r="I51" s="15" t="s">
        <v>35</v>
      </c>
      <c r="J51" s="3"/>
      <c r="K51" s="3"/>
      <c r="L51" s="3"/>
    </row>
  </sheetData>
  <autoFilter ref="A1:I51" xr:uid="{00000000-0001-0000-0200-000000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01"/>
  <sheetViews>
    <sheetView zoomScale="120" zoomScaleNormal="120" workbookViewId="0">
      <selection sqref="A1:F1"/>
    </sheetView>
  </sheetViews>
  <sheetFormatPr baseColWidth="10" defaultRowHeight="15" x14ac:dyDescent="0.2"/>
  <cols>
    <col min="1" max="2" width="27.6640625" customWidth="1"/>
    <col min="3" max="3" width="15.33203125" bestFit="1" customWidth="1"/>
    <col min="4" max="4" width="25.5" bestFit="1" customWidth="1"/>
    <col min="5" max="5" width="9.1640625" bestFit="1" customWidth="1"/>
    <col min="6" max="6" width="19.1640625" style="2" bestFit="1" customWidth="1"/>
    <col min="8" max="8" width="16.6640625" bestFit="1" customWidth="1"/>
    <col min="9" max="16" width="28.83203125" bestFit="1" customWidth="1"/>
  </cols>
  <sheetData>
    <row r="1" spans="1:14" x14ac:dyDescent="0.2">
      <c r="A1" s="39" t="s">
        <v>23</v>
      </c>
      <c r="B1" s="39" t="s">
        <v>94</v>
      </c>
      <c r="C1" s="39" t="s">
        <v>95</v>
      </c>
      <c r="D1" s="39" t="s">
        <v>96</v>
      </c>
      <c r="E1" s="39" t="s">
        <v>97</v>
      </c>
      <c r="F1" s="39" t="s">
        <v>98</v>
      </c>
    </row>
    <row r="2" spans="1:14" x14ac:dyDescent="0.2">
      <c r="A2" s="38" t="s">
        <v>32</v>
      </c>
      <c r="B2" s="38" t="s">
        <v>99</v>
      </c>
      <c r="C2" s="15">
        <v>19</v>
      </c>
      <c r="D2" s="16">
        <v>704.42</v>
      </c>
      <c r="E2" s="15">
        <v>384</v>
      </c>
      <c r="F2" s="17">
        <f t="shared" ref="F2:F33" si="0">C2/E2</f>
        <v>4.9479166666666664E-2</v>
      </c>
    </row>
    <row r="3" spans="1:14" x14ac:dyDescent="0.2">
      <c r="A3" s="38" t="s">
        <v>37</v>
      </c>
      <c r="B3" s="38" t="s">
        <v>99</v>
      </c>
      <c r="C3" s="15">
        <v>8</v>
      </c>
      <c r="D3" s="16">
        <v>175.67</v>
      </c>
      <c r="E3" s="15">
        <v>656</v>
      </c>
      <c r="F3" s="17">
        <f t="shared" si="0"/>
        <v>1.2195121951219513E-2</v>
      </c>
    </row>
    <row r="4" spans="1:14" x14ac:dyDescent="0.2">
      <c r="A4" s="38" t="s">
        <v>40</v>
      </c>
      <c r="B4" s="38" t="s">
        <v>99</v>
      </c>
      <c r="C4" s="15">
        <v>39</v>
      </c>
      <c r="D4" s="16">
        <v>9106.25</v>
      </c>
      <c r="E4" s="15">
        <v>3861</v>
      </c>
      <c r="F4" s="17">
        <f t="shared" si="0"/>
        <v>1.0101010101010102E-2</v>
      </c>
    </row>
    <row r="5" spans="1:14" x14ac:dyDescent="0.2">
      <c r="A5" s="38" t="s">
        <v>42</v>
      </c>
      <c r="B5" s="38" t="s">
        <v>99</v>
      </c>
      <c r="C5" s="15">
        <v>42</v>
      </c>
      <c r="D5" s="16">
        <v>101753.86</v>
      </c>
      <c r="E5" s="15">
        <v>4941</v>
      </c>
      <c r="F5" s="17">
        <f t="shared" si="0"/>
        <v>8.5003035822707948E-3</v>
      </c>
    </row>
    <row r="6" spans="1:14" x14ac:dyDescent="0.2">
      <c r="A6" s="38" t="s">
        <v>44</v>
      </c>
      <c r="B6" s="38" t="s">
        <v>99</v>
      </c>
      <c r="C6" s="15">
        <v>1</v>
      </c>
      <c r="D6" s="16">
        <v>481.43</v>
      </c>
      <c r="E6" s="15">
        <v>189</v>
      </c>
      <c r="F6" s="17">
        <f t="shared" si="0"/>
        <v>5.2910052910052907E-3</v>
      </c>
      <c r="I6" s="41" t="s">
        <v>108</v>
      </c>
      <c r="J6" s="41" t="s">
        <v>94</v>
      </c>
    </row>
    <row r="7" spans="1:14" x14ac:dyDescent="0.2">
      <c r="A7" s="38" t="s">
        <v>45</v>
      </c>
      <c r="B7" s="38" t="s">
        <v>99</v>
      </c>
      <c r="C7" s="15">
        <v>21</v>
      </c>
      <c r="D7" s="16">
        <v>1356.58</v>
      </c>
      <c r="E7" s="15">
        <v>717</v>
      </c>
      <c r="F7" s="17">
        <f t="shared" si="0"/>
        <v>2.9288702928870293E-2</v>
      </c>
      <c r="I7" t="s">
        <v>105</v>
      </c>
      <c r="K7" t="s">
        <v>106</v>
      </c>
      <c r="M7" t="s">
        <v>107</v>
      </c>
    </row>
    <row r="8" spans="1:14" x14ac:dyDescent="0.2">
      <c r="A8" s="38" t="s">
        <v>47</v>
      </c>
      <c r="B8" s="38" t="s">
        <v>99</v>
      </c>
      <c r="C8" s="15">
        <v>21</v>
      </c>
      <c r="D8" s="16">
        <v>1900.67</v>
      </c>
      <c r="E8" s="15">
        <v>598</v>
      </c>
      <c r="F8" s="17">
        <f t="shared" si="0"/>
        <v>3.5117056856187288E-2</v>
      </c>
      <c r="H8" s="41" t="s">
        <v>23</v>
      </c>
      <c r="I8" t="s">
        <v>99</v>
      </c>
      <c r="J8" t="s">
        <v>100</v>
      </c>
      <c r="K8" t="s">
        <v>99</v>
      </c>
      <c r="L8" t="s">
        <v>100</v>
      </c>
      <c r="M8" t="s">
        <v>99</v>
      </c>
      <c r="N8" t="s">
        <v>100</v>
      </c>
    </row>
    <row r="9" spans="1:14" x14ac:dyDescent="0.2">
      <c r="A9" s="38" t="s">
        <v>48</v>
      </c>
      <c r="B9" s="38" t="s">
        <v>99</v>
      </c>
      <c r="C9" s="15">
        <v>11</v>
      </c>
      <c r="D9" s="16">
        <v>707.43</v>
      </c>
      <c r="E9" s="15">
        <v>263</v>
      </c>
      <c r="F9" s="17">
        <f t="shared" si="0"/>
        <v>4.1825095057034217E-2</v>
      </c>
      <c r="H9" t="s">
        <v>55</v>
      </c>
      <c r="I9">
        <v>10</v>
      </c>
      <c r="J9">
        <v>9</v>
      </c>
      <c r="K9">
        <v>1421.36</v>
      </c>
      <c r="L9">
        <v>2378.874680779968</v>
      </c>
      <c r="M9">
        <v>3.0211480362537766E-2</v>
      </c>
      <c r="N9">
        <v>1.9955654101995561E-2</v>
      </c>
    </row>
    <row r="10" spans="1:14" x14ac:dyDescent="0.2">
      <c r="A10" s="38" t="s">
        <v>50</v>
      </c>
      <c r="B10" s="38" t="s">
        <v>99</v>
      </c>
      <c r="C10" s="15">
        <v>16</v>
      </c>
      <c r="D10" s="16">
        <v>680.09</v>
      </c>
      <c r="E10" s="15">
        <v>920</v>
      </c>
      <c r="F10" s="17">
        <f t="shared" si="0"/>
        <v>1.7391304347826087E-2</v>
      </c>
      <c r="H10" t="s">
        <v>51</v>
      </c>
      <c r="I10">
        <v>3</v>
      </c>
      <c r="J10">
        <v>14</v>
      </c>
      <c r="K10">
        <v>201.5</v>
      </c>
      <c r="L10">
        <v>533.72957161805164</v>
      </c>
      <c r="M10">
        <v>6.1983471074380167E-3</v>
      </c>
      <c r="N10">
        <v>2.058823529411765E-2</v>
      </c>
    </row>
    <row r="11" spans="1:14" x14ac:dyDescent="0.2">
      <c r="A11" s="38" t="s">
        <v>51</v>
      </c>
      <c r="B11" s="38" t="s">
        <v>99</v>
      </c>
      <c r="C11" s="15">
        <v>3</v>
      </c>
      <c r="D11" s="16">
        <v>201.5</v>
      </c>
      <c r="E11" s="15">
        <v>484</v>
      </c>
      <c r="F11" s="17">
        <f t="shared" si="0"/>
        <v>6.1983471074380167E-3</v>
      </c>
      <c r="H11" t="s">
        <v>92</v>
      </c>
      <c r="I11">
        <v>1</v>
      </c>
      <c r="J11">
        <v>6</v>
      </c>
      <c r="K11">
        <v>317.86</v>
      </c>
      <c r="L11">
        <v>752.46314907745875</v>
      </c>
      <c r="M11">
        <v>5.9171597633136093E-3</v>
      </c>
      <c r="N11">
        <v>1.1904761904761901E-2</v>
      </c>
    </row>
    <row r="12" spans="1:14" x14ac:dyDescent="0.2">
      <c r="A12" s="38" t="s">
        <v>52</v>
      </c>
      <c r="B12" s="38" t="s">
        <v>99</v>
      </c>
      <c r="C12" s="15">
        <v>1</v>
      </c>
      <c r="D12" s="16">
        <v>168.34</v>
      </c>
      <c r="E12" s="15">
        <v>169</v>
      </c>
      <c r="F12" s="17">
        <f t="shared" si="0"/>
        <v>5.9171597633136093E-3</v>
      </c>
      <c r="H12" t="s">
        <v>54</v>
      </c>
      <c r="I12">
        <v>21</v>
      </c>
      <c r="J12">
        <v>29</v>
      </c>
      <c r="K12">
        <v>2389.7199999999998</v>
      </c>
      <c r="L12">
        <v>4079.9609911684061</v>
      </c>
      <c r="M12">
        <v>2.9085872576177285E-2</v>
      </c>
      <c r="N12">
        <v>2.541630148992112E-2</v>
      </c>
    </row>
    <row r="13" spans="1:14" x14ac:dyDescent="0.2">
      <c r="A13" s="38" t="s">
        <v>53</v>
      </c>
      <c r="B13" s="38" t="s">
        <v>99</v>
      </c>
      <c r="C13" s="15">
        <v>59</v>
      </c>
      <c r="D13" s="16">
        <v>9301.56</v>
      </c>
      <c r="E13" s="15">
        <v>4758</v>
      </c>
      <c r="F13" s="17">
        <f t="shared" si="0"/>
        <v>1.2400168137873056E-2</v>
      </c>
      <c r="H13" t="s">
        <v>76</v>
      </c>
      <c r="I13">
        <v>1</v>
      </c>
      <c r="J13">
        <v>4</v>
      </c>
      <c r="K13">
        <v>62.34</v>
      </c>
      <c r="L13">
        <v>604.48162117205516</v>
      </c>
      <c r="M13">
        <v>5.2910052910052907E-3</v>
      </c>
      <c r="N13">
        <v>1.2461059190031151E-2</v>
      </c>
    </row>
    <row r="14" spans="1:14" x14ac:dyDescent="0.2">
      <c r="A14" s="38" t="s">
        <v>54</v>
      </c>
      <c r="B14" s="38" t="s">
        <v>99</v>
      </c>
      <c r="C14" s="15">
        <v>21</v>
      </c>
      <c r="D14" s="16">
        <v>2389.7199999999998</v>
      </c>
      <c r="E14" s="15">
        <v>722</v>
      </c>
      <c r="F14" s="17">
        <f t="shared" si="0"/>
        <v>2.9085872576177285E-2</v>
      </c>
      <c r="H14" t="s">
        <v>50</v>
      </c>
      <c r="I14">
        <v>16</v>
      </c>
      <c r="J14">
        <v>16</v>
      </c>
      <c r="K14">
        <v>680.09</v>
      </c>
      <c r="L14">
        <v>785.65518653490756</v>
      </c>
      <c r="M14">
        <v>1.7391304347826087E-2</v>
      </c>
      <c r="N14">
        <v>1.298701298701299E-2</v>
      </c>
    </row>
    <row r="15" spans="1:14" x14ac:dyDescent="0.2">
      <c r="A15" s="38" t="s">
        <v>55</v>
      </c>
      <c r="B15" s="38" t="s">
        <v>99</v>
      </c>
      <c r="C15" s="15">
        <v>10</v>
      </c>
      <c r="D15" s="16">
        <v>1421.36</v>
      </c>
      <c r="E15" s="15">
        <v>331</v>
      </c>
      <c r="F15" s="17">
        <f t="shared" si="0"/>
        <v>3.0211480362537766E-2</v>
      </c>
      <c r="H15" t="s">
        <v>78</v>
      </c>
      <c r="I15">
        <v>2</v>
      </c>
      <c r="J15">
        <v>7</v>
      </c>
      <c r="K15">
        <v>117.91</v>
      </c>
      <c r="L15">
        <v>858.42158321731745</v>
      </c>
      <c r="M15">
        <v>2.2222222222222223E-2</v>
      </c>
      <c r="N15">
        <v>1.184433164128596E-2</v>
      </c>
    </row>
    <row r="16" spans="1:14" x14ac:dyDescent="0.2">
      <c r="A16" s="38" t="s">
        <v>56</v>
      </c>
      <c r="B16" s="38" t="s">
        <v>99</v>
      </c>
      <c r="C16" s="15">
        <v>18</v>
      </c>
      <c r="D16" s="16">
        <v>1126.3599999999999</v>
      </c>
      <c r="E16" s="15">
        <v>692</v>
      </c>
      <c r="F16" s="17">
        <f t="shared" si="0"/>
        <v>2.6011560693641619E-2</v>
      </c>
      <c r="H16" t="s">
        <v>93</v>
      </c>
      <c r="I16">
        <v>1</v>
      </c>
      <c r="J16">
        <v>2</v>
      </c>
      <c r="K16">
        <v>60.27</v>
      </c>
      <c r="L16">
        <v>516.24515935993588</v>
      </c>
      <c r="M16">
        <v>8.0000000000000002E-3</v>
      </c>
      <c r="N16">
        <v>4.246284501061571E-3</v>
      </c>
    </row>
    <row r="17" spans="1:14" x14ac:dyDescent="0.2">
      <c r="A17" s="38" t="s">
        <v>57</v>
      </c>
      <c r="B17" s="38" t="s">
        <v>99</v>
      </c>
      <c r="C17" s="15">
        <v>6</v>
      </c>
      <c r="D17" s="16">
        <v>1597.29</v>
      </c>
      <c r="E17" s="15">
        <v>1500</v>
      </c>
      <c r="F17" s="17">
        <f t="shared" si="0"/>
        <v>4.0000000000000001E-3</v>
      </c>
      <c r="H17" t="s">
        <v>77</v>
      </c>
      <c r="I17">
        <v>8</v>
      </c>
      <c r="J17">
        <v>11</v>
      </c>
      <c r="K17">
        <v>8472.0300000000007</v>
      </c>
      <c r="L17">
        <v>30178.836336379081</v>
      </c>
      <c r="M17">
        <v>2.5000000000000001E-3</v>
      </c>
      <c r="N17">
        <v>2.0626289143071438E-3</v>
      </c>
    </row>
    <row r="18" spans="1:14" x14ac:dyDescent="0.2">
      <c r="A18" s="38" t="s">
        <v>58</v>
      </c>
      <c r="B18" s="38" t="s">
        <v>99</v>
      </c>
      <c r="C18" s="15">
        <v>9</v>
      </c>
      <c r="D18" s="16">
        <v>427.43</v>
      </c>
      <c r="E18" s="15">
        <v>476</v>
      </c>
      <c r="F18" s="17">
        <f t="shared" si="0"/>
        <v>1.8907563025210083E-2</v>
      </c>
      <c r="H18" t="s">
        <v>42</v>
      </c>
      <c r="I18">
        <v>42</v>
      </c>
      <c r="J18">
        <v>50</v>
      </c>
      <c r="K18">
        <v>101753.86</v>
      </c>
      <c r="L18">
        <v>152720.21095751051</v>
      </c>
      <c r="M18">
        <v>8.5003035822707948E-3</v>
      </c>
      <c r="N18">
        <v>6.938662225922842E-3</v>
      </c>
    </row>
    <row r="19" spans="1:14" x14ac:dyDescent="0.2">
      <c r="A19" s="38" t="s">
        <v>59</v>
      </c>
      <c r="B19" s="38" t="s">
        <v>99</v>
      </c>
      <c r="C19" s="15">
        <v>9</v>
      </c>
      <c r="D19" s="16">
        <v>328.42</v>
      </c>
      <c r="E19" s="15">
        <v>464</v>
      </c>
      <c r="F19" s="17">
        <f t="shared" si="0"/>
        <v>1.9396551724137932E-2</v>
      </c>
      <c r="H19" t="s">
        <v>40</v>
      </c>
      <c r="I19">
        <v>39</v>
      </c>
      <c r="J19">
        <v>106</v>
      </c>
      <c r="K19">
        <v>9106.25</v>
      </c>
      <c r="L19">
        <v>18161.668715654421</v>
      </c>
      <c r="M19">
        <v>1.0101010101010102E-2</v>
      </c>
      <c r="N19">
        <v>1.192485093936326E-2</v>
      </c>
    </row>
    <row r="20" spans="1:14" x14ac:dyDescent="0.2">
      <c r="A20" s="38" t="s">
        <v>60</v>
      </c>
      <c r="B20" s="38" t="s">
        <v>99</v>
      </c>
      <c r="C20" s="15">
        <v>17</v>
      </c>
      <c r="D20" s="16">
        <v>1152.04</v>
      </c>
      <c r="E20" s="15">
        <v>924</v>
      </c>
      <c r="F20" s="17">
        <f t="shared" si="0"/>
        <v>1.83982683982684E-2</v>
      </c>
      <c r="H20" t="s">
        <v>80</v>
      </c>
      <c r="I20">
        <v>2</v>
      </c>
      <c r="J20">
        <v>4</v>
      </c>
      <c r="K20">
        <v>234.48</v>
      </c>
      <c r="L20">
        <v>171.36908084847471</v>
      </c>
      <c r="M20">
        <v>1.6393442622950821E-2</v>
      </c>
      <c r="N20">
        <v>3.4482758620689648E-2</v>
      </c>
    </row>
    <row r="21" spans="1:14" x14ac:dyDescent="0.2">
      <c r="A21" s="38" t="s">
        <v>61</v>
      </c>
      <c r="B21" s="38" t="s">
        <v>99</v>
      </c>
      <c r="C21" s="15">
        <v>8</v>
      </c>
      <c r="D21" s="16">
        <v>1573.63</v>
      </c>
      <c r="E21" s="15">
        <v>833</v>
      </c>
      <c r="F21" s="17">
        <f t="shared" si="0"/>
        <v>9.6038415366146452E-3</v>
      </c>
      <c r="H21" t="s">
        <v>87</v>
      </c>
      <c r="I21">
        <v>7</v>
      </c>
      <c r="J21">
        <v>0</v>
      </c>
      <c r="K21">
        <v>416.05</v>
      </c>
      <c r="L21">
        <v>315.39755716881621</v>
      </c>
      <c r="M21">
        <v>1.2089810017271158E-2</v>
      </c>
      <c r="N21">
        <v>0</v>
      </c>
    </row>
    <row r="22" spans="1:14" x14ac:dyDescent="0.2">
      <c r="A22" s="38" t="s">
        <v>62</v>
      </c>
      <c r="B22" s="38" t="s">
        <v>99</v>
      </c>
      <c r="C22" s="15">
        <v>1</v>
      </c>
      <c r="D22" s="16">
        <v>47.73</v>
      </c>
      <c r="E22" s="15">
        <v>179</v>
      </c>
      <c r="F22" s="17">
        <f t="shared" si="0"/>
        <v>5.5865921787709499E-3</v>
      </c>
      <c r="H22" t="s">
        <v>81</v>
      </c>
      <c r="I22">
        <v>4</v>
      </c>
      <c r="J22">
        <v>6</v>
      </c>
      <c r="K22">
        <v>245.14</v>
      </c>
      <c r="L22">
        <v>331.2582802081302</v>
      </c>
      <c r="M22">
        <v>0.01</v>
      </c>
      <c r="N22">
        <v>0.10526315789473679</v>
      </c>
    </row>
    <row r="23" spans="1:14" x14ac:dyDescent="0.2">
      <c r="A23" s="38" t="s">
        <v>63</v>
      </c>
      <c r="B23" s="38" t="s">
        <v>99</v>
      </c>
      <c r="C23" s="15">
        <v>1</v>
      </c>
      <c r="D23" s="16">
        <v>4257.4399999999996</v>
      </c>
      <c r="E23" s="15">
        <v>323</v>
      </c>
      <c r="F23" s="17">
        <f t="shared" si="0"/>
        <v>3.0959752321981426E-3</v>
      </c>
      <c r="H23" t="s">
        <v>83</v>
      </c>
      <c r="I23">
        <v>4</v>
      </c>
      <c r="J23">
        <v>3</v>
      </c>
      <c r="K23">
        <v>846.23</v>
      </c>
      <c r="L23">
        <v>892.8451259260072</v>
      </c>
      <c r="M23">
        <v>3.9024390243902439E-3</v>
      </c>
      <c r="N23">
        <v>1.12781954887218E-2</v>
      </c>
    </row>
    <row r="24" spans="1:14" x14ac:dyDescent="0.2">
      <c r="A24" s="38" t="s">
        <v>64</v>
      </c>
      <c r="B24" s="38" t="s">
        <v>99</v>
      </c>
      <c r="C24" s="15">
        <v>4</v>
      </c>
      <c r="D24" s="16">
        <v>833.11</v>
      </c>
      <c r="E24" s="15">
        <v>526</v>
      </c>
      <c r="F24" s="17">
        <f t="shared" si="0"/>
        <v>7.6045627376425855E-3</v>
      </c>
      <c r="H24" t="s">
        <v>79</v>
      </c>
      <c r="I24">
        <v>5</v>
      </c>
      <c r="J24">
        <v>0</v>
      </c>
      <c r="K24">
        <v>153.34</v>
      </c>
      <c r="L24">
        <v>203.80313311516841</v>
      </c>
      <c r="M24">
        <v>1.8315018315018316E-2</v>
      </c>
      <c r="N24">
        <v>0</v>
      </c>
    </row>
    <row r="25" spans="1:14" x14ac:dyDescent="0.2">
      <c r="A25" s="38" t="s">
        <v>66</v>
      </c>
      <c r="B25" s="38" t="s">
        <v>99</v>
      </c>
      <c r="C25" s="15">
        <v>3</v>
      </c>
      <c r="D25" s="16">
        <v>623.15</v>
      </c>
      <c r="E25" s="15">
        <v>405</v>
      </c>
      <c r="F25" s="17">
        <f t="shared" si="0"/>
        <v>7.4074074074074077E-3</v>
      </c>
      <c r="H25" t="s">
        <v>32</v>
      </c>
      <c r="I25">
        <v>19</v>
      </c>
      <c r="J25">
        <v>16</v>
      </c>
      <c r="K25">
        <v>704.42</v>
      </c>
      <c r="L25">
        <v>946.16267175339135</v>
      </c>
      <c r="M25">
        <v>4.9479166666666664E-2</v>
      </c>
      <c r="N25">
        <v>5.1612903225806452E-2</v>
      </c>
    </row>
    <row r="26" spans="1:14" x14ac:dyDescent="0.2">
      <c r="A26" s="38" t="s">
        <v>67</v>
      </c>
      <c r="B26" s="38" t="s">
        <v>99</v>
      </c>
      <c r="C26" s="15">
        <v>5</v>
      </c>
      <c r="D26" s="16">
        <v>541.62</v>
      </c>
      <c r="E26" s="15">
        <v>307</v>
      </c>
      <c r="F26" s="17">
        <f t="shared" si="0"/>
        <v>1.6286644951140065E-2</v>
      </c>
      <c r="H26" t="s">
        <v>89</v>
      </c>
      <c r="I26">
        <v>3</v>
      </c>
      <c r="J26">
        <v>7</v>
      </c>
      <c r="K26">
        <v>218.05</v>
      </c>
      <c r="L26">
        <v>277.96121277986498</v>
      </c>
      <c r="M26">
        <v>6.0000000000000001E-3</v>
      </c>
      <c r="N26">
        <v>4.0000000000000001E-3</v>
      </c>
    </row>
    <row r="27" spans="1:14" x14ac:dyDescent="0.2">
      <c r="A27" s="38" t="s">
        <v>69</v>
      </c>
      <c r="B27" s="38" t="s">
        <v>99</v>
      </c>
      <c r="C27" s="15">
        <v>1</v>
      </c>
      <c r="D27" s="16">
        <v>51.43</v>
      </c>
      <c r="E27" s="15">
        <v>205</v>
      </c>
      <c r="F27" s="17">
        <f t="shared" si="0"/>
        <v>4.8780487804878049E-3</v>
      </c>
      <c r="H27" t="s">
        <v>44</v>
      </c>
      <c r="I27">
        <v>1</v>
      </c>
      <c r="J27">
        <v>7</v>
      </c>
      <c r="K27">
        <v>481.43</v>
      </c>
      <c r="L27">
        <v>1854.4424626793209</v>
      </c>
      <c r="M27">
        <v>5.2910052910052907E-3</v>
      </c>
      <c r="N27">
        <v>1.470588235294118E-2</v>
      </c>
    </row>
    <row r="28" spans="1:14" x14ac:dyDescent="0.2">
      <c r="A28" s="38" t="s">
        <v>70</v>
      </c>
      <c r="B28" s="38" t="s">
        <v>99</v>
      </c>
      <c r="C28" s="15">
        <v>4</v>
      </c>
      <c r="D28" s="16">
        <v>947.98</v>
      </c>
      <c r="E28" s="15">
        <v>755</v>
      </c>
      <c r="F28" s="17">
        <f t="shared" si="0"/>
        <v>5.2980132450331126E-3</v>
      </c>
      <c r="H28" t="s">
        <v>64</v>
      </c>
      <c r="I28">
        <v>4</v>
      </c>
      <c r="J28">
        <v>30</v>
      </c>
      <c r="K28">
        <v>833.11</v>
      </c>
      <c r="L28">
        <v>12201.60070612868</v>
      </c>
      <c r="M28">
        <v>7.6045627376425855E-3</v>
      </c>
      <c r="N28">
        <v>7.4999999999999997E-3</v>
      </c>
    </row>
    <row r="29" spans="1:14" x14ac:dyDescent="0.2">
      <c r="A29" s="38" t="s">
        <v>71</v>
      </c>
      <c r="B29" s="38" t="s">
        <v>99</v>
      </c>
      <c r="C29" s="15">
        <v>9</v>
      </c>
      <c r="D29" s="16">
        <v>121.46</v>
      </c>
      <c r="E29" s="15">
        <v>577</v>
      </c>
      <c r="F29" s="17">
        <f t="shared" si="0"/>
        <v>1.5597920277296361E-2</v>
      </c>
      <c r="H29" t="s">
        <v>74</v>
      </c>
      <c r="I29">
        <v>4</v>
      </c>
      <c r="J29">
        <v>7</v>
      </c>
      <c r="K29">
        <v>554.26</v>
      </c>
      <c r="L29">
        <v>452.40289478678972</v>
      </c>
      <c r="M29">
        <v>5.6980056980056983E-3</v>
      </c>
      <c r="N29">
        <v>6.5604498594189313E-3</v>
      </c>
    </row>
    <row r="30" spans="1:14" x14ac:dyDescent="0.2">
      <c r="A30" s="38" t="s">
        <v>72</v>
      </c>
      <c r="B30" s="38" t="s">
        <v>99</v>
      </c>
      <c r="C30" s="15">
        <v>15</v>
      </c>
      <c r="D30" s="16">
        <v>18164.62</v>
      </c>
      <c r="E30" s="15">
        <v>5556</v>
      </c>
      <c r="F30" s="17">
        <f t="shared" si="0"/>
        <v>2.6997840172786176E-3</v>
      </c>
      <c r="H30" t="s">
        <v>75</v>
      </c>
      <c r="I30">
        <v>15</v>
      </c>
      <c r="J30">
        <v>12</v>
      </c>
      <c r="K30">
        <v>751.38</v>
      </c>
      <c r="L30">
        <v>557.53540092452647</v>
      </c>
      <c r="M30">
        <v>1.8404907975460124E-2</v>
      </c>
      <c r="N30">
        <v>1.440576230492197E-2</v>
      </c>
    </row>
    <row r="31" spans="1:14" x14ac:dyDescent="0.2">
      <c r="A31" s="38" t="s">
        <v>73</v>
      </c>
      <c r="B31" s="38" t="s">
        <v>99</v>
      </c>
      <c r="C31" s="15">
        <v>31</v>
      </c>
      <c r="D31" s="16">
        <v>3238.8</v>
      </c>
      <c r="E31" s="15">
        <v>660</v>
      </c>
      <c r="F31" s="17">
        <f t="shared" si="0"/>
        <v>4.6969696969696967E-2</v>
      </c>
      <c r="H31" t="s">
        <v>73</v>
      </c>
      <c r="I31">
        <v>31</v>
      </c>
      <c r="J31">
        <v>29</v>
      </c>
      <c r="K31">
        <v>3238.8</v>
      </c>
      <c r="L31">
        <v>3415.2071866824931</v>
      </c>
      <c r="M31">
        <v>4.6969696969696967E-2</v>
      </c>
      <c r="N31">
        <v>2.2709475332811271E-2</v>
      </c>
    </row>
    <row r="32" spans="1:14" x14ac:dyDescent="0.2">
      <c r="A32" s="38" t="s">
        <v>74</v>
      </c>
      <c r="B32" s="38" t="s">
        <v>99</v>
      </c>
      <c r="C32" s="15">
        <v>4</v>
      </c>
      <c r="D32" s="16">
        <v>554.26</v>
      </c>
      <c r="E32" s="15">
        <v>702</v>
      </c>
      <c r="F32" s="17">
        <f t="shared" si="0"/>
        <v>5.6980056980056983E-3</v>
      </c>
      <c r="H32" t="s">
        <v>86</v>
      </c>
      <c r="I32">
        <v>27</v>
      </c>
      <c r="J32">
        <v>50</v>
      </c>
      <c r="K32">
        <v>4842.3</v>
      </c>
      <c r="L32">
        <v>8831.884419494032</v>
      </c>
      <c r="M32">
        <v>6.7992948879375473E-3</v>
      </c>
      <c r="N32">
        <v>1.0869565217391301E-2</v>
      </c>
    </row>
    <row r="33" spans="1:14" x14ac:dyDescent="0.2">
      <c r="A33" s="38" t="s">
        <v>75</v>
      </c>
      <c r="B33" s="38" t="s">
        <v>99</v>
      </c>
      <c r="C33" s="15">
        <v>15</v>
      </c>
      <c r="D33" s="16">
        <v>751.38</v>
      </c>
      <c r="E33" s="15">
        <v>815</v>
      </c>
      <c r="F33" s="17">
        <f t="shared" si="0"/>
        <v>1.8404907975460124E-2</v>
      </c>
      <c r="H33" t="s">
        <v>72</v>
      </c>
      <c r="I33">
        <v>15</v>
      </c>
      <c r="J33">
        <v>30</v>
      </c>
      <c r="K33">
        <v>18164.62</v>
      </c>
      <c r="L33">
        <v>77343.421748862835</v>
      </c>
      <c r="M33">
        <v>2.6997840172786176E-3</v>
      </c>
      <c r="N33">
        <v>3.0000000000000001E-3</v>
      </c>
    </row>
    <row r="34" spans="1:14" x14ac:dyDescent="0.2">
      <c r="A34" s="38" t="s">
        <v>76</v>
      </c>
      <c r="B34" s="38" t="s">
        <v>99</v>
      </c>
      <c r="C34" s="15">
        <v>1</v>
      </c>
      <c r="D34" s="16">
        <v>62.34</v>
      </c>
      <c r="E34" s="15">
        <v>189</v>
      </c>
      <c r="F34" s="17">
        <f t="shared" ref="F34:F51" si="1">C34/E34</f>
        <v>5.2910052910052907E-3</v>
      </c>
      <c r="H34" t="s">
        <v>57</v>
      </c>
      <c r="I34">
        <v>6</v>
      </c>
      <c r="J34">
        <v>1</v>
      </c>
      <c r="K34">
        <v>1597.29</v>
      </c>
      <c r="L34">
        <v>968.21265326744106</v>
      </c>
      <c r="M34">
        <v>4.0000000000000001E-3</v>
      </c>
      <c r="N34">
        <v>5.2002080083203334E-4</v>
      </c>
    </row>
    <row r="35" spans="1:14" x14ac:dyDescent="0.2">
      <c r="A35" s="38" t="s">
        <v>77</v>
      </c>
      <c r="B35" s="38" t="s">
        <v>99</v>
      </c>
      <c r="C35" s="15">
        <v>8</v>
      </c>
      <c r="D35" s="16">
        <v>8472.0300000000007</v>
      </c>
      <c r="E35" s="15">
        <v>3200</v>
      </c>
      <c r="F35" s="17">
        <f t="shared" si="1"/>
        <v>2.5000000000000001E-3</v>
      </c>
      <c r="H35" t="s">
        <v>85</v>
      </c>
      <c r="I35">
        <v>191</v>
      </c>
      <c r="J35">
        <v>175</v>
      </c>
      <c r="K35">
        <v>42611.76</v>
      </c>
      <c r="L35">
        <v>25709.772726075629</v>
      </c>
      <c r="M35">
        <v>1.9300727566693612E-2</v>
      </c>
      <c r="N35">
        <v>3.0455969369996519E-2</v>
      </c>
    </row>
    <row r="36" spans="1:14" x14ac:dyDescent="0.2">
      <c r="A36" s="38" t="s">
        <v>78</v>
      </c>
      <c r="B36" s="38" t="s">
        <v>99</v>
      </c>
      <c r="C36" s="15">
        <v>2</v>
      </c>
      <c r="D36" s="16">
        <v>117.91</v>
      </c>
      <c r="E36" s="15">
        <v>90</v>
      </c>
      <c r="F36" s="17">
        <f t="shared" si="1"/>
        <v>2.2222222222222223E-2</v>
      </c>
      <c r="H36" t="s">
        <v>61</v>
      </c>
      <c r="I36">
        <v>8</v>
      </c>
      <c r="J36">
        <v>47</v>
      </c>
      <c r="K36">
        <v>1573.63</v>
      </c>
      <c r="L36">
        <v>14105.397449219759</v>
      </c>
      <c r="M36">
        <v>9.6038415366146452E-3</v>
      </c>
      <c r="N36">
        <v>2.3209876543209881E-2</v>
      </c>
    </row>
    <row r="37" spans="1:14" x14ac:dyDescent="0.2">
      <c r="A37" s="38" t="s">
        <v>79</v>
      </c>
      <c r="B37" s="38" t="s">
        <v>99</v>
      </c>
      <c r="C37" s="15">
        <v>5</v>
      </c>
      <c r="D37" s="16">
        <v>153.34</v>
      </c>
      <c r="E37" s="15">
        <v>273</v>
      </c>
      <c r="F37" s="17">
        <f t="shared" si="1"/>
        <v>1.8315018315018316E-2</v>
      </c>
      <c r="H37" t="s">
        <v>47</v>
      </c>
      <c r="I37">
        <v>21</v>
      </c>
      <c r="J37">
        <v>59</v>
      </c>
      <c r="K37">
        <v>1900.67</v>
      </c>
      <c r="L37">
        <v>6306.6864727491256</v>
      </c>
      <c r="M37">
        <v>3.5117056856187288E-2</v>
      </c>
      <c r="N37">
        <v>3.4163288940359013E-2</v>
      </c>
    </row>
    <row r="38" spans="1:14" x14ac:dyDescent="0.2">
      <c r="A38" s="38" t="s">
        <v>80</v>
      </c>
      <c r="B38" s="38" t="s">
        <v>99</v>
      </c>
      <c r="C38" s="15">
        <v>2</v>
      </c>
      <c r="D38" s="16">
        <v>234.48</v>
      </c>
      <c r="E38" s="15">
        <v>122</v>
      </c>
      <c r="F38" s="17">
        <f t="shared" si="1"/>
        <v>1.6393442622950821E-2</v>
      </c>
      <c r="H38" t="s">
        <v>62</v>
      </c>
      <c r="I38">
        <v>1</v>
      </c>
      <c r="J38">
        <v>13</v>
      </c>
      <c r="K38">
        <v>47.73</v>
      </c>
      <c r="L38">
        <v>612.68628449637879</v>
      </c>
      <c r="M38">
        <v>5.5865921787709499E-3</v>
      </c>
      <c r="N38">
        <v>3.023255813953488E-2</v>
      </c>
    </row>
    <row r="39" spans="1:14" x14ac:dyDescent="0.2">
      <c r="A39" s="38" t="s">
        <v>81</v>
      </c>
      <c r="B39" s="38" t="s">
        <v>99</v>
      </c>
      <c r="C39" s="15">
        <v>4</v>
      </c>
      <c r="D39" s="16">
        <v>245.14</v>
      </c>
      <c r="E39" s="15">
        <v>400</v>
      </c>
      <c r="F39" s="17">
        <f t="shared" si="1"/>
        <v>0.01</v>
      </c>
      <c r="H39" t="s">
        <v>37</v>
      </c>
      <c r="I39">
        <v>8</v>
      </c>
      <c r="J39">
        <v>10</v>
      </c>
      <c r="K39">
        <v>175.67</v>
      </c>
      <c r="L39">
        <v>471.23774655167068</v>
      </c>
      <c r="M39">
        <v>1.2195121951219513E-2</v>
      </c>
      <c r="N39">
        <v>2.624671916010499E-2</v>
      </c>
    </row>
    <row r="40" spans="1:14" x14ac:dyDescent="0.2">
      <c r="A40" s="38" t="s">
        <v>82</v>
      </c>
      <c r="B40" s="38" t="s">
        <v>99</v>
      </c>
      <c r="C40" s="15">
        <v>10</v>
      </c>
      <c r="D40" s="16">
        <v>2421.89</v>
      </c>
      <c r="E40" s="15">
        <v>216</v>
      </c>
      <c r="F40" s="17">
        <f t="shared" si="1"/>
        <v>4.6296296296296294E-2</v>
      </c>
      <c r="H40" t="s">
        <v>84</v>
      </c>
      <c r="I40">
        <v>3</v>
      </c>
      <c r="J40">
        <v>12</v>
      </c>
      <c r="K40">
        <v>20.54</v>
      </c>
      <c r="L40">
        <v>4628.7812013703251</v>
      </c>
      <c r="M40">
        <v>1.9607843137254902E-2</v>
      </c>
      <c r="N40">
        <v>1.6194331983805672E-2</v>
      </c>
    </row>
    <row r="41" spans="1:14" x14ac:dyDescent="0.2">
      <c r="A41" s="38" t="s">
        <v>83</v>
      </c>
      <c r="B41" s="38" t="s">
        <v>99</v>
      </c>
      <c r="C41" s="15">
        <v>4</v>
      </c>
      <c r="D41" s="16">
        <v>846.23</v>
      </c>
      <c r="E41" s="15">
        <v>1025</v>
      </c>
      <c r="F41" s="17">
        <f t="shared" si="1"/>
        <v>3.9024390243902439E-3</v>
      </c>
      <c r="H41" t="s">
        <v>45</v>
      </c>
      <c r="I41">
        <v>21</v>
      </c>
      <c r="J41">
        <v>44</v>
      </c>
      <c r="K41">
        <v>1356.58</v>
      </c>
      <c r="L41">
        <v>2719.744043153878</v>
      </c>
      <c r="M41">
        <v>2.9288702928870293E-2</v>
      </c>
      <c r="N41">
        <v>3.4920634920634921E-2</v>
      </c>
    </row>
    <row r="42" spans="1:14" x14ac:dyDescent="0.2">
      <c r="A42" s="38" t="s">
        <v>84</v>
      </c>
      <c r="B42" s="38" t="s">
        <v>99</v>
      </c>
      <c r="C42" s="15">
        <v>3</v>
      </c>
      <c r="D42" s="16">
        <v>20.54</v>
      </c>
      <c r="E42" s="15">
        <v>153</v>
      </c>
      <c r="F42" s="17">
        <f t="shared" si="1"/>
        <v>1.9607843137254902E-2</v>
      </c>
      <c r="H42" t="s">
        <v>48</v>
      </c>
      <c r="I42">
        <v>11</v>
      </c>
      <c r="J42">
        <v>10</v>
      </c>
      <c r="K42">
        <v>707.43</v>
      </c>
      <c r="L42">
        <v>902.33417451124501</v>
      </c>
      <c r="M42">
        <v>4.1825095057034217E-2</v>
      </c>
      <c r="N42">
        <v>2.5000000000000001E-2</v>
      </c>
    </row>
    <row r="43" spans="1:14" x14ac:dyDescent="0.2">
      <c r="A43" s="38" t="s">
        <v>85</v>
      </c>
      <c r="B43" s="38" t="s">
        <v>99</v>
      </c>
      <c r="C43" s="15">
        <v>191</v>
      </c>
      <c r="D43" s="16">
        <v>42611.76</v>
      </c>
      <c r="E43" s="15">
        <v>9896</v>
      </c>
      <c r="F43" s="17">
        <f t="shared" si="1"/>
        <v>1.9300727566693612E-2</v>
      </c>
      <c r="H43" t="s">
        <v>56</v>
      </c>
      <c r="I43">
        <v>18</v>
      </c>
      <c r="J43">
        <v>11</v>
      </c>
      <c r="K43">
        <v>1126.3599999999999</v>
      </c>
      <c r="L43">
        <v>769.29675876323904</v>
      </c>
      <c r="M43">
        <v>2.6011560693641619E-2</v>
      </c>
      <c r="N43">
        <v>1.896551724137931E-2</v>
      </c>
    </row>
    <row r="44" spans="1:14" x14ac:dyDescent="0.2">
      <c r="A44" s="38" t="s">
        <v>86</v>
      </c>
      <c r="B44" s="38" t="s">
        <v>99</v>
      </c>
      <c r="C44" s="15">
        <v>27</v>
      </c>
      <c r="D44" s="16">
        <v>4842.3</v>
      </c>
      <c r="E44" s="15">
        <v>3971</v>
      </c>
      <c r="F44" s="17">
        <f t="shared" si="1"/>
        <v>6.7992948879375473E-3</v>
      </c>
      <c r="H44" t="s">
        <v>58</v>
      </c>
      <c r="I44">
        <v>9</v>
      </c>
      <c r="J44">
        <v>9</v>
      </c>
      <c r="K44">
        <v>427.43</v>
      </c>
      <c r="L44">
        <v>533.02719516797526</v>
      </c>
      <c r="M44">
        <v>1.8907563025210083E-2</v>
      </c>
      <c r="N44">
        <v>1.465798045602606E-2</v>
      </c>
    </row>
    <row r="45" spans="1:14" x14ac:dyDescent="0.2">
      <c r="A45" s="38" t="s">
        <v>87</v>
      </c>
      <c r="B45" s="38" t="s">
        <v>99</v>
      </c>
      <c r="C45" s="15">
        <v>7</v>
      </c>
      <c r="D45" s="16">
        <v>416.05</v>
      </c>
      <c r="E45" s="15">
        <v>579</v>
      </c>
      <c r="F45" s="17">
        <f t="shared" si="1"/>
        <v>1.2089810017271158E-2</v>
      </c>
      <c r="H45" t="s">
        <v>53</v>
      </c>
      <c r="I45">
        <v>59</v>
      </c>
      <c r="J45">
        <v>129</v>
      </c>
      <c r="K45">
        <v>9301.56</v>
      </c>
      <c r="L45">
        <v>40277.934017623222</v>
      </c>
      <c r="M45">
        <v>1.2400168137873056E-2</v>
      </c>
      <c r="N45">
        <v>1.6688227684346701E-2</v>
      </c>
    </row>
    <row r="46" spans="1:14" x14ac:dyDescent="0.2">
      <c r="A46" s="38" t="s">
        <v>88</v>
      </c>
      <c r="B46" s="38" t="s">
        <v>99</v>
      </c>
      <c r="C46" s="15">
        <v>16</v>
      </c>
      <c r="D46" s="16">
        <v>503.2</v>
      </c>
      <c r="E46" s="15">
        <v>800</v>
      </c>
      <c r="F46" s="17">
        <f t="shared" si="1"/>
        <v>0.02</v>
      </c>
      <c r="H46" t="s">
        <v>90</v>
      </c>
      <c r="I46">
        <v>51</v>
      </c>
      <c r="J46">
        <v>77</v>
      </c>
      <c r="K46">
        <v>22247.81</v>
      </c>
      <c r="L46">
        <v>25344.702199375399</v>
      </c>
      <c r="M46">
        <v>1.2301013024602027E-2</v>
      </c>
      <c r="N46">
        <v>1.081916537867079E-2</v>
      </c>
    </row>
    <row r="47" spans="1:14" x14ac:dyDescent="0.2">
      <c r="A47" s="38" t="s">
        <v>89</v>
      </c>
      <c r="B47" s="38" t="s">
        <v>99</v>
      </c>
      <c r="C47" s="15">
        <v>3</v>
      </c>
      <c r="D47" s="16">
        <v>218.05</v>
      </c>
      <c r="E47" s="15">
        <v>500</v>
      </c>
      <c r="F47" s="17">
        <f t="shared" si="1"/>
        <v>6.0000000000000001E-3</v>
      </c>
      <c r="H47" t="s">
        <v>70</v>
      </c>
      <c r="I47">
        <v>4</v>
      </c>
      <c r="J47">
        <v>8</v>
      </c>
      <c r="K47">
        <v>947.98</v>
      </c>
      <c r="L47">
        <v>722.3344459531578</v>
      </c>
      <c r="M47">
        <v>5.2980132450331126E-3</v>
      </c>
      <c r="N47">
        <v>3.7002775208140608E-3</v>
      </c>
    </row>
    <row r="48" spans="1:14" x14ac:dyDescent="0.2">
      <c r="A48" s="38" t="s">
        <v>90</v>
      </c>
      <c r="B48" s="38" t="s">
        <v>99</v>
      </c>
      <c r="C48" s="15">
        <v>51</v>
      </c>
      <c r="D48" s="16">
        <v>22247.81</v>
      </c>
      <c r="E48" s="15">
        <v>4146</v>
      </c>
      <c r="F48" s="17">
        <f t="shared" si="1"/>
        <v>1.2301013024602027E-2</v>
      </c>
      <c r="H48" t="s">
        <v>88</v>
      </c>
      <c r="I48">
        <v>16</v>
      </c>
      <c r="J48">
        <v>21</v>
      </c>
      <c r="K48">
        <v>503.2</v>
      </c>
      <c r="L48">
        <v>968.16119052794306</v>
      </c>
      <c r="M48">
        <v>0.02</v>
      </c>
      <c r="N48">
        <v>2.9411764705882349E-2</v>
      </c>
    </row>
    <row r="49" spans="1:14" x14ac:dyDescent="0.2">
      <c r="A49" s="38" t="s">
        <v>91</v>
      </c>
      <c r="B49" s="38" t="s">
        <v>99</v>
      </c>
      <c r="C49" s="15">
        <v>5</v>
      </c>
      <c r="D49" s="16">
        <v>264.58</v>
      </c>
      <c r="E49" s="15">
        <v>147</v>
      </c>
      <c r="F49" s="17">
        <f t="shared" si="1"/>
        <v>3.4013605442176874E-2</v>
      </c>
      <c r="H49" t="s">
        <v>71</v>
      </c>
      <c r="I49">
        <v>9</v>
      </c>
      <c r="J49">
        <v>8</v>
      </c>
      <c r="K49">
        <v>121.46</v>
      </c>
      <c r="L49">
        <v>79.240361269887572</v>
      </c>
      <c r="M49">
        <v>1.5597920277296361E-2</v>
      </c>
      <c r="N49">
        <v>7.2992700729926996E-3</v>
      </c>
    </row>
    <row r="50" spans="1:14" x14ac:dyDescent="0.2">
      <c r="A50" s="38" t="s">
        <v>92</v>
      </c>
      <c r="B50" s="38" t="s">
        <v>99</v>
      </c>
      <c r="C50" s="15">
        <v>1</v>
      </c>
      <c r="D50" s="16">
        <v>317.86</v>
      </c>
      <c r="E50" s="15">
        <v>169</v>
      </c>
      <c r="F50" s="17">
        <f t="shared" si="1"/>
        <v>5.9171597633136093E-3</v>
      </c>
      <c r="H50" t="s">
        <v>52</v>
      </c>
      <c r="I50">
        <v>1</v>
      </c>
      <c r="J50">
        <v>7</v>
      </c>
      <c r="K50">
        <v>168.34</v>
      </c>
      <c r="L50">
        <v>543.61425616693475</v>
      </c>
      <c r="M50">
        <v>5.9171597633136093E-3</v>
      </c>
      <c r="N50">
        <v>2.1604938271604941E-2</v>
      </c>
    </row>
    <row r="51" spans="1:14" x14ac:dyDescent="0.2">
      <c r="A51" s="38" t="s">
        <v>93</v>
      </c>
      <c r="B51" s="38" t="s">
        <v>99</v>
      </c>
      <c r="C51" s="15">
        <v>1</v>
      </c>
      <c r="D51" s="16">
        <v>60.27</v>
      </c>
      <c r="E51" s="15">
        <v>125</v>
      </c>
      <c r="F51" s="17">
        <f t="shared" si="1"/>
        <v>8.0000000000000002E-3</v>
      </c>
      <c r="H51" t="s">
        <v>82</v>
      </c>
      <c r="I51">
        <v>10</v>
      </c>
      <c r="J51">
        <v>16</v>
      </c>
      <c r="K51">
        <v>2421.89</v>
      </c>
      <c r="L51">
        <v>9212.3819630850994</v>
      </c>
      <c r="M51">
        <v>4.6296296296296294E-2</v>
      </c>
      <c r="N51">
        <v>1.1860637509266121E-2</v>
      </c>
    </row>
    <row r="52" spans="1:14" x14ac:dyDescent="0.2">
      <c r="A52" s="38" t="s">
        <v>32</v>
      </c>
      <c r="B52" s="38" t="s">
        <v>100</v>
      </c>
      <c r="C52" s="18">
        <v>16</v>
      </c>
      <c r="D52" s="19">
        <v>946.16267175339135</v>
      </c>
      <c r="E52" s="15">
        <v>310</v>
      </c>
      <c r="F52" s="17">
        <v>5.1612903225806452E-2</v>
      </c>
      <c r="H52" t="s">
        <v>60</v>
      </c>
      <c r="I52">
        <v>17</v>
      </c>
      <c r="J52">
        <v>19</v>
      </c>
      <c r="K52">
        <v>1152.04</v>
      </c>
      <c r="L52">
        <v>1308.0401933239771</v>
      </c>
      <c r="M52">
        <v>1.83982683982684E-2</v>
      </c>
      <c r="N52">
        <v>1.4372163388804839E-2</v>
      </c>
    </row>
    <row r="53" spans="1:14" x14ac:dyDescent="0.2">
      <c r="A53" s="38" t="s">
        <v>37</v>
      </c>
      <c r="B53" s="38" t="s">
        <v>100</v>
      </c>
      <c r="C53" s="18">
        <v>10</v>
      </c>
      <c r="D53" s="19">
        <v>471.23774655167068</v>
      </c>
      <c r="E53" s="15">
        <v>381</v>
      </c>
      <c r="F53" s="17">
        <v>2.624671916010499E-2</v>
      </c>
      <c r="H53" t="s">
        <v>69</v>
      </c>
      <c r="I53">
        <v>1</v>
      </c>
      <c r="J53">
        <v>12</v>
      </c>
      <c r="K53">
        <v>51.43</v>
      </c>
      <c r="L53">
        <v>733.94540351208002</v>
      </c>
      <c r="M53">
        <v>4.8780487804878049E-3</v>
      </c>
      <c r="N53">
        <v>2.181818181818182E-2</v>
      </c>
    </row>
    <row r="54" spans="1:14" x14ac:dyDescent="0.2">
      <c r="A54" s="38" t="s">
        <v>40</v>
      </c>
      <c r="B54" s="38" t="s">
        <v>100</v>
      </c>
      <c r="C54" s="18">
        <v>106</v>
      </c>
      <c r="D54" s="19">
        <v>18161.668715654421</v>
      </c>
      <c r="E54" s="15">
        <v>8889</v>
      </c>
      <c r="F54" s="17">
        <v>1.192485093936326E-2</v>
      </c>
      <c r="H54" t="s">
        <v>91</v>
      </c>
      <c r="I54">
        <v>5</v>
      </c>
      <c r="J54">
        <v>8</v>
      </c>
      <c r="K54">
        <v>264.58</v>
      </c>
      <c r="L54">
        <v>847.5359819326336</v>
      </c>
      <c r="M54">
        <v>3.4013605442176874E-2</v>
      </c>
      <c r="N54">
        <v>2.2284122562674091E-2</v>
      </c>
    </row>
    <row r="55" spans="1:14" x14ac:dyDescent="0.2">
      <c r="A55" s="38" t="s">
        <v>42</v>
      </c>
      <c r="B55" s="38" t="s">
        <v>100</v>
      </c>
      <c r="C55" s="18">
        <v>50</v>
      </c>
      <c r="D55" s="19">
        <v>152720.21095751051</v>
      </c>
      <c r="E55" s="15">
        <v>7206</v>
      </c>
      <c r="F55" s="17">
        <v>6.938662225922842E-3</v>
      </c>
      <c r="H55" t="s">
        <v>59</v>
      </c>
      <c r="I55">
        <v>9</v>
      </c>
      <c r="J55">
        <v>1</v>
      </c>
      <c r="K55">
        <v>328.42</v>
      </c>
      <c r="L55">
        <v>3985.0070045985249</v>
      </c>
      <c r="M55">
        <v>1.9396551724137932E-2</v>
      </c>
      <c r="N55">
        <v>3.937007874015748E-3</v>
      </c>
    </row>
    <row r="56" spans="1:14" x14ac:dyDescent="0.2">
      <c r="A56" s="38" t="s">
        <v>44</v>
      </c>
      <c r="B56" s="38" t="s">
        <v>100</v>
      </c>
      <c r="C56" s="18">
        <v>7</v>
      </c>
      <c r="D56" s="19">
        <v>1854.4424626793209</v>
      </c>
      <c r="E56" s="15">
        <v>476</v>
      </c>
      <c r="F56" s="17">
        <v>1.470588235294118E-2</v>
      </c>
      <c r="H56" t="s">
        <v>63</v>
      </c>
      <c r="I56">
        <v>1</v>
      </c>
      <c r="J56">
        <v>5</v>
      </c>
      <c r="K56">
        <v>4257.4399999999996</v>
      </c>
      <c r="L56">
        <v>12624.809675910141</v>
      </c>
      <c r="M56">
        <v>3.0959752321981426E-3</v>
      </c>
      <c r="N56">
        <v>4.9164208456243851E-3</v>
      </c>
    </row>
    <row r="57" spans="1:14" x14ac:dyDescent="0.2">
      <c r="A57" s="38" t="s">
        <v>45</v>
      </c>
      <c r="B57" s="38" t="s">
        <v>100</v>
      </c>
      <c r="C57" s="18">
        <v>44</v>
      </c>
      <c r="D57" s="19">
        <v>2719.744043153878</v>
      </c>
      <c r="E57" s="15">
        <v>1260</v>
      </c>
      <c r="F57" s="17">
        <v>3.4920634920634921E-2</v>
      </c>
      <c r="H57" t="s">
        <v>66</v>
      </c>
      <c r="I57">
        <v>3</v>
      </c>
      <c r="J57">
        <v>6</v>
      </c>
      <c r="K57">
        <v>623.15</v>
      </c>
      <c r="L57">
        <v>319.20306093370652</v>
      </c>
      <c r="M57">
        <v>7.4074074074074077E-3</v>
      </c>
      <c r="N57">
        <v>3.53356890459364E-3</v>
      </c>
    </row>
    <row r="58" spans="1:14" x14ac:dyDescent="0.2">
      <c r="A58" s="38" t="s">
        <v>47</v>
      </c>
      <c r="B58" s="38" t="s">
        <v>100</v>
      </c>
      <c r="C58" s="18">
        <v>59</v>
      </c>
      <c r="D58" s="19">
        <v>6306.6864727491256</v>
      </c>
      <c r="E58" s="15">
        <v>1727</v>
      </c>
      <c r="F58" s="17">
        <v>3.4163288940359013E-2</v>
      </c>
      <c r="H58" t="s">
        <v>67</v>
      </c>
      <c r="I58">
        <v>5</v>
      </c>
      <c r="J58">
        <v>52</v>
      </c>
      <c r="K58">
        <v>541.62</v>
      </c>
      <c r="L58">
        <v>5616.3300851100084</v>
      </c>
      <c r="M58">
        <v>1.6286644951140065E-2</v>
      </c>
      <c r="N58">
        <v>1.04E-2</v>
      </c>
    </row>
    <row r="59" spans="1:14" x14ac:dyDescent="0.2">
      <c r="A59" s="38" t="s">
        <v>48</v>
      </c>
      <c r="B59" s="38" t="s">
        <v>100</v>
      </c>
      <c r="C59" s="18">
        <v>10</v>
      </c>
      <c r="D59" s="19">
        <v>902.33417451124501</v>
      </c>
      <c r="E59" s="15">
        <v>400</v>
      </c>
      <c r="F59" s="17">
        <v>2.5000000000000001E-2</v>
      </c>
    </row>
    <row r="60" spans="1:14" x14ac:dyDescent="0.2">
      <c r="A60" s="38" t="s">
        <v>50</v>
      </c>
      <c r="B60" s="38" t="s">
        <v>100</v>
      </c>
      <c r="C60" s="18">
        <v>16</v>
      </c>
      <c r="D60" s="19">
        <v>785.65518653490756</v>
      </c>
      <c r="E60" s="15">
        <v>1232</v>
      </c>
      <c r="F60" s="17">
        <v>1.298701298701299E-2</v>
      </c>
    </row>
    <row r="61" spans="1:14" x14ac:dyDescent="0.2">
      <c r="A61" s="38" t="s">
        <v>51</v>
      </c>
      <c r="B61" s="38" t="s">
        <v>100</v>
      </c>
      <c r="C61" s="18">
        <v>14</v>
      </c>
      <c r="D61" s="19">
        <v>533.72957161805164</v>
      </c>
      <c r="E61" s="15">
        <v>680</v>
      </c>
      <c r="F61" s="17">
        <v>2.058823529411765E-2</v>
      </c>
    </row>
    <row r="62" spans="1:14" x14ac:dyDescent="0.2">
      <c r="A62" s="38" t="s">
        <v>52</v>
      </c>
      <c r="B62" s="38" t="s">
        <v>100</v>
      </c>
      <c r="C62" s="18">
        <v>7</v>
      </c>
      <c r="D62" s="19">
        <v>543.61425616693475</v>
      </c>
      <c r="E62" s="15">
        <v>324</v>
      </c>
      <c r="F62" s="17">
        <v>2.1604938271604941E-2</v>
      </c>
    </row>
    <row r="63" spans="1:14" x14ac:dyDescent="0.2">
      <c r="A63" s="38" t="s">
        <v>53</v>
      </c>
      <c r="B63" s="38" t="s">
        <v>100</v>
      </c>
      <c r="C63" s="18">
        <v>129</v>
      </c>
      <c r="D63" s="19">
        <v>40277.934017623222</v>
      </c>
      <c r="E63" s="15">
        <v>7730</v>
      </c>
      <c r="F63" s="17">
        <v>1.6688227684346701E-2</v>
      </c>
    </row>
    <row r="64" spans="1:14" x14ac:dyDescent="0.2">
      <c r="A64" s="38" t="s">
        <v>54</v>
      </c>
      <c r="B64" s="38" t="s">
        <v>100</v>
      </c>
      <c r="C64" s="18">
        <v>29</v>
      </c>
      <c r="D64" s="19">
        <v>4079.9609911684061</v>
      </c>
      <c r="E64" s="15">
        <v>1141</v>
      </c>
      <c r="F64" s="17">
        <v>2.541630148992112E-2</v>
      </c>
    </row>
    <row r="65" spans="1:6" x14ac:dyDescent="0.2">
      <c r="A65" s="38" t="s">
        <v>55</v>
      </c>
      <c r="B65" s="38" t="s">
        <v>100</v>
      </c>
      <c r="C65" s="18">
        <v>9</v>
      </c>
      <c r="D65" s="19">
        <v>2378.874680779968</v>
      </c>
      <c r="E65" s="15">
        <v>451</v>
      </c>
      <c r="F65" s="17">
        <v>1.9955654101995561E-2</v>
      </c>
    </row>
    <row r="66" spans="1:6" x14ac:dyDescent="0.2">
      <c r="A66" s="38" t="s">
        <v>56</v>
      </c>
      <c r="B66" s="38" t="s">
        <v>100</v>
      </c>
      <c r="C66" s="18">
        <v>11</v>
      </c>
      <c r="D66" s="19">
        <v>769.29675876323904</v>
      </c>
      <c r="E66" s="15">
        <v>580</v>
      </c>
      <c r="F66" s="17">
        <v>1.896551724137931E-2</v>
      </c>
    </row>
    <row r="67" spans="1:6" x14ac:dyDescent="0.2">
      <c r="A67" s="38" t="s">
        <v>57</v>
      </c>
      <c r="B67" s="38" t="s">
        <v>100</v>
      </c>
      <c r="C67" s="18">
        <v>1</v>
      </c>
      <c r="D67" s="19">
        <v>968.21265326744106</v>
      </c>
      <c r="E67" s="15">
        <v>1923</v>
      </c>
      <c r="F67" s="17">
        <v>5.2002080083203334E-4</v>
      </c>
    </row>
    <row r="68" spans="1:6" x14ac:dyDescent="0.2">
      <c r="A68" s="38" t="s">
        <v>58</v>
      </c>
      <c r="B68" s="38" t="s">
        <v>100</v>
      </c>
      <c r="C68" s="18">
        <v>9</v>
      </c>
      <c r="D68" s="19">
        <v>533.02719516797526</v>
      </c>
      <c r="E68" s="15">
        <v>614</v>
      </c>
      <c r="F68" s="17">
        <v>1.465798045602606E-2</v>
      </c>
    </row>
    <row r="69" spans="1:6" x14ac:dyDescent="0.2">
      <c r="A69" s="38" t="s">
        <v>59</v>
      </c>
      <c r="B69" s="38" t="s">
        <v>100</v>
      </c>
      <c r="C69" s="18">
        <v>1</v>
      </c>
      <c r="D69" s="19">
        <v>3985.0070045985249</v>
      </c>
      <c r="E69" s="15">
        <v>254</v>
      </c>
      <c r="F69" s="17">
        <v>3.937007874015748E-3</v>
      </c>
    </row>
    <row r="70" spans="1:6" x14ac:dyDescent="0.2">
      <c r="A70" s="38" t="s">
        <v>60</v>
      </c>
      <c r="B70" s="38" t="s">
        <v>100</v>
      </c>
      <c r="C70" s="18">
        <v>19</v>
      </c>
      <c r="D70" s="19">
        <v>1308.0401933239771</v>
      </c>
      <c r="E70" s="15">
        <v>1322</v>
      </c>
      <c r="F70" s="17">
        <v>1.4372163388804839E-2</v>
      </c>
    </row>
    <row r="71" spans="1:6" x14ac:dyDescent="0.2">
      <c r="A71" s="38" t="s">
        <v>61</v>
      </c>
      <c r="B71" s="38" t="s">
        <v>100</v>
      </c>
      <c r="C71" s="18">
        <v>47</v>
      </c>
      <c r="D71" s="19">
        <v>14105.397449219759</v>
      </c>
      <c r="E71" s="15">
        <v>2025</v>
      </c>
      <c r="F71" s="17">
        <v>2.3209876543209881E-2</v>
      </c>
    </row>
    <row r="72" spans="1:6" x14ac:dyDescent="0.2">
      <c r="A72" s="38" t="s">
        <v>62</v>
      </c>
      <c r="B72" s="38" t="s">
        <v>100</v>
      </c>
      <c r="C72" s="18">
        <v>13</v>
      </c>
      <c r="D72" s="19">
        <v>612.68628449637879</v>
      </c>
      <c r="E72" s="15">
        <v>430</v>
      </c>
      <c r="F72" s="17">
        <v>3.023255813953488E-2</v>
      </c>
    </row>
    <row r="73" spans="1:6" x14ac:dyDescent="0.2">
      <c r="A73" s="38" t="s">
        <v>63</v>
      </c>
      <c r="B73" s="38" t="s">
        <v>100</v>
      </c>
      <c r="C73" s="18">
        <v>5</v>
      </c>
      <c r="D73" s="19">
        <v>12624.809675910141</v>
      </c>
      <c r="E73" s="15">
        <v>1017</v>
      </c>
      <c r="F73" s="17">
        <v>4.9164208456243851E-3</v>
      </c>
    </row>
    <row r="74" spans="1:6" x14ac:dyDescent="0.2">
      <c r="A74" s="38" t="s">
        <v>64</v>
      </c>
      <c r="B74" s="38" t="s">
        <v>100</v>
      </c>
      <c r="C74" s="18">
        <v>30</v>
      </c>
      <c r="D74" s="19">
        <v>12201.60070612868</v>
      </c>
      <c r="E74" s="15">
        <v>4000</v>
      </c>
      <c r="F74" s="17">
        <v>7.4999999999999997E-3</v>
      </c>
    </row>
    <row r="75" spans="1:6" x14ac:dyDescent="0.2">
      <c r="A75" s="38" t="s">
        <v>66</v>
      </c>
      <c r="B75" s="38" t="s">
        <v>100</v>
      </c>
      <c r="C75" s="18">
        <v>6</v>
      </c>
      <c r="D75" s="19">
        <v>319.20306093370652</v>
      </c>
      <c r="E75" s="15">
        <v>1698</v>
      </c>
      <c r="F75" s="17">
        <v>3.53356890459364E-3</v>
      </c>
    </row>
    <row r="76" spans="1:6" x14ac:dyDescent="0.2">
      <c r="A76" s="38" t="s">
        <v>67</v>
      </c>
      <c r="B76" s="38" t="s">
        <v>100</v>
      </c>
      <c r="C76" s="18">
        <v>52</v>
      </c>
      <c r="D76" s="19">
        <v>5616.3300851100084</v>
      </c>
      <c r="E76" s="15">
        <v>5000</v>
      </c>
      <c r="F76" s="17">
        <v>1.04E-2</v>
      </c>
    </row>
    <row r="77" spans="1:6" x14ac:dyDescent="0.2">
      <c r="A77" s="38" t="s">
        <v>69</v>
      </c>
      <c r="B77" s="38" t="s">
        <v>100</v>
      </c>
      <c r="C77" s="18">
        <v>12</v>
      </c>
      <c r="D77" s="19">
        <v>733.94540351208002</v>
      </c>
      <c r="E77" s="15">
        <v>550</v>
      </c>
      <c r="F77" s="17">
        <v>2.181818181818182E-2</v>
      </c>
    </row>
    <row r="78" spans="1:6" x14ac:dyDescent="0.2">
      <c r="A78" s="38" t="s">
        <v>70</v>
      </c>
      <c r="B78" s="38" t="s">
        <v>100</v>
      </c>
      <c r="C78" s="18">
        <v>8</v>
      </c>
      <c r="D78" s="19">
        <v>722.3344459531578</v>
      </c>
      <c r="E78" s="15">
        <v>2162</v>
      </c>
      <c r="F78" s="17">
        <v>3.7002775208140608E-3</v>
      </c>
    </row>
    <row r="79" spans="1:6" x14ac:dyDescent="0.2">
      <c r="A79" s="38" t="s">
        <v>71</v>
      </c>
      <c r="B79" s="38" t="s">
        <v>100</v>
      </c>
      <c r="C79" s="18">
        <v>8</v>
      </c>
      <c r="D79" s="19">
        <v>79.240361269887572</v>
      </c>
      <c r="E79" s="15">
        <v>1096</v>
      </c>
      <c r="F79" s="17">
        <v>7.2992700729926996E-3</v>
      </c>
    </row>
    <row r="80" spans="1:6" x14ac:dyDescent="0.2">
      <c r="A80" s="38" t="s">
        <v>72</v>
      </c>
      <c r="B80" s="38" t="s">
        <v>100</v>
      </c>
      <c r="C80" s="18">
        <v>30</v>
      </c>
      <c r="D80" s="19">
        <v>77343.421748862835</v>
      </c>
      <c r="E80" s="15">
        <v>10000</v>
      </c>
      <c r="F80" s="17">
        <v>3.0000000000000001E-3</v>
      </c>
    </row>
    <row r="81" spans="1:6" x14ac:dyDescent="0.2">
      <c r="A81" s="38" t="s">
        <v>73</v>
      </c>
      <c r="B81" s="38" t="s">
        <v>100</v>
      </c>
      <c r="C81" s="18">
        <v>29</v>
      </c>
      <c r="D81" s="19">
        <v>3415.2071866824931</v>
      </c>
      <c r="E81" s="15">
        <v>1277</v>
      </c>
      <c r="F81" s="17">
        <v>2.2709475332811271E-2</v>
      </c>
    </row>
    <row r="82" spans="1:6" x14ac:dyDescent="0.2">
      <c r="A82" s="38" t="s">
        <v>74</v>
      </c>
      <c r="B82" s="38" t="s">
        <v>100</v>
      </c>
      <c r="C82" s="18">
        <v>7</v>
      </c>
      <c r="D82" s="19">
        <v>452.40289478678972</v>
      </c>
      <c r="E82" s="15">
        <v>1067</v>
      </c>
      <c r="F82" s="17">
        <v>6.5604498594189313E-3</v>
      </c>
    </row>
    <row r="83" spans="1:6" x14ac:dyDescent="0.2">
      <c r="A83" s="38" t="s">
        <v>75</v>
      </c>
      <c r="B83" s="38" t="s">
        <v>100</v>
      </c>
      <c r="C83" s="18">
        <v>12</v>
      </c>
      <c r="D83" s="19">
        <v>557.53540092452647</v>
      </c>
      <c r="E83" s="15">
        <v>833</v>
      </c>
      <c r="F83" s="17">
        <v>1.440576230492197E-2</v>
      </c>
    </row>
    <row r="84" spans="1:6" x14ac:dyDescent="0.2">
      <c r="A84" s="38" t="s">
        <v>76</v>
      </c>
      <c r="B84" s="38" t="s">
        <v>100</v>
      </c>
      <c r="C84" s="18">
        <v>4</v>
      </c>
      <c r="D84" s="19">
        <v>604.48162117205516</v>
      </c>
      <c r="E84" s="15">
        <v>321</v>
      </c>
      <c r="F84" s="17">
        <v>1.2461059190031151E-2</v>
      </c>
    </row>
    <row r="85" spans="1:6" x14ac:dyDescent="0.2">
      <c r="A85" s="38" t="s">
        <v>77</v>
      </c>
      <c r="B85" s="38" t="s">
        <v>100</v>
      </c>
      <c r="C85" s="18">
        <v>11</v>
      </c>
      <c r="D85" s="19">
        <v>30178.836336379081</v>
      </c>
      <c r="E85" s="15">
        <v>5333</v>
      </c>
      <c r="F85" s="17">
        <v>2.0626289143071438E-3</v>
      </c>
    </row>
    <row r="86" spans="1:6" x14ac:dyDescent="0.2">
      <c r="A86" s="38" t="s">
        <v>78</v>
      </c>
      <c r="B86" s="38" t="s">
        <v>100</v>
      </c>
      <c r="C86" s="18">
        <v>7</v>
      </c>
      <c r="D86" s="19">
        <v>858.42158321731745</v>
      </c>
      <c r="E86" s="15">
        <v>591</v>
      </c>
      <c r="F86" s="17">
        <v>1.184433164128596E-2</v>
      </c>
    </row>
    <row r="87" spans="1:6" x14ac:dyDescent="0.2">
      <c r="A87" s="38" t="s">
        <v>79</v>
      </c>
      <c r="B87" s="38" t="s">
        <v>100</v>
      </c>
      <c r="C87" s="18">
        <v>0</v>
      </c>
      <c r="D87" s="19">
        <v>203.80313311516841</v>
      </c>
      <c r="E87" s="15">
        <v>343</v>
      </c>
      <c r="F87" s="17">
        <v>0</v>
      </c>
    </row>
    <row r="88" spans="1:6" x14ac:dyDescent="0.2">
      <c r="A88" s="38" t="s">
        <v>80</v>
      </c>
      <c r="B88" s="38" t="s">
        <v>100</v>
      </c>
      <c r="C88" s="18">
        <v>4</v>
      </c>
      <c r="D88" s="19">
        <v>171.36908084847471</v>
      </c>
      <c r="E88" s="15">
        <v>116</v>
      </c>
      <c r="F88" s="17">
        <v>3.4482758620689648E-2</v>
      </c>
    </row>
    <row r="89" spans="1:6" x14ac:dyDescent="0.2">
      <c r="A89" s="38" t="s">
        <v>81</v>
      </c>
      <c r="B89" s="38" t="s">
        <v>100</v>
      </c>
      <c r="C89" s="18">
        <v>6</v>
      </c>
      <c r="D89" s="19">
        <v>331.2582802081302</v>
      </c>
      <c r="E89" s="15">
        <v>57</v>
      </c>
      <c r="F89" s="17">
        <v>0.10526315789473679</v>
      </c>
    </row>
    <row r="90" spans="1:6" x14ac:dyDescent="0.2">
      <c r="A90" s="38" t="s">
        <v>82</v>
      </c>
      <c r="B90" s="38" t="s">
        <v>100</v>
      </c>
      <c r="C90" s="18">
        <v>16</v>
      </c>
      <c r="D90" s="19">
        <v>9212.3819630850994</v>
      </c>
      <c r="E90" s="15">
        <v>1349</v>
      </c>
      <c r="F90" s="17">
        <v>1.1860637509266121E-2</v>
      </c>
    </row>
    <row r="91" spans="1:6" x14ac:dyDescent="0.2">
      <c r="A91" s="38" t="s">
        <v>83</v>
      </c>
      <c r="B91" s="38" t="s">
        <v>100</v>
      </c>
      <c r="C91" s="18">
        <v>3</v>
      </c>
      <c r="D91" s="19">
        <v>892.8451259260072</v>
      </c>
      <c r="E91" s="15">
        <v>266</v>
      </c>
      <c r="F91" s="17">
        <v>1.12781954887218E-2</v>
      </c>
    </row>
    <row r="92" spans="1:6" x14ac:dyDescent="0.2">
      <c r="A92" s="38" t="s">
        <v>84</v>
      </c>
      <c r="B92" s="38" t="s">
        <v>100</v>
      </c>
      <c r="C92" s="18">
        <v>12</v>
      </c>
      <c r="D92" s="19">
        <v>4628.7812013703251</v>
      </c>
      <c r="E92" s="15">
        <v>741</v>
      </c>
      <c r="F92" s="17">
        <v>1.6194331983805672E-2</v>
      </c>
    </row>
    <row r="93" spans="1:6" x14ac:dyDescent="0.2">
      <c r="A93" s="38" t="s">
        <v>85</v>
      </c>
      <c r="B93" s="38" t="s">
        <v>100</v>
      </c>
      <c r="C93" s="18">
        <v>175</v>
      </c>
      <c r="D93" s="19">
        <v>25709.772726075629</v>
      </c>
      <c r="E93" s="15">
        <v>5746</v>
      </c>
      <c r="F93" s="17">
        <v>3.0455969369996519E-2</v>
      </c>
    </row>
    <row r="94" spans="1:6" x14ac:dyDescent="0.2">
      <c r="A94" s="38" t="s">
        <v>86</v>
      </c>
      <c r="B94" s="38" t="s">
        <v>100</v>
      </c>
      <c r="C94" s="18">
        <v>50</v>
      </c>
      <c r="D94" s="19">
        <v>8831.884419494032</v>
      </c>
      <c r="E94" s="15">
        <v>4600</v>
      </c>
      <c r="F94" s="17">
        <v>1.0869565217391301E-2</v>
      </c>
    </row>
    <row r="95" spans="1:6" x14ac:dyDescent="0.2">
      <c r="A95" s="38" t="s">
        <v>87</v>
      </c>
      <c r="B95" s="38" t="s">
        <v>100</v>
      </c>
      <c r="C95" s="18">
        <v>0</v>
      </c>
      <c r="D95" s="19">
        <v>315.39755716881621</v>
      </c>
      <c r="E95" s="15">
        <v>233</v>
      </c>
      <c r="F95" s="17">
        <v>0</v>
      </c>
    </row>
    <row r="96" spans="1:6" x14ac:dyDescent="0.2">
      <c r="A96" s="38" t="s">
        <v>88</v>
      </c>
      <c r="B96" s="38" t="s">
        <v>100</v>
      </c>
      <c r="C96" s="18">
        <v>21</v>
      </c>
      <c r="D96" s="19">
        <v>968.16119052794306</v>
      </c>
      <c r="E96" s="15">
        <v>714</v>
      </c>
      <c r="F96" s="17">
        <v>2.9411764705882349E-2</v>
      </c>
    </row>
    <row r="97" spans="1:6" x14ac:dyDescent="0.2">
      <c r="A97" s="38" t="s">
        <v>89</v>
      </c>
      <c r="B97" s="38" t="s">
        <v>100</v>
      </c>
      <c r="C97" s="18">
        <v>7</v>
      </c>
      <c r="D97" s="19">
        <v>277.96121277986498</v>
      </c>
      <c r="E97" s="15">
        <v>1750</v>
      </c>
      <c r="F97" s="17">
        <v>4.0000000000000001E-3</v>
      </c>
    </row>
    <row r="98" spans="1:6" x14ac:dyDescent="0.2">
      <c r="A98" s="38" t="s">
        <v>90</v>
      </c>
      <c r="B98" s="38" t="s">
        <v>100</v>
      </c>
      <c r="C98" s="18">
        <v>77</v>
      </c>
      <c r="D98" s="19">
        <v>25344.702199375399</v>
      </c>
      <c r="E98" s="15">
        <v>7117</v>
      </c>
      <c r="F98" s="17">
        <v>1.081916537867079E-2</v>
      </c>
    </row>
    <row r="99" spans="1:6" x14ac:dyDescent="0.2">
      <c r="A99" s="38" t="s">
        <v>91</v>
      </c>
      <c r="B99" s="38" t="s">
        <v>100</v>
      </c>
      <c r="C99" s="18">
        <v>8</v>
      </c>
      <c r="D99" s="19">
        <v>847.5359819326336</v>
      </c>
      <c r="E99" s="15">
        <v>359</v>
      </c>
      <c r="F99" s="17">
        <v>2.2284122562674091E-2</v>
      </c>
    </row>
    <row r="100" spans="1:6" x14ac:dyDescent="0.2">
      <c r="A100" s="38" t="s">
        <v>92</v>
      </c>
      <c r="B100" s="38" t="s">
        <v>100</v>
      </c>
      <c r="C100" s="18">
        <v>6</v>
      </c>
      <c r="D100" s="19">
        <v>752.46314907745875</v>
      </c>
      <c r="E100" s="15">
        <v>504</v>
      </c>
      <c r="F100" s="17">
        <v>1.1904761904761901E-2</v>
      </c>
    </row>
    <row r="101" spans="1:6" x14ac:dyDescent="0.2">
      <c r="A101" s="38" t="s">
        <v>93</v>
      </c>
      <c r="B101" s="38" t="s">
        <v>100</v>
      </c>
      <c r="C101" s="18">
        <v>2</v>
      </c>
      <c r="D101" s="19">
        <v>516.24515935993588</v>
      </c>
      <c r="E101" s="15">
        <v>471</v>
      </c>
      <c r="F101" s="17">
        <v>4.246284501061571E-3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E8704-39D2-EC47-8B7D-874FE52241AB}">
  <dimension ref="A2:U89"/>
  <sheetViews>
    <sheetView showGridLines="0" topLeftCell="L29" workbookViewId="0">
      <selection activeCell="K15" sqref="K15"/>
    </sheetView>
  </sheetViews>
  <sheetFormatPr baseColWidth="10" defaultRowHeight="15" x14ac:dyDescent="0.2"/>
  <cols>
    <col min="1" max="1" width="28.83203125" bestFit="1" customWidth="1"/>
    <col min="2" max="2" width="20.33203125" bestFit="1" customWidth="1"/>
    <col min="3" max="4" width="12.1640625" bestFit="1" customWidth="1"/>
    <col min="5" max="5" width="17.6640625" bestFit="1" customWidth="1"/>
    <col min="7" max="7" width="21.6640625" bestFit="1" customWidth="1"/>
    <col min="8" max="8" width="28" bestFit="1" customWidth="1"/>
    <col min="9" max="9" width="22.83203125" bestFit="1" customWidth="1"/>
    <col min="10" max="10" width="17.6640625" bestFit="1" customWidth="1"/>
    <col min="11" max="11" width="16.6640625" bestFit="1" customWidth="1"/>
    <col min="13" max="13" width="16.6640625" bestFit="1" customWidth="1"/>
    <col min="14" max="14" width="21.83203125" bestFit="1" customWidth="1"/>
    <col min="15" max="15" width="28.6640625" bestFit="1" customWidth="1"/>
    <col min="16" max="16" width="18.1640625" customWidth="1"/>
    <col min="17" max="17" width="30.5" bestFit="1" customWidth="1"/>
    <col min="18" max="18" width="18.1640625" bestFit="1" customWidth="1"/>
    <col min="19" max="19" width="17" customWidth="1"/>
    <col min="20" max="20" width="19.33203125" bestFit="1" customWidth="1"/>
    <col min="21" max="21" width="18.1640625" bestFit="1" customWidth="1"/>
    <col min="22" max="22" width="43" bestFit="1" customWidth="1"/>
  </cols>
  <sheetData>
    <row r="2" spans="1:17" ht="21" x14ac:dyDescent="0.2">
      <c r="A2" s="54" t="s">
        <v>12</v>
      </c>
    </row>
    <row r="4" spans="1:17" ht="19" x14ac:dyDescent="0.25">
      <c r="A4" s="46" t="s">
        <v>124</v>
      </c>
    </row>
    <row r="5" spans="1:17" ht="19" x14ac:dyDescent="0.25">
      <c r="A5" s="46" t="s">
        <v>125</v>
      </c>
    </row>
    <row r="6" spans="1:17" ht="19" x14ac:dyDescent="0.25">
      <c r="A6" s="46" t="s">
        <v>126</v>
      </c>
    </row>
    <row r="8" spans="1:17" ht="19" x14ac:dyDescent="0.25">
      <c r="A8" s="46" t="s">
        <v>112</v>
      </c>
    </row>
    <row r="10" spans="1:17" x14ac:dyDescent="0.2">
      <c r="A10" s="41" t="s">
        <v>106</v>
      </c>
      <c r="B10" s="41" t="s">
        <v>109</v>
      </c>
    </row>
    <row r="11" spans="1:17" x14ac:dyDescent="0.2">
      <c r="A11" s="51" t="s">
        <v>23</v>
      </c>
      <c r="B11" s="45" t="s">
        <v>99</v>
      </c>
      <c r="C11" s="45" t="s">
        <v>100</v>
      </c>
      <c r="D11" s="45" t="s">
        <v>102</v>
      </c>
      <c r="E11" s="63" t="s">
        <v>25</v>
      </c>
      <c r="F11" s="63" t="s">
        <v>26</v>
      </c>
      <c r="G11" s="63" t="s">
        <v>27</v>
      </c>
      <c r="H11" s="63" t="s">
        <v>28</v>
      </c>
      <c r="I11" s="63" t="s">
        <v>29</v>
      </c>
      <c r="J11" s="63" t="s">
        <v>30</v>
      </c>
      <c r="K11" s="63" t="s">
        <v>31</v>
      </c>
    </row>
    <row r="12" spans="1:17" x14ac:dyDescent="0.2">
      <c r="A12" s="52" t="s">
        <v>55</v>
      </c>
      <c r="B12" s="57">
        <v>1421.36</v>
      </c>
      <c r="C12" s="57">
        <v>2378.874680779968</v>
      </c>
      <c r="D12" s="57">
        <v>3800.2346807799677</v>
      </c>
      <c r="E12" s="45" t="str">
        <f>+VLOOKUP(A12,'DATOS GENERALES'!$A$1:$I$51,3,FALSE)</f>
        <v>MASCOTAS</v>
      </c>
      <c r="F12" s="45">
        <f>+VLOOKUP(A12,'DATOS GENERALES'!$A$1:$I$51,4,FALSE)</f>
        <v>4</v>
      </c>
      <c r="G12" s="48">
        <f>+VLOOKUP(A12,'DATOS GENERALES'!$A$1:$I$51,5,FALSE)</f>
        <v>0.95</v>
      </c>
      <c r="H12" s="45">
        <f>+VLOOKUP(A12,'DATOS GENERALES'!$A$1:$I$51,6,FALSE)</f>
        <v>80</v>
      </c>
      <c r="I12" s="45" t="str">
        <f>+VLOOKUP(A12,'DATOS GENERALES'!$A$1:$I$51,7,FALSE)</f>
        <v>SI</v>
      </c>
      <c r="J12" s="45" t="str">
        <f>+VLOOKUP(A12,'DATOS GENERALES'!$A$1:$I$51,8,FALSE)</f>
        <v>NO</v>
      </c>
      <c r="K12" s="45" t="str">
        <f>+VLOOKUP(A12,'DATOS GENERALES'!$A$1:$I$51,9,FALSE)</f>
        <v>SI</v>
      </c>
      <c r="M12" s="41" t="s">
        <v>110</v>
      </c>
      <c r="O12" s="41" t="s">
        <v>29</v>
      </c>
    </row>
    <row r="13" spans="1:17" x14ac:dyDescent="0.2">
      <c r="A13" s="52" t="s">
        <v>51</v>
      </c>
      <c r="B13" s="57">
        <v>201.5</v>
      </c>
      <c r="C13" s="57">
        <v>533.72957161805164</v>
      </c>
      <c r="D13" s="57">
        <v>735.22957161805164</v>
      </c>
      <c r="E13" s="45" t="str">
        <f>+VLOOKUP(A13,'DATOS GENERALES'!$A$1:$I$51,3,FALSE)</f>
        <v>MODA</v>
      </c>
      <c r="F13" s="45">
        <f>+VLOOKUP(A13,'DATOS GENERALES'!$A$1:$I$51,4,FALSE)</f>
        <v>4</v>
      </c>
      <c r="G13" s="48">
        <f>+VLOOKUP(A13,'DATOS GENERALES'!$A$1:$I$51,5,FALSE)</f>
        <v>1</v>
      </c>
      <c r="H13" s="45">
        <f>+VLOOKUP(A13,'DATOS GENERALES'!$A$1:$I$51,6,FALSE)</f>
        <v>75</v>
      </c>
      <c r="I13" s="45" t="str">
        <f>+VLOOKUP(A13,'DATOS GENERALES'!$A$1:$I$51,7,FALSE)</f>
        <v>SI</v>
      </c>
      <c r="J13" s="45" t="str">
        <f>+VLOOKUP(A13,'DATOS GENERALES'!$A$1:$I$51,8,FALSE)</f>
        <v>NO</v>
      </c>
      <c r="K13" s="45" t="str">
        <f>+VLOOKUP(A13,'DATOS GENERALES'!$A$1:$I$51,9,FALSE)</f>
        <v>SI</v>
      </c>
      <c r="M13" s="41" t="s">
        <v>25</v>
      </c>
      <c r="N13" s="41" t="s">
        <v>101</v>
      </c>
      <c r="O13" t="s">
        <v>35</v>
      </c>
      <c r="P13" t="s">
        <v>36</v>
      </c>
      <c r="Q13" t="s">
        <v>102</v>
      </c>
    </row>
    <row r="14" spans="1:17" x14ac:dyDescent="0.2">
      <c r="A14" s="52" t="s">
        <v>92</v>
      </c>
      <c r="B14" s="57">
        <v>317.86</v>
      </c>
      <c r="C14" s="57">
        <v>752.46314907745875</v>
      </c>
      <c r="D14" s="57">
        <v>1070.3231490774588</v>
      </c>
      <c r="E14" s="45" t="str">
        <f>+VLOOKUP(A14,'DATOS GENERALES'!$A$1:$I$51,3,FALSE)</f>
        <v>DEPORTES</v>
      </c>
      <c r="F14" s="45">
        <f>+VLOOKUP(A14,'DATOS GENERALES'!$A$1:$I$51,4,FALSE)</f>
        <v>4</v>
      </c>
      <c r="G14" s="48">
        <f>+VLOOKUP(A14,'DATOS GENERALES'!$A$1:$I$51,5,FALSE)</f>
        <v>0.18</v>
      </c>
      <c r="H14" s="45">
        <f>+VLOOKUP(A14,'DATOS GENERALES'!$A$1:$I$51,6,FALSE)</f>
        <v>87</v>
      </c>
      <c r="I14" s="45" t="str">
        <f>+VLOOKUP(A14,'DATOS GENERALES'!$A$1:$I$51,7,FALSE)</f>
        <v>NO</v>
      </c>
      <c r="J14" s="45" t="str">
        <f>+VLOOKUP(A14,'DATOS GENERALES'!$A$1:$I$51,8,FALSE)</f>
        <v>NO</v>
      </c>
      <c r="K14" s="45" t="str">
        <f>+VLOOKUP(A14,'DATOS GENERALES'!$A$1:$I$51,9,FALSE)</f>
        <v>NO</v>
      </c>
      <c r="M14" t="s">
        <v>43</v>
      </c>
      <c r="O14" s="16">
        <v>350558.51098658144</v>
      </c>
      <c r="P14" s="16">
        <v>55533.116012289225</v>
      </c>
      <c r="Q14" s="16">
        <v>406091.62699887069</v>
      </c>
    </row>
    <row r="15" spans="1:17" x14ac:dyDescent="0.2">
      <c r="A15" s="52" t="s">
        <v>54</v>
      </c>
      <c r="B15" s="57">
        <v>2389.7199999999998</v>
      </c>
      <c r="C15" s="57">
        <v>4079.9609911684061</v>
      </c>
      <c r="D15" s="57">
        <v>6469.6809911684059</v>
      </c>
      <c r="E15" s="45" t="str">
        <f>+VLOOKUP(A15,'DATOS GENERALES'!$A$1:$I$51,3,FALSE)</f>
        <v>COMPUTACIÓN</v>
      </c>
      <c r="F15" s="45">
        <f>+VLOOKUP(A15,'DATOS GENERALES'!$A$1:$I$51,4,FALSE)</f>
        <v>5</v>
      </c>
      <c r="G15" s="48">
        <f>+VLOOKUP(A15,'DATOS GENERALES'!$A$1:$I$51,5,FALSE)</f>
        <v>0.71</v>
      </c>
      <c r="H15" s="45">
        <f>+VLOOKUP(A15,'DATOS GENERALES'!$A$1:$I$51,6,FALSE)</f>
        <v>79</v>
      </c>
      <c r="I15" s="45" t="str">
        <f>+VLOOKUP(A15,'DATOS GENERALES'!$A$1:$I$51,7,FALSE)</f>
        <v>SI</v>
      </c>
      <c r="J15" s="45" t="str">
        <f>+VLOOKUP(A15,'DATOS GENERALES'!$A$1:$I$51,8,FALSE)</f>
        <v>NO</v>
      </c>
      <c r="K15" s="45" t="str">
        <f>+VLOOKUP(A15,'DATOS GENERALES'!$A$1:$I$51,9,FALSE)</f>
        <v>SI</v>
      </c>
      <c r="M15" t="s">
        <v>65</v>
      </c>
      <c r="O15" s="16">
        <v>80380.848533307828</v>
      </c>
      <c r="P15" s="16">
        <v>68988.354347247689</v>
      </c>
      <c r="Q15" s="16">
        <v>149369.20288055553</v>
      </c>
    </row>
    <row r="16" spans="1:17" x14ac:dyDescent="0.2">
      <c r="A16" s="52" t="s">
        <v>76</v>
      </c>
      <c r="B16" s="57">
        <v>62.34</v>
      </c>
      <c r="C16" s="57">
        <v>604.48162117205516</v>
      </c>
      <c r="D16" s="57">
        <v>666.82162117205519</v>
      </c>
      <c r="E16" s="45" t="str">
        <f>+VLOOKUP(A16,'DATOS GENERALES'!$A$1:$I$51,3,FALSE)</f>
        <v>TECNOLOGIA</v>
      </c>
      <c r="F16" s="45">
        <f>+VLOOKUP(A16,'DATOS GENERALES'!$A$1:$I$51,4,FALSE)</f>
        <v>4</v>
      </c>
      <c r="G16" s="48">
        <f>+VLOOKUP(A16,'DATOS GENERALES'!$A$1:$I$51,5,FALSE)</f>
        <v>0.85</v>
      </c>
      <c r="H16" s="45">
        <f>+VLOOKUP(A16,'DATOS GENERALES'!$A$1:$I$51,6,FALSE)</f>
        <v>96</v>
      </c>
      <c r="I16" s="45" t="str">
        <f>+VLOOKUP(A16,'DATOS GENERALES'!$A$1:$I$51,7,FALSE)</f>
        <v>SI</v>
      </c>
      <c r="J16" s="45" t="str">
        <f>+VLOOKUP(A16,'DATOS GENERALES'!$A$1:$I$51,8,FALSE)</f>
        <v>NO</v>
      </c>
      <c r="K16" s="45" t="str">
        <f>+VLOOKUP(A16,'DATOS GENERALES'!$A$1:$I$51,9,FALSE)</f>
        <v>SI</v>
      </c>
      <c r="M16" t="s">
        <v>34</v>
      </c>
      <c r="O16" s="16">
        <v>56026.02934537991</v>
      </c>
      <c r="P16" s="16">
        <v>2565.502653267441</v>
      </c>
      <c r="Q16" s="16">
        <v>58591.531998647348</v>
      </c>
    </row>
    <row r="17" spans="1:21" x14ac:dyDescent="0.2">
      <c r="A17" s="52" t="s">
        <v>50</v>
      </c>
      <c r="B17" s="57">
        <v>680.09</v>
      </c>
      <c r="C17" s="57">
        <v>785.65518653490756</v>
      </c>
      <c r="D17" s="57">
        <v>1465.7451865349076</v>
      </c>
      <c r="E17" s="45" t="str">
        <f>+VLOOKUP(A17,'DATOS GENERALES'!$A$1:$I$51,3,FALSE)</f>
        <v>ELECTRODOMESTICOS</v>
      </c>
      <c r="F17" s="45">
        <f>+VLOOKUP(A17,'DATOS GENERALES'!$A$1:$I$51,4,FALSE)</f>
        <v>3</v>
      </c>
      <c r="G17" s="48">
        <f>+VLOOKUP(A17,'DATOS GENERALES'!$A$1:$I$51,5,FALSE)</f>
        <v>1</v>
      </c>
      <c r="H17" s="45">
        <f>+VLOOKUP(A17,'DATOS GENERALES'!$A$1:$I$51,6,FALSE)</f>
        <v>83</v>
      </c>
      <c r="I17" s="45" t="str">
        <f>+VLOOKUP(A17,'DATOS GENERALES'!$A$1:$I$51,7,FALSE)</f>
        <v>NO</v>
      </c>
      <c r="J17" s="45" t="str">
        <f>+VLOOKUP(A17,'DATOS GENERALES'!$A$1:$I$51,8,FALSE)</f>
        <v>NO</v>
      </c>
      <c r="K17" s="45" t="str">
        <f>+VLOOKUP(A17,'DATOS GENERALES'!$A$1:$I$51,9,FALSE)</f>
        <v>SI</v>
      </c>
      <c r="M17" t="s">
        <v>41</v>
      </c>
      <c r="O17" s="16">
        <v>48999.448295398717</v>
      </c>
      <c r="P17" s="16">
        <v>6469.6809911684059</v>
      </c>
      <c r="Q17" s="16">
        <v>55469.12928656712</v>
      </c>
    </row>
    <row r="18" spans="1:21" hidden="1" x14ac:dyDescent="0.2">
      <c r="A18" s="52" t="s">
        <v>78</v>
      </c>
      <c r="B18" s="57">
        <v>117.91</v>
      </c>
      <c r="C18" s="57">
        <v>858.42158321731745</v>
      </c>
      <c r="D18" s="57">
        <v>976.33158321731742</v>
      </c>
      <c r="E18" s="45" t="str">
        <f>+VLOOKUP(A18,'DATOS GENERALES'!$A$1:$I$51,3,FALSE)</f>
        <v>DEPORTES</v>
      </c>
      <c r="F18" s="45">
        <f>+VLOOKUP(A18,'DATOS GENERALES'!$A$1:$I$51,4,FALSE)</f>
        <v>3</v>
      </c>
      <c r="G18" s="48">
        <f>+VLOOKUP(A18,'DATOS GENERALES'!$A$1:$I$51,5,FALSE)</f>
        <v>1</v>
      </c>
      <c r="H18" s="45">
        <f>+VLOOKUP(A18,'DATOS GENERALES'!$A$1:$I$51,6,FALSE)</f>
        <v>97</v>
      </c>
      <c r="I18" s="45" t="str">
        <f>+VLOOKUP(A18,'DATOS GENERALES'!$A$1:$I$51,7,FALSE)</f>
        <v>NO</v>
      </c>
      <c r="J18" s="45" t="str">
        <f>+VLOOKUP(A18,'DATOS GENERALES'!$A$1:$I$51,8,FALSE)</f>
        <v>NO</v>
      </c>
      <c r="K18" s="45" t="str">
        <f>+VLOOKUP(A18,'DATOS GENERALES'!$A$1:$I$51,9,FALSE)</f>
        <v>SI</v>
      </c>
      <c r="M18" t="s">
        <v>68</v>
      </c>
      <c r="O18" s="16">
        <v>10075.61962462783</v>
      </c>
      <c r="P18" s="16">
        <v>15792.963296213455</v>
      </c>
      <c r="Q18" s="16">
        <v>25868.582920841283</v>
      </c>
    </row>
    <row r="19" spans="1:21" x14ac:dyDescent="0.2">
      <c r="A19" s="52" t="s">
        <v>93</v>
      </c>
      <c r="B19" s="57">
        <v>60.27</v>
      </c>
      <c r="C19" s="57">
        <v>516.24515935993588</v>
      </c>
      <c r="D19" s="57">
        <v>576.51515935993586</v>
      </c>
      <c r="E19" s="45" t="str">
        <f>+VLOOKUP(A19,'DATOS GENERALES'!$A$1:$I$51,3,FALSE)</f>
        <v>TECNOLOGIA</v>
      </c>
      <c r="F19" s="45">
        <f>+VLOOKUP(A19,'DATOS GENERALES'!$A$1:$I$51,4,FALSE)</f>
        <v>3</v>
      </c>
      <c r="G19" s="48">
        <f>+VLOOKUP(A19,'DATOS GENERALES'!$A$1:$I$51,5,FALSE)</f>
        <v>1</v>
      </c>
      <c r="H19" s="45">
        <f>+VLOOKUP(A19,'DATOS GENERALES'!$A$1:$I$51,6,FALSE)</f>
        <v>99</v>
      </c>
      <c r="I19" s="45" t="str">
        <f>+VLOOKUP(A19,'DATOS GENERALES'!$A$1:$I$51,7,FALSE)</f>
        <v>NO</v>
      </c>
      <c r="J19" s="45" t="str">
        <f>+VLOOKUP(A19,'DATOS GENERALES'!$A$1:$I$51,8,FALSE)</f>
        <v>NO</v>
      </c>
      <c r="K19" s="45" t="str">
        <f>+VLOOKUP(A19,'DATOS GENERALES'!$A$1:$I$51,9,FALSE)</f>
        <v>NO</v>
      </c>
      <c r="M19" t="s">
        <v>46</v>
      </c>
      <c r="O19" s="16">
        <v>12581.971998693305</v>
      </c>
      <c r="P19" s="16">
        <v>1447.1838277849865</v>
      </c>
      <c r="Q19" s="16">
        <v>14029.155826478291</v>
      </c>
    </row>
    <row r="20" spans="1:21" x14ac:dyDescent="0.2">
      <c r="A20" s="52" t="s">
        <v>77</v>
      </c>
      <c r="B20" s="57">
        <v>8472.0300000000007</v>
      </c>
      <c r="C20" s="57">
        <v>30178.836336379081</v>
      </c>
      <c r="D20" s="57">
        <v>38650.866336379084</v>
      </c>
      <c r="E20" s="45" t="str">
        <f>+VLOOKUP(A20,'DATOS GENERALES'!$A$1:$I$51,3,FALSE)</f>
        <v>CELULARES</v>
      </c>
      <c r="F20" s="45">
        <f>+VLOOKUP(A20,'DATOS GENERALES'!$A$1:$I$51,4,FALSE)</f>
        <v>5</v>
      </c>
      <c r="G20" s="48">
        <f>+VLOOKUP(A20,'DATOS GENERALES'!$A$1:$I$51,5,FALSE)</f>
        <v>0.58461538461538465</v>
      </c>
      <c r="H20" s="45">
        <f>+VLOOKUP(A20,'DATOS GENERALES'!$A$1:$I$51,6,FALSE)</f>
        <v>80</v>
      </c>
      <c r="I20" s="45" t="str">
        <f>+VLOOKUP(A20,'DATOS GENERALES'!$A$1:$I$51,7,FALSE)</f>
        <v>SI</v>
      </c>
      <c r="J20" s="45" t="str">
        <f>+VLOOKUP(A20,'DATOS GENERALES'!$A$1:$I$51,8,FALSE)</f>
        <v>SI</v>
      </c>
      <c r="K20" s="45" t="str">
        <f>+VLOOKUP(A20,'DATOS GENERALES'!$A$1:$I$51,9,FALSE)</f>
        <v>NO</v>
      </c>
      <c r="M20" t="s">
        <v>39</v>
      </c>
      <c r="O20" s="16">
        <v>9673.1016592840315</v>
      </c>
      <c r="P20" s="16">
        <v>1589.2608074853772</v>
      </c>
      <c r="Q20" s="16">
        <v>11262.362466769409</v>
      </c>
    </row>
    <row r="21" spans="1:21" x14ac:dyDescent="0.2">
      <c r="A21" s="52" t="s">
        <v>52</v>
      </c>
      <c r="B21" s="57">
        <v>168.34</v>
      </c>
      <c r="C21" s="57">
        <v>543.61425616693475</v>
      </c>
      <c r="D21" s="57">
        <v>711.95425616693478</v>
      </c>
      <c r="E21" s="45" t="str">
        <f>+VLOOKUP(A21,'DATOS GENERALES'!$A$1:$I$51,3,FALSE)</f>
        <v>MODA</v>
      </c>
      <c r="F21" s="45">
        <f>+VLOOKUP(A21,'DATOS GENERALES'!$A$1:$I$51,4,FALSE)</f>
        <v>4</v>
      </c>
      <c r="G21" s="48">
        <f>+VLOOKUP(A21,'DATOS GENERALES'!$A$1:$I$51,5,FALSE)</f>
        <v>0.92</v>
      </c>
      <c r="H21" s="45">
        <f>+VLOOKUP(A21,'DATOS GENERALES'!$A$1:$I$51,6,FALSE)</f>
        <v>89</v>
      </c>
      <c r="I21" s="45" t="str">
        <f>+VLOOKUP(A21,'DATOS GENERALES'!$A$1:$I$51,7,FALSE)</f>
        <v>SI</v>
      </c>
      <c r="J21" s="45" t="str">
        <f>+VLOOKUP(A21,'DATOS GENERALES'!$A$1:$I$51,8,FALSE)</f>
        <v>SI</v>
      </c>
      <c r="K21" s="45" t="str">
        <f>+VLOOKUP(A21,'DATOS GENERALES'!$A$1:$I$51,9,FALSE)</f>
        <v>NO</v>
      </c>
      <c r="M21" t="s">
        <v>49</v>
      </c>
      <c r="O21" s="16">
        <v>2856.1139539312144</v>
      </c>
      <c r="P21" s="16">
        <v>6881.3600458191559</v>
      </c>
      <c r="Q21" s="16">
        <v>9737.4739997503711</v>
      </c>
    </row>
    <row r="22" spans="1:21" x14ac:dyDescent="0.2">
      <c r="A22" s="52" t="s">
        <v>82</v>
      </c>
      <c r="B22" s="57">
        <v>2421.89</v>
      </c>
      <c r="C22" s="57">
        <v>9212.3819630850994</v>
      </c>
      <c r="D22" s="57">
        <v>11634.271963085099</v>
      </c>
      <c r="E22" s="45" t="str">
        <f>+VLOOKUP(A22,'DATOS GENERALES'!$A$1:$I$51,3,FALSE)</f>
        <v>TECNOLOGIA</v>
      </c>
      <c r="F22" s="45">
        <f>+VLOOKUP(A22,'DATOS GENERALES'!$A$1:$I$51,4,FALSE)</f>
        <v>5</v>
      </c>
      <c r="G22" s="48">
        <f>+VLOOKUP(A22,'DATOS GENERALES'!$A$1:$I$51,5,FALSE)</f>
        <v>1</v>
      </c>
      <c r="H22" s="45">
        <f>+VLOOKUP(A22,'DATOS GENERALES'!$A$1:$I$51,6,FALSE)</f>
        <v>76</v>
      </c>
      <c r="I22" s="45" t="str">
        <f>+VLOOKUP(A22,'DATOS GENERALES'!$A$1:$I$51,7,FALSE)</f>
        <v>NO</v>
      </c>
      <c r="J22" s="45" t="str">
        <f>+VLOOKUP(A22,'DATOS GENERALES'!$A$1:$I$51,8,FALSE)</f>
        <v>SI</v>
      </c>
      <c r="K22" s="45" t="str">
        <f>+VLOOKUP(A22,'DATOS GENERALES'!$A$1:$I$51,9,FALSE)</f>
        <v>NO</v>
      </c>
      <c r="M22" t="s">
        <v>102</v>
      </c>
      <c r="O22" s="16">
        <v>571151.64439720428</v>
      </c>
      <c r="P22" s="16">
        <v>159267.42198127572</v>
      </c>
      <c r="Q22" s="16">
        <v>730419.06637847994</v>
      </c>
    </row>
    <row r="23" spans="1:21" x14ac:dyDescent="0.2">
      <c r="A23" s="52" t="s">
        <v>60</v>
      </c>
      <c r="B23" s="57">
        <v>1152.04</v>
      </c>
      <c r="C23" s="57">
        <v>1308.0401933239771</v>
      </c>
      <c r="D23" s="57">
        <v>2460.0801933239773</v>
      </c>
      <c r="E23" s="45" t="str">
        <f>+VLOOKUP(A23,'DATOS GENERALES'!$A$1:$I$51,3,FALSE)</f>
        <v>HOGAR</v>
      </c>
      <c r="F23" s="45">
        <f>+VLOOKUP(A23,'DATOS GENERALES'!$A$1:$I$51,4,FALSE)</f>
        <v>5</v>
      </c>
      <c r="G23" s="48">
        <f>+VLOOKUP(A23,'DATOS GENERALES'!$A$1:$I$51,5,FALSE)</f>
        <v>0.88571428571428568</v>
      </c>
      <c r="H23" s="45">
        <f>+VLOOKUP(A23,'DATOS GENERALES'!$A$1:$I$51,6,FALSE)</f>
        <v>80</v>
      </c>
      <c r="I23" s="45" t="str">
        <f>+VLOOKUP(A23,'DATOS GENERALES'!$A$1:$I$51,7,FALSE)</f>
        <v>NO</v>
      </c>
      <c r="J23" s="45" t="str">
        <f>+VLOOKUP(A23,'DATOS GENERALES'!$A$1:$I$51,8,FALSE)</f>
        <v>SI</v>
      </c>
      <c r="K23" s="45" t="str">
        <f>+VLOOKUP(A23,'DATOS GENERALES'!$A$1:$I$51,9,FALSE)</f>
        <v>SI</v>
      </c>
    </row>
    <row r="24" spans="1:21" x14ac:dyDescent="0.2">
      <c r="A24" s="52" t="s">
        <v>69</v>
      </c>
      <c r="B24" s="57">
        <v>51.43</v>
      </c>
      <c r="C24" s="57">
        <v>733.94540351208002</v>
      </c>
      <c r="D24" s="57">
        <v>785.37540351207997</v>
      </c>
      <c r="E24" s="45" t="str">
        <f>+VLOOKUP(A24,'DATOS GENERALES'!$A$1:$I$51,3,FALSE)</f>
        <v>MODA</v>
      </c>
      <c r="F24" s="45">
        <f>+VLOOKUP(A24,'DATOS GENERALES'!$A$1:$I$51,4,FALSE)</f>
        <v>5</v>
      </c>
      <c r="G24" s="48">
        <f>+VLOOKUP(A24,'DATOS GENERALES'!$A$1:$I$51,5,FALSE)</f>
        <v>1</v>
      </c>
      <c r="H24" s="45">
        <f>+VLOOKUP(A24,'DATOS GENERALES'!$A$1:$I$51,6,FALSE)</f>
        <v>81</v>
      </c>
      <c r="I24" s="45" t="str">
        <f>+VLOOKUP(A24,'DATOS GENERALES'!$A$1:$I$51,7,FALSE)</f>
        <v>NO</v>
      </c>
      <c r="J24" s="45" t="str">
        <f>+VLOOKUP(A24,'DATOS GENERALES'!$A$1:$I$51,8,FALSE)</f>
        <v>SI</v>
      </c>
      <c r="K24" s="45" t="str">
        <f>+VLOOKUP(A24,'DATOS GENERALES'!$A$1:$I$51,9,FALSE)</f>
        <v>SI</v>
      </c>
    </row>
    <row r="25" spans="1:21" x14ac:dyDescent="0.2">
      <c r="A25" s="52" t="s">
        <v>91</v>
      </c>
      <c r="B25" s="57">
        <v>264.58</v>
      </c>
      <c r="C25" s="57">
        <v>847.5359819326336</v>
      </c>
      <c r="D25" s="57">
        <v>1112.1159819326335</v>
      </c>
      <c r="E25" s="45" t="str">
        <f>+VLOOKUP(A25,'DATOS GENERALES'!$A$1:$I$51,3,FALSE)</f>
        <v>DEPORTES</v>
      </c>
      <c r="F25" s="45">
        <f>+VLOOKUP(A25,'DATOS GENERALES'!$A$1:$I$51,4,FALSE)</f>
        <v>5</v>
      </c>
      <c r="G25" s="48">
        <f>+VLOOKUP(A25,'DATOS GENERALES'!$A$1:$I$51,5,FALSE)</f>
        <v>0.93</v>
      </c>
      <c r="H25" s="45">
        <f>+VLOOKUP(A25,'DATOS GENERALES'!$A$1:$I$51,6,FALSE)</f>
        <v>77</v>
      </c>
      <c r="I25" s="45" t="str">
        <f>+VLOOKUP(A25,'DATOS GENERALES'!$A$1:$I$51,7,FALSE)</f>
        <v>SI</v>
      </c>
      <c r="J25" s="45" t="str">
        <f>+VLOOKUP(A25,'DATOS GENERALES'!$A$1:$I$51,8,FALSE)</f>
        <v>SI</v>
      </c>
      <c r="K25" s="45" t="str">
        <f>+VLOOKUP(A25,'DATOS GENERALES'!$A$1:$I$51,9,FALSE)</f>
        <v>NO</v>
      </c>
      <c r="M25" s="41" t="s">
        <v>101</v>
      </c>
      <c r="N25" t="s">
        <v>111</v>
      </c>
      <c r="O25" t="s">
        <v>104</v>
      </c>
      <c r="Q25" s="41" t="s">
        <v>26</v>
      </c>
      <c r="R25" t="s">
        <v>110</v>
      </c>
      <c r="T25" s="41" t="s">
        <v>29</v>
      </c>
      <c r="U25" t="s">
        <v>110</v>
      </c>
    </row>
    <row r="26" spans="1:21" x14ac:dyDescent="0.2">
      <c r="A26" s="52" t="s">
        <v>59</v>
      </c>
      <c r="B26" s="57">
        <v>328.42</v>
      </c>
      <c r="C26" s="57">
        <v>3985.0070045985249</v>
      </c>
      <c r="D26" s="57">
        <v>4313.4270045985249</v>
      </c>
      <c r="E26" s="45" t="str">
        <f>+VLOOKUP(A26,'DATOS GENERALES'!$A$1:$I$51,3,FALSE)</f>
        <v>COMPUTACIÓN</v>
      </c>
      <c r="F26" s="45">
        <f>+VLOOKUP(A26,'DATOS GENERALES'!$A$1:$I$51,4,FALSE)</f>
        <v>2</v>
      </c>
      <c r="G26" s="48">
        <f>+VLOOKUP(A26,'DATOS GENERALES'!$A$1:$I$51,5,FALSE)</f>
        <v>1</v>
      </c>
      <c r="H26" s="45">
        <f>+VLOOKUP(A26,'DATOS GENERALES'!$A$1:$I$51,6,FALSE)</f>
        <v>86</v>
      </c>
      <c r="I26" s="45" t="str">
        <f>+VLOOKUP(A26,'DATOS GENERALES'!$A$1:$I$51,7,FALSE)</f>
        <v>NO</v>
      </c>
      <c r="J26" s="45" t="str">
        <f>+VLOOKUP(A26,'DATOS GENERALES'!$A$1:$I$51,8,FALSE)</f>
        <v>NO</v>
      </c>
      <c r="K26" s="45" t="str">
        <f>+VLOOKUP(A26,'DATOS GENERALES'!$A$1:$I$51,9,FALSE)</f>
        <v>NO</v>
      </c>
      <c r="M26" t="s">
        <v>42</v>
      </c>
      <c r="N26" s="55">
        <v>254474.0709575105</v>
      </c>
      <c r="O26" s="56">
        <v>0.78378378378378377</v>
      </c>
      <c r="Q26">
        <v>5</v>
      </c>
      <c r="R26" s="55">
        <v>666530.11244583433</v>
      </c>
      <c r="T26" t="s">
        <v>35</v>
      </c>
      <c r="U26" s="55">
        <v>571151.64439720451</v>
      </c>
    </row>
    <row r="27" spans="1:21" x14ac:dyDescent="0.2">
      <c r="A27" s="52" t="s">
        <v>63</v>
      </c>
      <c r="B27" s="57">
        <v>4257.4399999999996</v>
      </c>
      <c r="C27" s="57">
        <v>12624.809675910141</v>
      </c>
      <c r="D27" s="57">
        <v>16882.249675910141</v>
      </c>
      <c r="E27" s="45" t="str">
        <f>+VLOOKUP(A27,'DATOS GENERALES'!$A$1:$I$51,3,FALSE)</f>
        <v>CELULARES</v>
      </c>
      <c r="F27" s="45">
        <f>+VLOOKUP(A27,'DATOS GENERALES'!$A$1:$I$51,4,FALSE)</f>
        <v>2</v>
      </c>
      <c r="G27" s="48">
        <f>+VLOOKUP(A27,'DATOS GENERALES'!$A$1:$I$51,5,FALSE)</f>
        <v>0.6</v>
      </c>
      <c r="H27" s="45">
        <f>+VLOOKUP(A27,'DATOS GENERALES'!$A$1:$I$51,6,FALSE)</f>
        <v>77</v>
      </c>
      <c r="I27" s="45" t="str">
        <f>+VLOOKUP(A27,'DATOS GENERALES'!$A$1:$I$51,7,FALSE)</f>
        <v>SI</v>
      </c>
      <c r="J27" s="45" t="str">
        <f>+VLOOKUP(A27,'DATOS GENERALES'!$A$1:$I$51,8,FALSE)</f>
        <v>SI</v>
      </c>
      <c r="K27" s="45" t="str">
        <f>+VLOOKUP(A27,'DATOS GENERALES'!$A$1:$I$51,9,FALSE)</f>
        <v>NO</v>
      </c>
      <c r="M27" t="s">
        <v>72</v>
      </c>
      <c r="N27" s="55">
        <v>95508.04174886283</v>
      </c>
      <c r="O27" s="56">
        <v>0.6</v>
      </c>
      <c r="Q27">
        <v>4</v>
      </c>
      <c r="R27" s="55">
        <v>25864.348772676629</v>
      </c>
      <c r="T27" t="s">
        <v>36</v>
      </c>
      <c r="U27" s="55">
        <v>159267.42198127575</v>
      </c>
    </row>
    <row r="28" spans="1:21" x14ac:dyDescent="0.2">
      <c r="A28" s="52" t="s">
        <v>66</v>
      </c>
      <c r="B28" s="57">
        <v>623.15</v>
      </c>
      <c r="C28" s="57">
        <v>319.20306093370652</v>
      </c>
      <c r="D28" s="57">
        <v>942.3530609337065</v>
      </c>
      <c r="E28" s="45" t="str">
        <f>+VLOOKUP(A28,'DATOS GENERALES'!$A$1:$I$51,3,FALSE)</f>
        <v>ELECTRODOMESTICOS</v>
      </c>
      <c r="F28" s="45">
        <f>+VLOOKUP(A28,'DATOS GENERALES'!$A$1:$I$51,4,FALSE)</f>
        <v>4</v>
      </c>
      <c r="G28" s="48">
        <f>+VLOOKUP(A28,'DATOS GENERALES'!$A$1:$I$51,5,FALSE)</f>
        <v>1</v>
      </c>
      <c r="H28" s="45">
        <f>+VLOOKUP(A28,'DATOS GENERALES'!$A$1:$I$51,6,FALSE)</f>
        <v>86</v>
      </c>
      <c r="I28" s="45" t="str">
        <f>+VLOOKUP(A28,'DATOS GENERALES'!$A$1:$I$51,7,FALSE)</f>
        <v>SI</v>
      </c>
      <c r="J28" s="45" t="str">
        <f>+VLOOKUP(A28,'DATOS GENERALES'!$A$1:$I$51,8,FALSE)</f>
        <v>SI</v>
      </c>
      <c r="K28" s="45" t="str">
        <f>+VLOOKUP(A28,'DATOS GENERALES'!$A$1:$I$51,9,FALSE)</f>
        <v>SI</v>
      </c>
      <c r="M28" t="s">
        <v>85</v>
      </c>
      <c r="N28" s="55">
        <v>68321.532726075631</v>
      </c>
      <c r="O28" s="56">
        <v>1</v>
      </c>
      <c r="Q28">
        <v>2</v>
      </c>
      <c r="R28" s="55">
        <v>22865.991126461824</v>
      </c>
      <c r="T28" t="s">
        <v>102</v>
      </c>
      <c r="U28" s="55">
        <v>730419.06637848029</v>
      </c>
    </row>
    <row r="29" spans="1:21" x14ac:dyDescent="0.2">
      <c r="A29" s="52" t="s">
        <v>42</v>
      </c>
      <c r="B29" s="83">
        <v>101753.86</v>
      </c>
      <c r="C29" s="83">
        <v>152720.21095751051</v>
      </c>
      <c r="D29" s="83">
        <v>254474.0709575105</v>
      </c>
      <c r="E29" s="45" t="str">
        <f>+VLOOKUP(A29,'DATOS GENERALES'!$A$1:$I$51,3,FALSE)</f>
        <v>CELULARES</v>
      </c>
      <c r="F29" s="45">
        <f>+VLOOKUP(A29,'DATOS GENERALES'!$A$1:$I$51,4,FALSE)</f>
        <v>5</v>
      </c>
      <c r="G29" s="48">
        <f>+VLOOKUP(A29,'DATOS GENERALES'!$A$1:$I$51,5,FALSE)</f>
        <v>0.78378378378378377</v>
      </c>
      <c r="H29" s="45">
        <f>+VLOOKUP(A29,'DATOS GENERALES'!$A$1:$I$51,6,FALSE)</f>
        <v>71</v>
      </c>
      <c r="I29" s="45" t="str">
        <f>+VLOOKUP(A29,'DATOS GENERALES'!$A$1:$I$51,7,FALSE)</f>
        <v>NO</v>
      </c>
      <c r="J29" s="45" t="str">
        <f>+VLOOKUP(A29,'DATOS GENERALES'!$A$1:$I$51,8,FALSE)</f>
        <v>SI</v>
      </c>
      <c r="K29" s="45" t="str">
        <f>+VLOOKUP(A29,'DATOS GENERALES'!$A$1:$I$51,9,FALSE)</f>
        <v>SI</v>
      </c>
      <c r="M29" t="s">
        <v>53</v>
      </c>
      <c r="N29" s="55">
        <v>49579.494017623219</v>
      </c>
      <c r="O29" s="56">
        <v>0.92</v>
      </c>
      <c r="Q29">
        <v>3</v>
      </c>
      <c r="R29" s="55">
        <v>13419.538907581174</v>
      </c>
    </row>
    <row r="30" spans="1:21" x14ac:dyDescent="0.2">
      <c r="A30" s="52" t="s">
        <v>40</v>
      </c>
      <c r="B30" s="57">
        <v>9106.25</v>
      </c>
      <c r="C30" s="57">
        <v>18161.668715654421</v>
      </c>
      <c r="D30" s="57">
        <v>27267.918715654421</v>
      </c>
      <c r="E30" s="45" t="str">
        <f>+VLOOKUP(A30,'DATOS GENERALES'!$A$1:$I$51,3,FALSE)</f>
        <v>COMPUTACIÓN</v>
      </c>
      <c r="F30" s="45">
        <f>+VLOOKUP(A30,'DATOS GENERALES'!$A$1:$I$51,4,FALSE)</f>
        <v>5</v>
      </c>
      <c r="G30" s="48">
        <f>+VLOOKUP(A30,'DATOS GENERALES'!$A$1:$I$51,5,FALSE)</f>
        <v>1</v>
      </c>
      <c r="H30" s="45">
        <f>+VLOOKUP(A30,'DATOS GENERALES'!$A$1:$I$51,6,FALSE)</f>
        <v>69</v>
      </c>
      <c r="I30" s="45" t="str">
        <f>+VLOOKUP(A30,'DATOS GENERALES'!$A$1:$I$51,7,FALSE)</f>
        <v>NO</v>
      </c>
      <c r="J30" s="45" t="str">
        <f>+VLOOKUP(A30,'DATOS GENERALES'!$A$1:$I$51,8,FALSE)</f>
        <v>NO</v>
      </c>
      <c r="K30" s="45" t="str">
        <f>+VLOOKUP(A30,'DATOS GENERALES'!$A$1:$I$51,9,FALSE)</f>
        <v>SI</v>
      </c>
      <c r="M30" t="s">
        <v>90</v>
      </c>
      <c r="N30" s="55">
        <v>47592.5121993754</v>
      </c>
      <c r="O30" s="56">
        <v>1</v>
      </c>
      <c r="Q30">
        <v>1</v>
      </c>
      <c r="R30" s="55">
        <v>1739.0751259260073</v>
      </c>
      <c r="T30" s="41" t="s">
        <v>30</v>
      </c>
      <c r="U30" t="s">
        <v>110</v>
      </c>
    </row>
    <row r="31" spans="1:21" x14ac:dyDescent="0.2">
      <c r="A31" s="52" t="s">
        <v>80</v>
      </c>
      <c r="B31" s="57">
        <v>234.48</v>
      </c>
      <c r="C31" s="57">
        <v>171.36908084847471</v>
      </c>
      <c r="D31" s="57">
        <v>405.84908084847473</v>
      </c>
      <c r="E31" s="45" t="str">
        <f>+VLOOKUP(A31,'DATOS GENERALES'!$A$1:$I$51,3,FALSE)</f>
        <v>MODA</v>
      </c>
      <c r="F31" s="45">
        <f>+VLOOKUP(A31,'DATOS GENERALES'!$A$1:$I$51,4,FALSE)</f>
        <v>4</v>
      </c>
      <c r="G31" s="48">
        <f>+VLOOKUP(A31,'DATOS GENERALES'!$A$1:$I$51,5,FALSE)</f>
        <v>0.72499999999999998</v>
      </c>
      <c r="H31" s="45">
        <f>+VLOOKUP(A31,'DATOS GENERALES'!$A$1:$I$51,6,FALSE)</f>
        <v>63</v>
      </c>
      <c r="I31" s="45" t="str">
        <f>+VLOOKUP(A31,'DATOS GENERALES'!$A$1:$I$51,7,FALSE)</f>
        <v>NO</v>
      </c>
      <c r="J31" s="45" t="str">
        <f>+VLOOKUP(A31,'DATOS GENERALES'!$A$1:$I$51,8,FALSE)</f>
        <v>NO</v>
      </c>
      <c r="K31" s="45" t="str">
        <f>+VLOOKUP(A31,'DATOS GENERALES'!$A$1:$I$51,9,FALSE)</f>
        <v>SI</v>
      </c>
      <c r="M31" t="s">
        <v>77</v>
      </c>
      <c r="N31" s="55">
        <v>38650.866336379084</v>
      </c>
      <c r="O31" s="56">
        <v>0.58461538461538465</v>
      </c>
      <c r="Q31" t="s">
        <v>102</v>
      </c>
      <c r="R31" s="55">
        <v>730419.06637847994</v>
      </c>
      <c r="T31" t="s">
        <v>35</v>
      </c>
      <c r="U31" s="55">
        <v>144606.24886389525</v>
      </c>
    </row>
    <row r="32" spans="1:21" x14ac:dyDescent="0.2">
      <c r="A32" s="52" t="s">
        <v>87</v>
      </c>
      <c r="B32" s="57">
        <v>416.05</v>
      </c>
      <c r="C32" s="57">
        <v>315.39755716881621</v>
      </c>
      <c r="D32" s="57">
        <v>731.44755716881627</v>
      </c>
      <c r="E32" s="45" t="str">
        <f>+VLOOKUP(A32,'DATOS GENERALES'!$A$1:$I$51,3,FALSE)</f>
        <v>TECNOLOGIA</v>
      </c>
      <c r="F32" s="45">
        <f>+VLOOKUP(A32,'DATOS GENERALES'!$A$1:$I$51,4,FALSE)</f>
        <v>4</v>
      </c>
      <c r="G32" s="48">
        <f>+VLOOKUP(A32,'DATOS GENERALES'!$A$1:$I$51,5,FALSE)</f>
        <v>0.19</v>
      </c>
      <c r="H32" s="45">
        <f>+VLOOKUP(A32,'DATOS GENERALES'!$A$1:$I$51,6,FALSE)</f>
        <v>73</v>
      </c>
      <c r="I32" s="45" t="str">
        <f>+VLOOKUP(A32,'DATOS GENERALES'!$A$1:$I$51,7,FALSE)</f>
        <v>NO</v>
      </c>
      <c r="J32" s="45" t="str">
        <f>+VLOOKUP(A32,'DATOS GENERALES'!$A$1:$I$51,8,FALSE)</f>
        <v>SI</v>
      </c>
      <c r="K32" s="45" t="str">
        <f>+VLOOKUP(A32,'DATOS GENERALES'!$A$1:$I$51,9,FALSE)</f>
        <v>NO</v>
      </c>
      <c r="M32" t="s">
        <v>40</v>
      </c>
      <c r="N32" s="55">
        <v>27267.918715654421</v>
      </c>
      <c r="O32" s="56">
        <v>1</v>
      </c>
      <c r="T32" t="s">
        <v>36</v>
      </c>
      <c r="U32" s="55">
        <v>585812.81751458487</v>
      </c>
    </row>
    <row r="33" spans="1:21" x14ac:dyDescent="0.2">
      <c r="A33" s="52" t="s">
        <v>81</v>
      </c>
      <c r="B33" s="57">
        <v>245.14</v>
      </c>
      <c r="C33" s="57">
        <v>331.2582802081302</v>
      </c>
      <c r="D33" s="57">
        <v>576.39828020813025</v>
      </c>
      <c r="E33" s="45" t="str">
        <f>+VLOOKUP(A33,'DATOS GENERALES'!$A$1:$I$51,3,FALSE)</f>
        <v>CELULARES</v>
      </c>
      <c r="F33" s="45">
        <f>+VLOOKUP(A33,'DATOS GENERALES'!$A$1:$I$51,4,FALSE)</f>
        <v>4</v>
      </c>
      <c r="G33" s="48">
        <f>+VLOOKUP(A33,'DATOS GENERALES'!$A$1:$I$51,5,FALSE)</f>
        <v>1</v>
      </c>
      <c r="H33" s="45">
        <f>+VLOOKUP(A33,'DATOS GENERALES'!$A$1:$I$51,6,FALSE)</f>
        <v>66</v>
      </c>
      <c r="I33" s="45" t="str">
        <f>+VLOOKUP(A33,'DATOS GENERALES'!$A$1:$I$51,7,FALSE)</f>
        <v>NO</v>
      </c>
      <c r="J33" s="45" t="str">
        <f>+VLOOKUP(A33,'DATOS GENERALES'!$A$1:$I$51,8,FALSE)</f>
        <v>NO</v>
      </c>
      <c r="K33" s="45" t="str">
        <f>+VLOOKUP(A33,'DATOS GENERALES'!$A$1:$I$51,9,FALSE)</f>
        <v>SI</v>
      </c>
      <c r="M33" t="s">
        <v>63</v>
      </c>
      <c r="N33" s="55">
        <v>16882.249675910141</v>
      </c>
      <c r="O33" s="56">
        <v>0.6</v>
      </c>
      <c r="T33" t="s">
        <v>102</v>
      </c>
      <c r="U33" s="55">
        <v>730419.06637848006</v>
      </c>
    </row>
    <row r="34" spans="1:21" x14ac:dyDescent="0.2">
      <c r="A34" s="52" t="s">
        <v>83</v>
      </c>
      <c r="B34" s="57">
        <v>846.23</v>
      </c>
      <c r="C34" s="57">
        <v>892.8451259260072</v>
      </c>
      <c r="D34" s="57">
        <v>1739.0751259260073</v>
      </c>
      <c r="E34" s="45" t="str">
        <f>+VLOOKUP(A34,'DATOS GENERALES'!$A$1:$I$51,3,FALSE)</f>
        <v>COMPUTACIÓN</v>
      </c>
      <c r="F34" s="45">
        <f>+VLOOKUP(A34,'DATOS GENERALES'!$A$1:$I$51,4,FALSE)</f>
        <v>1</v>
      </c>
      <c r="G34" s="48">
        <f>+VLOOKUP(A34,'DATOS GENERALES'!$A$1:$I$51,5,FALSE)</f>
        <v>0.62</v>
      </c>
      <c r="H34" s="45">
        <f>+VLOOKUP(A34,'DATOS GENERALES'!$A$1:$I$51,6,FALSE)</f>
        <v>99</v>
      </c>
      <c r="I34" s="45" t="str">
        <f>+VLOOKUP(A34,'DATOS GENERALES'!$A$1:$I$51,7,FALSE)</f>
        <v>NO</v>
      </c>
      <c r="J34" s="45" t="str">
        <f>+VLOOKUP(A34,'DATOS GENERALES'!$A$1:$I$51,8,FALSE)</f>
        <v>NO</v>
      </c>
      <c r="K34" s="45" t="str">
        <f>+VLOOKUP(A34,'DATOS GENERALES'!$A$1:$I$51,9,FALSE)</f>
        <v>NO</v>
      </c>
      <c r="M34" t="s">
        <v>61</v>
      </c>
      <c r="N34" s="55">
        <v>15679.02744921976</v>
      </c>
      <c r="O34" s="56">
        <v>0.85882352941176465</v>
      </c>
      <c r="Q34" s="41" t="s">
        <v>27</v>
      </c>
      <c r="R34" t="s">
        <v>110</v>
      </c>
    </row>
    <row r="35" spans="1:21" x14ac:dyDescent="0.2">
      <c r="A35" s="52" t="s">
        <v>79</v>
      </c>
      <c r="B35" s="57">
        <v>153.34</v>
      </c>
      <c r="C35" s="57">
        <v>203.80313311516841</v>
      </c>
      <c r="D35" s="57">
        <v>357.14313311516844</v>
      </c>
      <c r="E35" s="45" t="str">
        <f>+VLOOKUP(A35,'DATOS GENERALES'!$A$1:$I$51,3,FALSE)</f>
        <v>TECNOLOGIA</v>
      </c>
      <c r="F35" s="45">
        <f>+VLOOKUP(A35,'DATOS GENERALES'!$A$1:$I$51,4,FALSE)</f>
        <v>4</v>
      </c>
      <c r="G35" s="48">
        <f>+VLOOKUP(A35,'DATOS GENERALES'!$A$1:$I$51,5,FALSE)</f>
        <v>0.88</v>
      </c>
      <c r="H35" s="45">
        <f>+VLOOKUP(A35,'DATOS GENERALES'!$A$1:$I$51,6,FALSE)</f>
        <v>70</v>
      </c>
      <c r="I35" s="45" t="str">
        <f>+VLOOKUP(A35,'DATOS GENERALES'!$A$1:$I$51,7,FALSE)</f>
        <v>NO</v>
      </c>
      <c r="J35" s="45" t="str">
        <f>+VLOOKUP(A35,'DATOS GENERALES'!$A$1:$I$51,8,FALSE)</f>
        <v>NO</v>
      </c>
      <c r="K35" s="45" t="str">
        <f>+VLOOKUP(A35,'DATOS GENERALES'!$A$1:$I$51,9,FALSE)</f>
        <v>SI</v>
      </c>
      <c r="M35" t="s">
        <v>86</v>
      </c>
      <c r="N35" s="55">
        <v>13674.184419494031</v>
      </c>
      <c r="O35" s="56">
        <v>0.90920245398773003</v>
      </c>
      <c r="Q35" s="53">
        <v>1</v>
      </c>
      <c r="R35" s="55">
        <v>211562.6859974</v>
      </c>
      <c r="T35" s="41" t="s">
        <v>25</v>
      </c>
      <c r="U35" t="s">
        <v>110</v>
      </c>
    </row>
    <row r="36" spans="1:21" x14ac:dyDescent="0.2">
      <c r="A36" s="52" t="s">
        <v>32</v>
      </c>
      <c r="B36" s="57">
        <v>704.42</v>
      </c>
      <c r="C36" s="57">
        <v>946.16267175339135</v>
      </c>
      <c r="D36" s="57">
        <v>1650.5826717533914</v>
      </c>
      <c r="E36" s="45" t="str">
        <f>+VLOOKUP(A36,'DATOS GENERALES'!$A$1:$I$51,3,FALSE)</f>
        <v>HOGAR</v>
      </c>
      <c r="F36" s="45">
        <f>+VLOOKUP(A36,'DATOS GENERALES'!$A$1:$I$51,4,FALSE)</f>
        <v>3</v>
      </c>
      <c r="G36" s="48">
        <f>+VLOOKUP(A36,'DATOS GENERALES'!$A$1:$I$51,5,FALSE)</f>
        <v>0.8571428571428571</v>
      </c>
      <c r="H36" s="45">
        <f>+VLOOKUP(A36,'DATOS GENERALES'!$A$1:$I$51,6,FALSE)</f>
        <v>78</v>
      </c>
      <c r="I36" s="45" t="str">
        <f>+VLOOKUP(A36,'DATOS GENERALES'!$A$1:$I$51,7,FALSE)</f>
        <v>NO</v>
      </c>
      <c r="J36" s="45" t="str">
        <f>+VLOOKUP(A36,'DATOS GENERALES'!$A$1:$I$51,8,FALSE)</f>
        <v>NO</v>
      </c>
      <c r="K36" s="45" t="str">
        <f>+VLOOKUP(A36,'DATOS GENERALES'!$A$1:$I$51,9,FALSE)</f>
        <v>SI</v>
      </c>
      <c r="M36" t="s">
        <v>64</v>
      </c>
      <c r="N36" s="55">
        <v>13034.710706128681</v>
      </c>
      <c r="O36" s="56">
        <v>1</v>
      </c>
      <c r="Q36" s="53">
        <v>0.95</v>
      </c>
      <c r="R36" s="55">
        <v>3800.2346807799677</v>
      </c>
      <c r="T36" t="s">
        <v>43</v>
      </c>
      <c r="U36" s="55">
        <v>406091.62699887069</v>
      </c>
    </row>
    <row r="37" spans="1:21" x14ac:dyDescent="0.2">
      <c r="A37" s="52" t="s">
        <v>89</v>
      </c>
      <c r="B37" s="57">
        <v>218.05</v>
      </c>
      <c r="C37" s="57">
        <v>277.96121277986498</v>
      </c>
      <c r="D37" s="57">
        <v>496.01121277986499</v>
      </c>
      <c r="E37" s="45" t="str">
        <f>+VLOOKUP(A37,'DATOS GENERALES'!$A$1:$I$51,3,FALSE)</f>
        <v>TECNOLOGIA</v>
      </c>
      <c r="F37" s="45">
        <f>+VLOOKUP(A37,'DATOS GENERALES'!$A$1:$I$51,4,FALSE)</f>
        <v>4</v>
      </c>
      <c r="G37" s="48">
        <f>+VLOOKUP(A37,'DATOS GENERALES'!$A$1:$I$51,5,FALSE)</f>
        <v>1</v>
      </c>
      <c r="H37" s="45">
        <f>+VLOOKUP(A37,'DATOS GENERALES'!$A$1:$I$51,6,FALSE)</f>
        <v>91</v>
      </c>
      <c r="I37" s="45" t="str">
        <f>+VLOOKUP(A37,'DATOS GENERALES'!$A$1:$I$51,7,FALSE)</f>
        <v>NO</v>
      </c>
      <c r="J37" s="45" t="str">
        <f>+VLOOKUP(A37,'DATOS GENERALES'!$A$1:$I$51,8,FALSE)</f>
        <v>NO</v>
      </c>
      <c r="K37" s="45" t="str">
        <f>+VLOOKUP(A37,'DATOS GENERALES'!$A$1:$I$51,9,FALSE)</f>
        <v>SI</v>
      </c>
      <c r="M37" t="s">
        <v>82</v>
      </c>
      <c r="N37" s="55">
        <v>11634.271963085099</v>
      </c>
      <c r="O37" s="56">
        <v>1</v>
      </c>
      <c r="Q37" s="53">
        <v>0.94</v>
      </c>
      <c r="R37" s="55">
        <v>6157.9500851100083</v>
      </c>
      <c r="T37" t="s">
        <v>65</v>
      </c>
      <c r="U37" s="55">
        <v>149369.2028805555</v>
      </c>
    </row>
    <row r="38" spans="1:21" x14ac:dyDescent="0.2">
      <c r="A38" s="52" t="s">
        <v>44</v>
      </c>
      <c r="B38" s="57">
        <v>481.43</v>
      </c>
      <c r="C38" s="57">
        <v>1854.4424626793209</v>
      </c>
      <c r="D38" s="57">
        <v>2335.872462679321</v>
      </c>
      <c r="E38" s="45" t="str">
        <f>+VLOOKUP(A38,'DATOS GENERALES'!$A$1:$I$51,3,FALSE)</f>
        <v>HOGAR</v>
      </c>
      <c r="F38" s="45">
        <f>+VLOOKUP(A38,'DATOS GENERALES'!$A$1:$I$51,4,FALSE)</f>
        <v>4</v>
      </c>
      <c r="G38" s="48">
        <f>+VLOOKUP(A38,'DATOS GENERALES'!$A$1:$I$51,5,FALSE)</f>
        <v>1</v>
      </c>
      <c r="H38" s="45">
        <f>+VLOOKUP(A38,'DATOS GENERALES'!$A$1:$I$51,6,FALSE)</f>
        <v>80</v>
      </c>
      <c r="I38" s="45" t="str">
        <f>+VLOOKUP(A38,'DATOS GENERALES'!$A$1:$I$51,7,FALSE)</f>
        <v>NO</v>
      </c>
      <c r="J38" s="45" t="str">
        <f>+VLOOKUP(A38,'DATOS GENERALES'!$A$1:$I$51,8,FALSE)</f>
        <v>SI</v>
      </c>
      <c r="K38" s="45" t="str">
        <f>+VLOOKUP(A38,'DATOS GENERALES'!$A$1:$I$51,9,FALSE)</f>
        <v>SI</v>
      </c>
      <c r="M38" t="s">
        <v>47</v>
      </c>
      <c r="N38" s="55">
        <v>8207.3564727491248</v>
      </c>
      <c r="O38" s="56">
        <v>1</v>
      </c>
      <c r="Q38" s="53">
        <v>0.93</v>
      </c>
      <c r="R38" s="55">
        <v>1112.1159819326335</v>
      </c>
      <c r="T38" t="s">
        <v>34</v>
      </c>
      <c r="U38" s="55">
        <v>58591.531998647348</v>
      </c>
    </row>
    <row r="39" spans="1:21" x14ac:dyDescent="0.2">
      <c r="A39" s="52" t="s">
        <v>64</v>
      </c>
      <c r="B39" s="57">
        <v>833.11</v>
      </c>
      <c r="C39" s="57">
        <v>12201.60070612868</v>
      </c>
      <c r="D39" s="57">
        <v>13034.710706128681</v>
      </c>
      <c r="E39" s="45" t="str">
        <f>+VLOOKUP(A39,'DATOS GENERALES'!$A$1:$I$51,3,FALSE)</f>
        <v>TECNOLOGIA</v>
      </c>
      <c r="F39" s="45">
        <f>+VLOOKUP(A39,'DATOS GENERALES'!$A$1:$I$51,4,FALSE)</f>
        <v>4</v>
      </c>
      <c r="G39" s="48">
        <f>+VLOOKUP(A39,'DATOS GENERALES'!$A$1:$I$51,5,FALSE)</f>
        <v>1</v>
      </c>
      <c r="H39" s="45">
        <f>+VLOOKUP(A39,'DATOS GENERALES'!$A$1:$I$51,6,FALSE)</f>
        <v>81</v>
      </c>
      <c r="I39" s="45" t="str">
        <f>+VLOOKUP(A39,'DATOS GENERALES'!$A$1:$I$51,7,FALSE)</f>
        <v>NO</v>
      </c>
      <c r="J39" s="45" t="str">
        <f>+VLOOKUP(A39,'DATOS GENERALES'!$A$1:$I$51,8,FALSE)</f>
        <v>SI</v>
      </c>
      <c r="K39" s="45" t="str">
        <f>+VLOOKUP(A39,'DATOS GENERALES'!$A$1:$I$51,9,FALSE)</f>
        <v>SI</v>
      </c>
      <c r="M39" t="s">
        <v>73</v>
      </c>
      <c r="N39" s="55">
        <v>6654.0071866824928</v>
      </c>
      <c r="O39" s="56">
        <v>1</v>
      </c>
      <c r="Q39" s="53">
        <v>0.92</v>
      </c>
      <c r="R39" s="55">
        <v>50291.448273790156</v>
      </c>
      <c r="T39" t="s">
        <v>41</v>
      </c>
      <c r="U39" s="55">
        <v>55469.12928656712</v>
      </c>
    </row>
    <row r="40" spans="1:21" x14ac:dyDescent="0.2">
      <c r="A40" s="52" t="s">
        <v>74</v>
      </c>
      <c r="B40" s="57">
        <v>554.26</v>
      </c>
      <c r="C40" s="57">
        <v>452.40289478678972</v>
      </c>
      <c r="D40" s="57">
        <v>1006.6628947867897</v>
      </c>
      <c r="E40" s="45" t="str">
        <f>+VLOOKUP(A40,'DATOS GENERALES'!$A$1:$I$51,3,FALSE)</f>
        <v>DEPORTES</v>
      </c>
      <c r="F40" s="45">
        <f>+VLOOKUP(A40,'DATOS GENERALES'!$A$1:$I$51,4,FALSE)</f>
        <v>5</v>
      </c>
      <c r="G40" s="48">
        <f>+VLOOKUP(A40,'DATOS GENERALES'!$A$1:$I$51,5,FALSE)</f>
        <v>0.71666666666666667</v>
      </c>
      <c r="H40" s="45">
        <f>+VLOOKUP(A40,'DATOS GENERALES'!$A$1:$I$51,6,FALSE)</f>
        <v>82</v>
      </c>
      <c r="I40" s="45" t="str">
        <f>+VLOOKUP(A40,'DATOS GENERALES'!$A$1:$I$51,7,FALSE)</f>
        <v>SI</v>
      </c>
      <c r="J40" s="45" t="str">
        <f>+VLOOKUP(A40,'DATOS GENERALES'!$A$1:$I$51,8,FALSE)</f>
        <v>NO</v>
      </c>
      <c r="K40" s="45" t="str">
        <f>+VLOOKUP(A40,'DATOS GENERALES'!$A$1:$I$51,9,FALSE)</f>
        <v>SI</v>
      </c>
      <c r="M40" t="s">
        <v>54</v>
      </c>
      <c r="N40" s="55">
        <v>6469.6809911684059</v>
      </c>
      <c r="O40" s="56">
        <v>0.71</v>
      </c>
      <c r="Q40" s="53">
        <v>0.90920245398773003</v>
      </c>
      <c r="R40" s="55">
        <v>13674.184419494031</v>
      </c>
      <c r="T40" t="s">
        <v>68</v>
      </c>
      <c r="U40" s="55">
        <v>25868.582920841287</v>
      </c>
    </row>
    <row r="41" spans="1:21" x14ac:dyDescent="0.2">
      <c r="A41" s="52" t="s">
        <v>75</v>
      </c>
      <c r="B41" s="57">
        <v>751.38</v>
      </c>
      <c r="C41" s="57">
        <v>557.53540092452647</v>
      </c>
      <c r="D41" s="57">
        <v>1308.9154009245265</v>
      </c>
      <c r="E41" s="45" t="str">
        <f>+VLOOKUP(A41,'DATOS GENERALES'!$A$1:$I$51,3,FALSE)</f>
        <v>TECNOLOGIA</v>
      </c>
      <c r="F41" s="45">
        <f>+VLOOKUP(A41,'DATOS GENERALES'!$A$1:$I$51,4,FALSE)</f>
        <v>5</v>
      </c>
      <c r="G41" s="48">
        <f>+VLOOKUP(A41,'DATOS GENERALES'!$A$1:$I$51,5,FALSE)</f>
        <v>1</v>
      </c>
      <c r="H41" s="45">
        <f>+VLOOKUP(A41,'DATOS GENERALES'!$A$1:$I$51,6,FALSE)</f>
        <v>88</v>
      </c>
      <c r="I41" s="45" t="str">
        <f>+VLOOKUP(A41,'DATOS GENERALES'!$A$1:$I$51,7,FALSE)</f>
        <v>NO</v>
      </c>
      <c r="J41" s="45" t="str">
        <f>+VLOOKUP(A41,'DATOS GENERALES'!$A$1:$I$51,8,FALSE)</f>
        <v>SI</v>
      </c>
      <c r="K41" s="45" t="str">
        <f>+VLOOKUP(A41,'DATOS GENERALES'!$A$1:$I$51,9,FALSE)</f>
        <v>SI</v>
      </c>
      <c r="M41" t="s">
        <v>67</v>
      </c>
      <c r="N41" s="55">
        <v>6157.9500851100083</v>
      </c>
      <c r="O41" s="56">
        <v>0.94</v>
      </c>
      <c r="Q41" s="53">
        <v>0.88571428571428568</v>
      </c>
      <c r="R41" s="55">
        <v>2460.0801933239773</v>
      </c>
      <c r="T41" t="s">
        <v>46</v>
      </c>
      <c r="U41" s="55">
        <v>14029.155826478293</v>
      </c>
    </row>
    <row r="42" spans="1:21" x14ac:dyDescent="0.2">
      <c r="A42" s="52" t="s">
        <v>73</v>
      </c>
      <c r="B42" s="57">
        <v>3238.8</v>
      </c>
      <c r="C42" s="57">
        <v>3415.2071866824931</v>
      </c>
      <c r="D42" s="57">
        <v>6654.0071866824928</v>
      </c>
      <c r="E42" s="45" t="str">
        <f>+VLOOKUP(A42,'DATOS GENERALES'!$A$1:$I$51,3,FALSE)</f>
        <v>MODA</v>
      </c>
      <c r="F42" s="45">
        <f>+VLOOKUP(A42,'DATOS GENERALES'!$A$1:$I$51,4,FALSE)</f>
        <v>3</v>
      </c>
      <c r="G42" s="48">
        <f>+VLOOKUP(A42,'DATOS GENERALES'!$A$1:$I$51,5,FALSE)</f>
        <v>1</v>
      </c>
      <c r="H42" s="45">
        <f>+VLOOKUP(A42,'DATOS GENERALES'!$A$1:$I$51,6,FALSE)</f>
        <v>81</v>
      </c>
      <c r="I42" s="45" t="str">
        <f>+VLOOKUP(A42,'DATOS GENERALES'!$A$1:$I$51,7,FALSE)</f>
        <v>NO</v>
      </c>
      <c r="J42" s="45" t="str">
        <f>+VLOOKUP(A42,'DATOS GENERALES'!$A$1:$I$51,8,FALSE)</f>
        <v>SI</v>
      </c>
      <c r="K42" s="45" t="str">
        <f>+VLOOKUP(A42,'DATOS GENERALES'!$A$1:$I$51,9,FALSE)</f>
        <v>NO</v>
      </c>
      <c r="M42" t="s">
        <v>84</v>
      </c>
      <c r="N42" s="55">
        <v>4649.3212013703251</v>
      </c>
      <c r="O42" s="56">
        <v>1</v>
      </c>
      <c r="Q42" s="53">
        <v>0.88421052631578945</v>
      </c>
      <c r="R42" s="55">
        <v>2565.502653267441</v>
      </c>
      <c r="T42" t="s">
        <v>39</v>
      </c>
      <c r="U42" s="55">
        <v>11262.362466769409</v>
      </c>
    </row>
    <row r="43" spans="1:21" x14ac:dyDescent="0.2">
      <c r="A43" s="52" t="s">
        <v>86</v>
      </c>
      <c r="B43" s="57">
        <v>4842.3</v>
      </c>
      <c r="C43" s="57">
        <v>8831.884419494032</v>
      </c>
      <c r="D43" s="57">
        <v>13674.184419494031</v>
      </c>
      <c r="E43" s="45" t="str">
        <f>+VLOOKUP(A43,'DATOS GENERALES'!$A$1:$I$51,3,FALSE)</f>
        <v>DEPORTES</v>
      </c>
      <c r="F43" s="45">
        <f>+VLOOKUP(A43,'DATOS GENERALES'!$A$1:$I$51,4,FALSE)</f>
        <v>5</v>
      </c>
      <c r="G43" s="48">
        <f>+VLOOKUP(A43,'DATOS GENERALES'!$A$1:$I$51,5,FALSE)</f>
        <v>0.90920245398773003</v>
      </c>
      <c r="H43" s="45">
        <f>+VLOOKUP(A43,'DATOS GENERALES'!$A$1:$I$51,6,FALSE)</f>
        <v>75</v>
      </c>
      <c r="I43" s="45" t="str">
        <f>+VLOOKUP(A43,'DATOS GENERALES'!$A$1:$I$51,7,FALSE)</f>
        <v>SI</v>
      </c>
      <c r="J43" s="45" t="str">
        <f>+VLOOKUP(A43,'DATOS GENERALES'!$A$1:$I$51,8,FALSE)</f>
        <v>NO</v>
      </c>
      <c r="K43" s="45" t="str">
        <f>+VLOOKUP(A43,'DATOS GENERALES'!$A$1:$I$51,9,FALSE)</f>
        <v>SI</v>
      </c>
      <c r="M43" t="s">
        <v>59</v>
      </c>
      <c r="N43" s="55">
        <v>4313.4270045985249</v>
      </c>
      <c r="O43" s="56">
        <v>1</v>
      </c>
      <c r="Q43" s="53">
        <v>0.88</v>
      </c>
      <c r="R43" s="55">
        <v>357.14313311516844</v>
      </c>
      <c r="T43" t="s">
        <v>49</v>
      </c>
      <c r="U43" s="55">
        <v>9737.4739997503711</v>
      </c>
    </row>
    <row r="44" spans="1:21" x14ac:dyDescent="0.2">
      <c r="A44" s="52" t="s">
        <v>72</v>
      </c>
      <c r="B44" s="83">
        <v>18164.62</v>
      </c>
      <c r="C44" s="83">
        <v>77343.421748862835</v>
      </c>
      <c r="D44" s="83">
        <v>95508.04174886283</v>
      </c>
      <c r="E44" s="45" t="str">
        <f>+VLOOKUP(A44,'DATOS GENERALES'!$A$1:$I$51,3,FALSE)</f>
        <v>CELULARES</v>
      </c>
      <c r="F44" s="45">
        <f>+VLOOKUP(A44,'DATOS GENERALES'!$A$1:$I$51,4,FALSE)</f>
        <v>5</v>
      </c>
      <c r="G44" s="48">
        <f>+VLOOKUP(A44,'DATOS GENERALES'!$A$1:$I$51,5,FALSE)</f>
        <v>0.6</v>
      </c>
      <c r="H44" s="45">
        <f>+VLOOKUP(A44,'DATOS GENERALES'!$A$1:$I$51,6,FALSE)</f>
        <v>81</v>
      </c>
      <c r="I44" s="45" t="str">
        <f>+VLOOKUP(A44,'DATOS GENERALES'!$A$1:$I$51,7,FALSE)</f>
        <v>NO</v>
      </c>
      <c r="J44" s="45" t="str">
        <f>+VLOOKUP(A44,'DATOS GENERALES'!$A$1:$I$51,8,FALSE)</f>
        <v>SI</v>
      </c>
      <c r="K44" s="45" t="str">
        <f>+VLOOKUP(A44,'DATOS GENERALES'!$A$1:$I$51,9,FALSE)</f>
        <v>NO</v>
      </c>
      <c r="M44" t="s">
        <v>45</v>
      </c>
      <c r="N44" s="55">
        <v>4076.3240431538779</v>
      </c>
      <c r="O44" s="56">
        <v>1</v>
      </c>
      <c r="Q44" s="53">
        <v>0.85882352941176465</v>
      </c>
      <c r="R44" s="55">
        <v>15679.02744921976</v>
      </c>
      <c r="T44" t="s">
        <v>102</v>
      </c>
      <c r="U44" s="55">
        <v>730419.06637847994</v>
      </c>
    </row>
    <row r="45" spans="1:21" x14ac:dyDescent="0.2">
      <c r="A45" s="52" t="s">
        <v>57</v>
      </c>
      <c r="B45" s="57">
        <v>1597.29</v>
      </c>
      <c r="C45" s="57">
        <v>968.21265326744106</v>
      </c>
      <c r="D45" s="57">
        <v>2565.502653267441</v>
      </c>
      <c r="E45" s="45" t="str">
        <f>+VLOOKUP(A45,'DATOS GENERALES'!$A$1:$I$51,3,FALSE)</f>
        <v>HOGAR</v>
      </c>
      <c r="F45" s="45">
        <f>+VLOOKUP(A45,'DATOS GENERALES'!$A$1:$I$51,4,FALSE)</f>
        <v>5</v>
      </c>
      <c r="G45" s="48">
        <f>+VLOOKUP(A45,'DATOS GENERALES'!$A$1:$I$51,5,FALSE)</f>
        <v>0.88421052631578945</v>
      </c>
      <c r="H45" s="45">
        <f>+VLOOKUP(A45,'DATOS GENERALES'!$A$1:$I$51,6,FALSE)</f>
        <v>76</v>
      </c>
      <c r="I45" s="45" t="str">
        <f>+VLOOKUP(A45,'DATOS GENERALES'!$A$1:$I$51,7,FALSE)</f>
        <v>SI</v>
      </c>
      <c r="J45" s="45" t="str">
        <f>+VLOOKUP(A45,'DATOS GENERALES'!$A$1:$I$51,8,FALSE)</f>
        <v>NO</v>
      </c>
      <c r="K45" s="45" t="str">
        <f>+VLOOKUP(A45,'DATOS GENERALES'!$A$1:$I$51,9,FALSE)</f>
        <v>SI</v>
      </c>
      <c r="M45" t="s">
        <v>55</v>
      </c>
      <c r="N45" s="55">
        <v>3800.2346807799677</v>
      </c>
      <c r="O45" s="56">
        <v>0.95</v>
      </c>
      <c r="Q45" s="53">
        <v>0.85833333333333328</v>
      </c>
      <c r="R45" s="55">
        <v>1895.6567587632389</v>
      </c>
    </row>
    <row r="46" spans="1:21" x14ac:dyDescent="0.2">
      <c r="A46" s="52" t="s">
        <v>85</v>
      </c>
      <c r="B46" s="57">
        <v>42611.76</v>
      </c>
      <c r="C46" s="57">
        <v>25709.772726075629</v>
      </c>
      <c r="D46" s="57">
        <v>68321.532726075631</v>
      </c>
      <c r="E46" s="45" t="str">
        <f>+VLOOKUP(A46,'DATOS GENERALES'!$A$1:$I$51,3,FALSE)</f>
        <v>TECNOLOGIA</v>
      </c>
      <c r="F46" s="45">
        <f>+VLOOKUP(A46,'DATOS GENERALES'!$A$1:$I$51,4,FALSE)</f>
        <v>5</v>
      </c>
      <c r="G46" s="48">
        <f>+VLOOKUP(A46,'DATOS GENERALES'!$A$1:$I$51,5,FALSE)</f>
        <v>1</v>
      </c>
      <c r="H46" s="45">
        <f>+VLOOKUP(A46,'DATOS GENERALES'!$A$1:$I$51,6,FALSE)</f>
        <v>81</v>
      </c>
      <c r="I46" s="45" t="str">
        <f>+VLOOKUP(A46,'DATOS GENERALES'!$A$1:$I$51,7,FALSE)</f>
        <v>SI</v>
      </c>
      <c r="J46" s="45" t="str">
        <f>+VLOOKUP(A46,'DATOS GENERALES'!$A$1:$I$51,8,FALSE)</f>
        <v>SI</v>
      </c>
      <c r="K46" s="45" t="str">
        <f>+VLOOKUP(A46,'DATOS GENERALES'!$A$1:$I$51,9,FALSE)</f>
        <v>SI</v>
      </c>
      <c r="M46" t="s">
        <v>57</v>
      </c>
      <c r="N46" s="55">
        <v>2565.502653267441</v>
      </c>
      <c r="O46" s="56">
        <v>0.88421052631578945</v>
      </c>
      <c r="Q46" s="53">
        <v>0.8571428571428571</v>
      </c>
      <c r="R46" s="55">
        <v>1650.5826717533914</v>
      </c>
    </row>
    <row r="47" spans="1:21" x14ac:dyDescent="0.2">
      <c r="A47" s="52" t="s">
        <v>61</v>
      </c>
      <c r="B47" s="57">
        <v>1573.63</v>
      </c>
      <c r="C47" s="57">
        <v>14105.397449219759</v>
      </c>
      <c r="D47" s="57">
        <v>15679.02744921976</v>
      </c>
      <c r="E47" s="45" t="str">
        <f>+VLOOKUP(A47,'DATOS GENERALES'!$A$1:$I$51,3,FALSE)</f>
        <v>COMPUTACIÓN</v>
      </c>
      <c r="F47" s="45">
        <f>+VLOOKUP(A47,'DATOS GENERALES'!$A$1:$I$51,4,FALSE)</f>
        <v>5</v>
      </c>
      <c r="G47" s="48">
        <f>+VLOOKUP(A47,'DATOS GENERALES'!$A$1:$I$51,5,FALSE)</f>
        <v>0.85882352941176465</v>
      </c>
      <c r="H47" s="45">
        <f>+VLOOKUP(A47,'DATOS GENERALES'!$A$1:$I$51,6,FALSE)</f>
        <v>76</v>
      </c>
      <c r="I47" s="45" t="str">
        <f>+VLOOKUP(A47,'DATOS GENERALES'!$A$1:$I$51,7,FALSE)</f>
        <v>NO</v>
      </c>
      <c r="J47" s="45" t="str">
        <f>+VLOOKUP(A47,'DATOS GENERALES'!$A$1:$I$51,8,FALSE)</f>
        <v>SI</v>
      </c>
      <c r="K47" s="45" t="str">
        <f>+VLOOKUP(A47,'DATOS GENERALES'!$A$1:$I$51,9,FALSE)</f>
        <v>SI</v>
      </c>
      <c r="M47" t="s">
        <v>60</v>
      </c>
      <c r="N47" s="55">
        <v>2460.0801933239773</v>
      </c>
      <c r="O47" s="56">
        <v>0.88571428571428568</v>
      </c>
      <c r="Q47" s="53">
        <v>0.85</v>
      </c>
      <c r="R47" s="55">
        <v>666.82162117205519</v>
      </c>
    </row>
    <row r="48" spans="1:21" x14ac:dyDescent="0.2">
      <c r="A48" s="52" t="s">
        <v>47</v>
      </c>
      <c r="B48" s="57">
        <v>1900.67</v>
      </c>
      <c r="C48" s="57">
        <v>6306.6864727491256</v>
      </c>
      <c r="D48" s="57">
        <v>8207.3564727491248</v>
      </c>
      <c r="E48" s="45" t="str">
        <f>+VLOOKUP(A48,'DATOS GENERALES'!$A$1:$I$51,3,FALSE)</f>
        <v>ELECTRODOMESTICOS</v>
      </c>
      <c r="F48" s="45">
        <f>+VLOOKUP(A48,'DATOS GENERALES'!$A$1:$I$51,4,FALSE)</f>
        <v>5</v>
      </c>
      <c r="G48" s="48">
        <f>+VLOOKUP(A48,'DATOS GENERALES'!$A$1:$I$51,5,FALSE)</f>
        <v>1</v>
      </c>
      <c r="H48" s="45">
        <f>+VLOOKUP(A48,'DATOS GENERALES'!$A$1:$I$51,6,FALSE)</f>
        <v>73</v>
      </c>
      <c r="I48" s="45" t="str">
        <f>+VLOOKUP(A48,'DATOS GENERALES'!$A$1:$I$51,7,FALSE)</f>
        <v>NO</v>
      </c>
      <c r="J48" s="45" t="str">
        <f>+VLOOKUP(A48,'DATOS GENERALES'!$A$1:$I$51,8,FALSE)</f>
        <v>NO</v>
      </c>
      <c r="K48" s="45" t="str">
        <f>+VLOOKUP(A48,'DATOS GENERALES'!$A$1:$I$51,9,FALSE)</f>
        <v>SI</v>
      </c>
      <c r="M48" t="s">
        <v>44</v>
      </c>
      <c r="N48" s="55">
        <v>2335.872462679321</v>
      </c>
      <c r="O48" s="56">
        <v>1</v>
      </c>
      <c r="Q48" s="53">
        <v>0.84</v>
      </c>
      <c r="R48" s="55">
        <v>646.9077465516707</v>
      </c>
    </row>
    <row r="49" spans="1:18" x14ac:dyDescent="0.2">
      <c r="A49" s="52" t="s">
        <v>62</v>
      </c>
      <c r="B49" s="57">
        <v>47.73</v>
      </c>
      <c r="C49" s="57">
        <v>612.68628449637879</v>
      </c>
      <c r="D49" s="57">
        <v>660.41628449637881</v>
      </c>
      <c r="E49" s="45" t="str">
        <f>+VLOOKUP(A49,'DATOS GENERALES'!$A$1:$I$51,3,FALSE)</f>
        <v>MODA</v>
      </c>
      <c r="F49" s="45">
        <f>+VLOOKUP(A49,'DATOS GENERALES'!$A$1:$I$51,4,FALSE)</f>
        <v>5</v>
      </c>
      <c r="G49" s="48">
        <f>+VLOOKUP(A49,'DATOS GENERALES'!$A$1:$I$51,5,FALSE)</f>
        <v>1</v>
      </c>
      <c r="H49" s="45">
        <f>+VLOOKUP(A49,'DATOS GENERALES'!$A$1:$I$51,6,FALSE)</f>
        <v>88</v>
      </c>
      <c r="I49" s="45" t="str">
        <f>+VLOOKUP(A49,'DATOS GENERALES'!$A$1:$I$51,7,FALSE)</f>
        <v>NO</v>
      </c>
      <c r="J49" s="45" t="str">
        <f>+VLOOKUP(A49,'DATOS GENERALES'!$A$1:$I$51,8,FALSE)</f>
        <v>SI</v>
      </c>
      <c r="K49" s="45" t="str">
        <f>+VLOOKUP(A49,'DATOS GENERALES'!$A$1:$I$51,9,FALSE)</f>
        <v>NO</v>
      </c>
      <c r="M49" t="s">
        <v>56</v>
      </c>
      <c r="N49" s="55">
        <v>1895.6567587632389</v>
      </c>
      <c r="O49" s="56">
        <v>0.85833333333333328</v>
      </c>
      <c r="Q49" s="53">
        <v>0.78378378378378377</v>
      </c>
      <c r="R49" s="55">
        <v>254474.0709575105</v>
      </c>
    </row>
    <row r="50" spans="1:18" x14ac:dyDescent="0.2">
      <c r="A50" s="52" t="s">
        <v>37</v>
      </c>
      <c r="B50" s="57">
        <v>175.67</v>
      </c>
      <c r="C50" s="57">
        <v>471.23774655167068</v>
      </c>
      <c r="D50" s="57">
        <v>646.9077465516707</v>
      </c>
      <c r="E50" s="45" t="str">
        <f>+VLOOKUP(A50,'DATOS GENERALES'!$A$1:$I$51,3,FALSE)</f>
        <v>ELECTRODOMESTICOS</v>
      </c>
      <c r="F50" s="45">
        <f>+VLOOKUP(A50,'DATOS GENERALES'!$A$1:$I$51,4,FALSE)</f>
        <v>5</v>
      </c>
      <c r="G50" s="48">
        <f>+VLOOKUP(A50,'DATOS GENERALES'!$A$1:$I$51,5,FALSE)</f>
        <v>0.84</v>
      </c>
      <c r="H50" s="45">
        <f>+VLOOKUP(A50,'DATOS GENERALES'!$A$1:$I$51,6,FALSE)</f>
        <v>82</v>
      </c>
      <c r="I50" s="45" t="str">
        <f>+VLOOKUP(A50,'DATOS GENERALES'!$A$1:$I$51,7,FALSE)</f>
        <v>SI</v>
      </c>
      <c r="J50" s="45" t="str">
        <f>+VLOOKUP(A50,'DATOS GENERALES'!$A$1:$I$51,8,FALSE)</f>
        <v>SI</v>
      </c>
      <c r="K50" s="45" t="str">
        <f>+VLOOKUP(A50,'DATOS GENERALES'!$A$1:$I$51,9,FALSE)</f>
        <v>SI</v>
      </c>
      <c r="M50" t="s">
        <v>83</v>
      </c>
      <c r="N50" s="55">
        <v>1739.0751259260073</v>
      </c>
      <c r="O50" s="56">
        <v>0.62</v>
      </c>
      <c r="Q50" s="53">
        <v>0.72499999999999998</v>
      </c>
      <c r="R50" s="55">
        <v>405.84908084847473</v>
      </c>
    </row>
    <row r="51" spans="1:18" x14ac:dyDescent="0.2">
      <c r="A51" s="52" t="s">
        <v>84</v>
      </c>
      <c r="B51" s="57">
        <v>20.54</v>
      </c>
      <c r="C51" s="57">
        <v>4628.7812013703251</v>
      </c>
      <c r="D51" s="57">
        <v>4649.3212013703251</v>
      </c>
      <c r="E51" s="45" t="str">
        <f>+VLOOKUP(A51,'DATOS GENERALES'!$A$1:$I$51,3,FALSE)</f>
        <v>TECNOLOGIA</v>
      </c>
      <c r="F51" s="45">
        <f>+VLOOKUP(A51,'DATOS GENERALES'!$A$1:$I$51,4,FALSE)</f>
        <v>5</v>
      </c>
      <c r="G51" s="48">
        <f>+VLOOKUP(A51,'DATOS GENERALES'!$A$1:$I$51,5,FALSE)</f>
        <v>1</v>
      </c>
      <c r="H51" s="45">
        <f>+VLOOKUP(A51,'DATOS GENERALES'!$A$1:$I$51,6,FALSE)</f>
        <v>85</v>
      </c>
      <c r="I51" s="45" t="str">
        <f>+VLOOKUP(A51,'DATOS GENERALES'!$A$1:$I$51,7,FALSE)</f>
        <v>NO</v>
      </c>
      <c r="J51" s="45" t="str">
        <f>+VLOOKUP(A51,'DATOS GENERALES'!$A$1:$I$51,8,FALSE)</f>
        <v>NO</v>
      </c>
      <c r="K51" s="45" t="str">
        <f>+VLOOKUP(A51,'DATOS GENERALES'!$A$1:$I$51,9,FALSE)</f>
        <v>NO</v>
      </c>
      <c r="M51" t="s">
        <v>70</v>
      </c>
      <c r="N51" s="55">
        <v>1670.3144459531577</v>
      </c>
      <c r="O51" s="56">
        <v>1</v>
      </c>
      <c r="Q51" s="53">
        <v>0.71666666666666667</v>
      </c>
      <c r="R51" s="55">
        <v>1006.6628947867897</v>
      </c>
    </row>
    <row r="52" spans="1:18" x14ac:dyDescent="0.2">
      <c r="A52" s="52" t="s">
        <v>45</v>
      </c>
      <c r="B52" s="57">
        <v>1356.58</v>
      </c>
      <c r="C52" s="57">
        <v>2719.744043153878</v>
      </c>
      <c r="D52" s="57">
        <v>4076.3240431538779</v>
      </c>
      <c r="E52" s="45" t="str">
        <f>+VLOOKUP(A52,'DATOS GENERALES'!$A$1:$I$51,3,FALSE)</f>
        <v>MODA</v>
      </c>
      <c r="F52" s="45">
        <f>+VLOOKUP(A52,'DATOS GENERALES'!$A$1:$I$51,4,FALSE)</f>
        <v>5</v>
      </c>
      <c r="G52" s="48">
        <f>+VLOOKUP(A52,'DATOS GENERALES'!$A$1:$I$51,5,FALSE)</f>
        <v>1</v>
      </c>
      <c r="H52" s="45">
        <f>+VLOOKUP(A52,'DATOS GENERALES'!$A$1:$I$51,6,FALSE)</f>
        <v>87</v>
      </c>
      <c r="I52" s="45" t="str">
        <f>+VLOOKUP(A52,'DATOS GENERALES'!$A$1:$I$51,7,FALSE)</f>
        <v>NO</v>
      </c>
      <c r="J52" s="45" t="str">
        <f>+VLOOKUP(A52,'DATOS GENERALES'!$A$1:$I$51,8,FALSE)</f>
        <v>SI</v>
      </c>
      <c r="K52" s="45" t="str">
        <f>+VLOOKUP(A52,'DATOS GENERALES'!$A$1:$I$51,9,FALSE)</f>
        <v>SI</v>
      </c>
      <c r="M52" t="s">
        <v>32</v>
      </c>
      <c r="N52" s="55">
        <v>1650.5826717533914</v>
      </c>
      <c r="O52" s="56">
        <v>0.8571428571428571</v>
      </c>
      <c r="Q52" s="53">
        <v>0.71</v>
      </c>
      <c r="R52" s="55">
        <v>6469.6809911684059</v>
      </c>
    </row>
    <row r="53" spans="1:18" x14ac:dyDescent="0.2">
      <c r="A53" s="52" t="s">
        <v>48</v>
      </c>
      <c r="B53" s="57">
        <v>707.43</v>
      </c>
      <c r="C53" s="57">
        <v>902.33417451124501</v>
      </c>
      <c r="D53" s="57">
        <v>1609.7641745112451</v>
      </c>
      <c r="E53" s="45" t="str">
        <f>+VLOOKUP(A53,'DATOS GENERALES'!$A$1:$I$51,3,FALSE)</f>
        <v>MASCOTAS</v>
      </c>
      <c r="F53" s="45">
        <f>+VLOOKUP(A53,'DATOS GENERALES'!$A$1:$I$51,4,FALSE)</f>
        <v>5</v>
      </c>
      <c r="G53" s="48">
        <f>+VLOOKUP(A53,'DATOS GENERALES'!$A$1:$I$51,5,FALSE)</f>
        <v>1</v>
      </c>
      <c r="H53" s="45">
        <f>+VLOOKUP(A53,'DATOS GENERALES'!$A$1:$I$51,6,FALSE)</f>
        <v>73</v>
      </c>
      <c r="I53" s="45" t="str">
        <f>+VLOOKUP(A53,'DATOS GENERALES'!$A$1:$I$51,7,FALSE)</f>
        <v>SI</v>
      </c>
      <c r="J53" s="45" t="str">
        <f>+VLOOKUP(A53,'DATOS GENERALES'!$A$1:$I$51,8,FALSE)</f>
        <v>SI</v>
      </c>
      <c r="K53" s="45" t="str">
        <f>+VLOOKUP(A53,'DATOS GENERALES'!$A$1:$I$51,9,FALSE)</f>
        <v>SI</v>
      </c>
      <c r="M53" t="s">
        <v>48</v>
      </c>
      <c r="N53" s="55">
        <v>1609.7641745112451</v>
      </c>
      <c r="O53" s="56">
        <v>1</v>
      </c>
      <c r="Q53" s="53">
        <v>0.62</v>
      </c>
      <c r="R53" s="55">
        <v>1739.0751259260073</v>
      </c>
    </row>
    <row r="54" spans="1:18" x14ac:dyDescent="0.2">
      <c r="A54" s="52" t="s">
        <v>56</v>
      </c>
      <c r="B54" s="57">
        <v>1126.3599999999999</v>
      </c>
      <c r="C54" s="57">
        <v>769.29675876323904</v>
      </c>
      <c r="D54" s="57">
        <v>1895.6567587632389</v>
      </c>
      <c r="E54" s="45" t="str">
        <f>+VLOOKUP(A54,'DATOS GENERALES'!$A$1:$I$51,3,FALSE)</f>
        <v>MASCOTAS</v>
      </c>
      <c r="F54" s="45">
        <f>+VLOOKUP(A54,'DATOS GENERALES'!$A$1:$I$51,4,FALSE)</f>
        <v>3</v>
      </c>
      <c r="G54" s="48">
        <f>+VLOOKUP(A54,'DATOS GENERALES'!$A$1:$I$51,5,FALSE)</f>
        <v>0.85833333333333328</v>
      </c>
      <c r="H54" s="45">
        <f>+VLOOKUP(A54,'DATOS GENERALES'!$A$1:$I$51,6,FALSE)</f>
        <v>71</v>
      </c>
      <c r="I54" s="45" t="str">
        <f>+VLOOKUP(A54,'DATOS GENERALES'!$A$1:$I$51,7,FALSE)</f>
        <v>NO</v>
      </c>
      <c r="J54" s="45" t="str">
        <f>+VLOOKUP(A54,'DATOS GENERALES'!$A$1:$I$51,8,FALSE)</f>
        <v>NO</v>
      </c>
      <c r="K54" s="45" t="str">
        <f>+VLOOKUP(A54,'DATOS GENERALES'!$A$1:$I$51,9,FALSE)</f>
        <v>SI</v>
      </c>
      <c r="M54" t="s">
        <v>88</v>
      </c>
      <c r="N54" s="55">
        <v>1471.3611905279431</v>
      </c>
      <c r="O54" s="56">
        <v>1</v>
      </c>
      <c r="Q54" s="53">
        <v>0.6</v>
      </c>
      <c r="R54" s="55">
        <v>112390.29142477296</v>
      </c>
    </row>
    <row r="55" spans="1:18" x14ac:dyDescent="0.2">
      <c r="A55" s="52" t="s">
        <v>58</v>
      </c>
      <c r="B55" s="57">
        <v>427.43</v>
      </c>
      <c r="C55" s="57">
        <v>533.02719516797526</v>
      </c>
      <c r="D55" s="57">
        <v>960.45719516797521</v>
      </c>
      <c r="E55" s="45" t="str">
        <f>+VLOOKUP(A55,'DATOS GENERALES'!$A$1:$I$51,3,FALSE)</f>
        <v>MASCOTAS</v>
      </c>
      <c r="F55" s="45">
        <f>+VLOOKUP(A55,'DATOS GENERALES'!$A$1:$I$51,4,FALSE)</f>
        <v>5</v>
      </c>
      <c r="G55" s="48">
        <f>+VLOOKUP(A55,'DATOS GENERALES'!$A$1:$I$51,5,FALSE)</f>
        <v>0.54</v>
      </c>
      <c r="H55" s="45">
        <f>+VLOOKUP(A55,'DATOS GENERALES'!$A$1:$I$51,6,FALSE)</f>
        <v>73</v>
      </c>
      <c r="I55" s="45" t="str">
        <f>+VLOOKUP(A55,'DATOS GENERALES'!$A$1:$I$51,7,FALSE)</f>
        <v>NO</v>
      </c>
      <c r="J55" s="45" t="str">
        <f>+VLOOKUP(A55,'DATOS GENERALES'!$A$1:$I$51,8,FALSE)</f>
        <v>NO</v>
      </c>
      <c r="K55" s="45" t="str">
        <f>+VLOOKUP(A55,'DATOS GENERALES'!$A$1:$I$51,9,FALSE)</f>
        <v>SI</v>
      </c>
      <c r="M55" t="s">
        <v>50</v>
      </c>
      <c r="N55" s="55">
        <v>1465.7451865349076</v>
      </c>
      <c r="O55" s="56">
        <v>1</v>
      </c>
      <c r="Q55" s="53">
        <v>0.58461538461538465</v>
      </c>
      <c r="R55" s="55">
        <v>38650.866336379084</v>
      </c>
    </row>
    <row r="56" spans="1:18" x14ac:dyDescent="0.2">
      <c r="A56" s="52" t="s">
        <v>53</v>
      </c>
      <c r="B56" s="57">
        <v>9301.56</v>
      </c>
      <c r="C56" s="57">
        <v>40277.934017623222</v>
      </c>
      <c r="D56" s="57">
        <v>49579.494017623219</v>
      </c>
      <c r="E56" s="45" t="str">
        <f>+VLOOKUP(A56,'DATOS GENERALES'!$A$1:$I$51,3,FALSE)</f>
        <v>HOGAR</v>
      </c>
      <c r="F56" s="45">
        <f>+VLOOKUP(A56,'DATOS GENERALES'!$A$1:$I$51,4,FALSE)</f>
        <v>5</v>
      </c>
      <c r="G56" s="48">
        <f>+VLOOKUP(A56,'DATOS GENERALES'!$A$1:$I$51,5,FALSE)</f>
        <v>0.92</v>
      </c>
      <c r="H56" s="45">
        <f>+VLOOKUP(A56,'DATOS GENERALES'!$A$1:$I$51,6,FALSE)</f>
        <v>72</v>
      </c>
      <c r="I56" s="45" t="str">
        <f>+VLOOKUP(A56,'DATOS GENERALES'!$A$1:$I$51,7,FALSE)</f>
        <v>NO</v>
      </c>
      <c r="J56" s="45" t="str">
        <f>+VLOOKUP(A56,'DATOS GENERALES'!$A$1:$I$51,8,FALSE)</f>
        <v>NO</v>
      </c>
      <c r="K56" s="45" t="str">
        <f>+VLOOKUP(A56,'DATOS GENERALES'!$A$1:$I$51,9,FALSE)</f>
        <v>SI</v>
      </c>
      <c r="M56" t="s">
        <v>75</v>
      </c>
      <c r="N56" s="55">
        <v>1308.9154009245265</v>
      </c>
      <c r="O56" s="56">
        <v>1</v>
      </c>
      <c r="Q56" s="53">
        <v>0.54</v>
      </c>
      <c r="R56" s="55">
        <v>960.45719516797521</v>
      </c>
    </row>
    <row r="57" spans="1:18" x14ac:dyDescent="0.2">
      <c r="A57" s="52" t="s">
        <v>90</v>
      </c>
      <c r="B57" s="57">
        <v>22247.81</v>
      </c>
      <c r="C57" s="57">
        <v>25344.702199375399</v>
      </c>
      <c r="D57" s="57">
        <v>47592.5121993754</v>
      </c>
      <c r="E57" s="45" t="str">
        <f>+VLOOKUP(A57,'DATOS GENERALES'!$A$1:$I$51,3,FALSE)</f>
        <v>TECNOLOGIA</v>
      </c>
      <c r="F57" s="45">
        <f>+VLOOKUP(A57,'DATOS GENERALES'!$A$1:$I$51,4,FALSE)</f>
        <v>5</v>
      </c>
      <c r="G57" s="48">
        <f>+VLOOKUP(A57,'DATOS GENERALES'!$A$1:$I$51,5,FALSE)</f>
        <v>1</v>
      </c>
      <c r="H57" s="45">
        <f>+VLOOKUP(A57,'DATOS GENERALES'!$A$1:$I$51,6,FALSE)</f>
        <v>81</v>
      </c>
      <c r="I57" s="45" t="str">
        <f>+VLOOKUP(A57,'DATOS GENERALES'!$A$1:$I$51,7,FALSE)</f>
        <v>NO</v>
      </c>
      <c r="J57" s="45" t="str">
        <f>+VLOOKUP(A57,'DATOS GENERALES'!$A$1:$I$51,8,FALSE)</f>
        <v>SI</v>
      </c>
      <c r="K57" s="45" t="str">
        <f>+VLOOKUP(A57,'DATOS GENERALES'!$A$1:$I$51,9,FALSE)</f>
        <v>SI</v>
      </c>
      <c r="M57" t="s">
        <v>91</v>
      </c>
      <c r="N57" s="55">
        <v>1112.1159819326335</v>
      </c>
      <c r="O57" s="56">
        <v>0.93</v>
      </c>
      <c r="Q57" s="53">
        <v>0.19</v>
      </c>
      <c r="R57" s="55">
        <v>731.44755716881627</v>
      </c>
    </row>
    <row r="58" spans="1:18" x14ac:dyDescent="0.2">
      <c r="A58" s="52" t="s">
        <v>70</v>
      </c>
      <c r="B58" s="57">
        <v>947.98</v>
      </c>
      <c r="C58" s="57">
        <v>722.3344459531578</v>
      </c>
      <c r="D58" s="57">
        <v>1670.3144459531577</v>
      </c>
      <c r="E58" s="45" t="str">
        <f>+VLOOKUP(A58,'DATOS GENERALES'!$A$1:$I$51,3,FALSE)</f>
        <v>DEPORTES</v>
      </c>
      <c r="F58" s="45">
        <f>+VLOOKUP(A58,'DATOS GENERALES'!$A$1:$I$51,4,FALSE)</f>
        <v>2</v>
      </c>
      <c r="G58" s="48">
        <f>+VLOOKUP(A58,'DATOS GENERALES'!$A$1:$I$51,5,FALSE)</f>
        <v>1</v>
      </c>
      <c r="H58" s="45">
        <f>+VLOOKUP(A58,'DATOS GENERALES'!$A$1:$I$51,6,FALSE)</f>
        <v>70</v>
      </c>
      <c r="I58" s="45" t="str">
        <f>+VLOOKUP(A58,'DATOS GENERALES'!$A$1:$I$51,7,FALSE)</f>
        <v>NO</v>
      </c>
      <c r="J58" s="45" t="str">
        <f>+VLOOKUP(A58,'DATOS GENERALES'!$A$1:$I$51,8,FALSE)</f>
        <v>NO</v>
      </c>
      <c r="K58" s="45" t="str">
        <f>+VLOOKUP(A58,'DATOS GENERALES'!$A$1:$I$51,9,FALSE)</f>
        <v>NO</v>
      </c>
      <c r="M58" t="s">
        <v>92</v>
      </c>
      <c r="N58" s="55">
        <v>1070.3231490774588</v>
      </c>
      <c r="O58" s="56">
        <v>0.18</v>
      </c>
      <c r="Q58" s="53">
        <v>0.18</v>
      </c>
      <c r="R58" s="55">
        <v>1070.3231490774588</v>
      </c>
    </row>
    <row r="59" spans="1:18" x14ac:dyDescent="0.2">
      <c r="A59" s="52" t="s">
        <v>88</v>
      </c>
      <c r="B59" s="57">
        <v>503.2</v>
      </c>
      <c r="C59" s="57">
        <v>968.16119052794306</v>
      </c>
      <c r="D59" s="57">
        <v>1471.3611905279431</v>
      </c>
      <c r="E59" s="45" t="str">
        <f>+VLOOKUP(A59,'DATOS GENERALES'!$A$1:$I$51,3,FALSE)</f>
        <v>MASCOTAS</v>
      </c>
      <c r="F59" s="45">
        <f>+VLOOKUP(A59,'DATOS GENERALES'!$A$1:$I$51,4,FALSE)</f>
        <v>5</v>
      </c>
      <c r="G59" s="48">
        <f>+VLOOKUP(A59,'DATOS GENERALES'!$A$1:$I$51,5,FALSE)</f>
        <v>1</v>
      </c>
      <c r="H59" s="45">
        <f>+VLOOKUP(A59,'DATOS GENERALES'!$A$1:$I$51,6,FALSE)</f>
        <v>73</v>
      </c>
      <c r="I59" s="45" t="str">
        <f>+VLOOKUP(A59,'DATOS GENERALES'!$A$1:$I$51,7,FALSE)</f>
        <v>SI</v>
      </c>
      <c r="J59" s="45" t="str">
        <f>+VLOOKUP(A59,'DATOS GENERALES'!$A$1:$I$51,8,FALSE)</f>
        <v>NO</v>
      </c>
      <c r="K59" s="45" t="str">
        <f>+VLOOKUP(A59,'DATOS GENERALES'!$A$1:$I$51,9,FALSE)</f>
        <v>SI</v>
      </c>
      <c r="M59" t="s">
        <v>74</v>
      </c>
      <c r="N59" s="55">
        <v>1006.6628947867897</v>
      </c>
      <c r="O59" s="56">
        <v>0.71666666666666667</v>
      </c>
      <c r="Q59" s="53" t="s">
        <v>102</v>
      </c>
      <c r="R59" s="55">
        <v>730419.06637848006</v>
      </c>
    </row>
    <row r="60" spans="1:18" x14ac:dyDescent="0.2">
      <c r="A60" s="52" t="s">
        <v>71</v>
      </c>
      <c r="B60" s="57">
        <v>121.46</v>
      </c>
      <c r="C60" s="57">
        <v>79.240361269887572</v>
      </c>
      <c r="D60" s="57">
        <v>200.70036126988757</v>
      </c>
      <c r="E60" s="45" t="str">
        <f>+VLOOKUP(A60,'DATOS GENERALES'!$A$1:$I$51,3,FALSE)</f>
        <v>DEPORTES</v>
      </c>
      <c r="F60" s="45">
        <f>+VLOOKUP(A60,'DATOS GENERALES'!$A$1:$I$51,4,FALSE)</f>
        <v>3</v>
      </c>
      <c r="G60" s="48">
        <f>+VLOOKUP(A60,'DATOS GENERALES'!$A$1:$I$51,5,FALSE)</f>
        <v>1</v>
      </c>
      <c r="H60" s="45">
        <f>+VLOOKUP(A60,'DATOS GENERALES'!$A$1:$I$51,6,FALSE)</f>
        <v>69</v>
      </c>
      <c r="I60" s="45" t="str">
        <f>+VLOOKUP(A60,'DATOS GENERALES'!$A$1:$I$51,7,FALSE)</f>
        <v>NO</v>
      </c>
      <c r="J60" s="45" t="str">
        <f>+VLOOKUP(A60,'DATOS GENERALES'!$A$1:$I$51,8,FALSE)</f>
        <v>NO</v>
      </c>
      <c r="K60" s="45" t="str">
        <f>+VLOOKUP(A60,'DATOS GENERALES'!$A$1:$I$51,9,FALSE)</f>
        <v>NO</v>
      </c>
      <c r="M60" t="s">
        <v>78</v>
      </c>
      <c r="N60" s="55">
        <v>976.33158321731742</v>
      </c>
      <c r="O60" s="56">
        <v>1</v>
      </c>
    </row>
    <row r="61" spans="1:18" x14ac:dyDescent="0.2">
      <c r="A61" s="52" t="s">
        <v>67</v>
      </c>
      <c r="B61" s="57">
        <v>541.62</v>
      </c>
      <c r="C61" s="57">
        <v>5616.3300851100084</v>
      </c>
      <c r="D61" s="57">
        <v>6157.9500851100083</v>
      </c>
      <c r="E61" s="45" t="str">
        <f>+VLOOKUP(A61,'DATOS GENERALES'!$A$1:$I$51,3,FALSE)</f>
        <v>DEPORTES</v>
      </c>
      <c r="F61" s="45">
        <f>+VLOOKUP(A61,'DATOS GENERALES'!$A$1:$I$51,4,FALSE)</f>
        <v>5</v>
      </c>
      <c r="G61" s="48">
        <f>+VLOOKUP(A61,'DATOS GENERALES'!$A$1:$I$51,5,FALSE)</f>
        <v>0.94</v>
      </c>
      <c r="H61" s="45">
        <f>+VLOOKUP(A61,'DATOS GENERALES'!$A$1:$I$51,6,FALSE)</f>
        <v>67</v>
      </c>
      <c r="I61" s="45" t="str">
        <f>+VLOOKUP(A61,'DATOS GENERALES'!$A$1:$I$51,7,FALSE)</f>
        <v>NO</v>
      </c>
      <c r="J61" s="45" t="str">
        <f>+VLOOKUP(A61,'DATOS GENERALES'!$A$1:$I$51,8,FALSE)</f>
        <v>NO</v>
      </c>
      <c r="K61" s="45" t="str">
        <f>+VLOOKUP(A61,'DATOS GENERALES'!$A$1:$I$51,9,FALSE)</f>
        <v>SI</v>
      </c>
      <c r="M61" t="s">
        <v>58</v>
      </c>
      <c r="N61" s="55">
        <v>960.45719516797521</v>
      </c>
      <c r="O61" s="56">
        <v>0.54</v>
      </c>
    </row>
    <row r="62" spans="1:18" x14ac:dyDescent="0.2">
      <c r="M62" t="s">
        <v>66</v>
      </c>
      <c r="N62" s="55">
        <v>942.3530609337065</v>
      </c>
      <c r="O62" s="56">
        <v>1</v>
      </c>
      <c r="Q62" s="41" t="s">
        <v>28</v>
      </c>
      <c r="R62" t="s">
        <v>110</v>
      </c>
    </row>
    <row r="63" spans="1:18" x14ac:dyDescent="0.2">
      <c r="M63" t="s">
        <v>69</v>
      </c>
      <c r="N63" s="55">
        <v>785.37540351207997</v>
      </c>
      <c r="O63" s="56">
        <v>1</v>
      </c>
      <c r="Q63">
        <v>71</v>
      </c>
      <c r="R63" s="55">
        <v>256369.72771627374</v>
      </c>
    </row>
    <row r="64" spans="1:18" x14ac:dyDescent="0.2">
      <c r="M64" t="s">
        <v>51</v>
      </c>
      <c r="N64" s="55">
        <v>735.22957161805164</v>
      </c>
      <c r="O64" s="56">
        <v>1</v>
      </c>
      <c r="Q64">
        <v>81</v>
      </c>
      <c r="R64" s="55">
        <v>231896.17997063708</v>
      </c>
    </row>
    <row r="65" spans="13:18" x14ac:dyDescent="0.2">
      <c r="M65" t="s">
        <v>87</v>
      </c>
      <c r="N65" s="55">
        <v>731.44755716881627</v>
      </c>
      <c r="O65" s="56">
        <v>0.19</v>
      </c>
      <c r="Q65">
        <v>72</v>
      </c>
      <c r="R65" s="55">
        <v>49579.494017623219</v>
      </c>
    </row>
    <row r="66" spans="13:18" x14ac:dyDescent="0.2">
      <c r="M66" t="s">
        <v>52</v>
      </c>
      <c r="N66" s="55">
        <v>711.95425616693478</v>
      </c>
      <c r="O66" s="56">
        <v>0.92</v>
      </c>
      <c r="Q66">
        <v>80</v>
      </c>
      <c r="R66" s="55">
        <v>47247.053673162351</v>
      </c>
    </row>
    <row r="67" spans="13:18" x14ac:dyDescent="0.2">
      <c r="M67" t="s">
        <v>76</v>
      </c>
      <c r="N67" s="55">
        <v>666.82162117205519</v>
      </c>
      <c r="O67" s="56">
        <v>0.85</v>
      </c>
      <c r="Q67">
        <v>76</v>
      </c>
      <c r="R67" s="55">
        <v>29878.802065572301</v>
      </c>
    </row>
    <row r="68" spans="13:18" x14ac:dyDescent="0.2">
      <c r="M68" t="s">
        <v>62</v>
      </c>
      <c r="N68" s="55">
        <v>660.41628449637881</v>
      </c>
      <c r="O68" s="56">
        <v>1</v>
      </c>
      <c r="Q68">
        <v>69</v>
      </c>
      <c r="R68" s="55">
        <v>27468.619076924308</v>
      </c>
    </row>
    <row r="69" spans="13:18" x14ac:dyDescent="0.2">
      <c r="M69" t="s">
        <v>37</v>
      </c>
      <c r="N69" s="55">
        <v>646.9077465516707</v>
      </c>
      <c r="O69" s="56">
        <v>0.84</v>
      </c>
      <c r="Q69">
        <v>77</v>
      </c>
      <c r="R69" s="55">
        <v>17994.365657842776</v>
      </c>
    </row>
    <row r="70" spans="13:18" x14ac:dyDescent="0.2">
      <c r="M70" t="s">
        <v>93</v>
      </c>
      <c r="N70" s="55">
        <v>576.51515935993586</v>
      </c>
      <c r="O70" s="56">
        <v>1</v>
      </c>
      <c r="Q70">
        <v>75</v>
      </c>
      <c r="R70" s="55">
        <v>14409.413991112084</v>
      </c>
    </row>
    <row r="71" spans="13:18" x14ac:dyDescent="0.2">
      <c r="M71" t="s">
        <v>81</v>
      </c>
      <c r="N71" s="55">
        <v>576.39828020813025</v>
      </c>
      <c r="O71" s="56">
        <v>1</v>
      </c>
      <c r="Q71">
        <v>73</v>
      </c>
      <c r="R71" s="55">
        <v>12980.386590125105</v>
      </c>
    </row>
    <row r="72" spans="13:18" x14ac:dyDescent="0.2">
      <c r="M72" t="s">
        <v>89</v>
      </c>
      <c r="N72" s="55">
        <v>496.01121277986499</v>
      </c>
      <c r="O72" s="56">
        <v>1</v>
      </c>
      <c r="Q72">
        <v>79</v>
      </c>
      <c r="R72" s="55">
        <v>6469.6809911684059</v>
      </c>
    </row>
    <row r="73" spans="13:18" x14ac:dyDescent="0.2">
      <c r="M73" t="s">
        <v>80</v>
      </c>
      <c r="N73" s="55">
        <v>405.84908084847473</v>
      </c>
      <c r="O73" s="56">
        <v>0.72499999999999998</v>
      </c>
      <c r="Q73">
        <v>67</v>
      </c>
      <c r="R73" s="55">
        <v>6157.9500851100083</v>
      </c>
    </row>
    <row r="74" spans="13:18" x14ac:dyDescent="0.2">
      <c r="M74" t="s">
        <v>79</v>
      </c>
      <c r="N74" s="55">
        <v>357.14313311516844</v>
      </c>
      <c r="O74" s="56">
        <v>0.88</v>
      </c>
      <c r="Q74">
        <v>86</v>
      </c>
      <c r="R74" s="55">
        <v>5255.7800655322317</v>
      </c>
    </row>
    <row r="75" spans="13:18" x14ac:dyDescent="0.2">
      <c r="M75" t="s">
        <v>71</v>
      </c>
      <c r="N75" s="55">
        <v>200.70036126988757</v>
      </c>
      <c r="O75" s="56">
        <v>1</v>
      </c>
      <c r="Q75">
        <v>87</v>
      </c>
      <c r="R75" s="55">
        <v>5146.6471922313367</v>
      </c>
    </row>
    <row r="76" spans="13:18" x14ac:dyDescent="0.2">
      <c r="M76" t="s">
        <v>102</v>
      </c>
      <c r="N76" s="55">
        <v>14608.381327569599</v>
      </c>
      <c r="O76" s="56">
        <v>43.733492820971598</v>
      </c>
      <c r="Q76">
        <v>85</v>
      </c>
      <c r="R76" s="55">
        <v>4649.3212013703251</v>
      </c>
    </row>
    <row r="77" spans="13:18" x14ac:dyDescent="0.2">
      <c r="Q77">
        <v>99</v>
      </c>
      <c r="R77" s="55">
        <v>2315.5902852859431</v>
      </c>
    </row>
    <row r="78" spans="13:18" x14ac:dyDescent="0.2">
      <c r="Q78">
        <v>70</v>
      </c>
      <c r="R78" s="55">
        <v>2027.4575790683261</v>
      </c>
    </row>
    <row r="79" spans="13:18" x14ac:dyDescent="0.2">
      <c r="Q79">
        <v>88</v>
      </c>
      <c r="R79" s="55">
        <v>1969.3316854209052</v>
      </c>
    </row>
    <row r="80" spans="13:18" x14ac:dyDescent="0.2">
      <c r="Q80">
        <v>82</v>
      </c>
      <c r="R80" s="55">
        <v>1653.5706413384605</v>
      </c>
    </row>
    <row r="81" spans="17:18" x14ac:dyDescent="0.2">
      <c r="Q81">
        <v>78</v>
      </c>
      <c r="R81" s="55">
        <v>1650.5826717533914</v>
      </c>
    </row>
    <row r="82" spans="17:18" x14ac:dyDescent="0.2">
      <c r="Q82">
        <v>83</v>
      </c>
      <c r="R82" s="55">
        <v>1465.7451865349076</v>
      </c>
    </row>
    <row r="83" spans="17:18" x14ac:dyDescent="0.2">
      <c r="Q83">
        <v>97</v>
      </c>
      <c r="R83" s="55">
        <v>976.33158321731742</v>
      </c>
    </row>
    <row r="84" spans="17:18" x14ac:dyDescent="0.2">
      <c r="Q84">
        <v>89</v>
      </c>
      <c r="R84" s="55">
        <v>711.95425616693478</v>
      </c>
    </row>
    <row r="85" spans="17:18" x14ac:dyDescent="0.2">
      <c r="Q85">
        <v>96</v>
      </c>
      <c r="R85" s="55">
        <v>666.82162117205519</v>
      </c>
    </row>
    <row r="86" spans="17:18" x14ac:dyDescent="0.2">
      <c r="Q86">
        <v>66</v>
      </c>
      <c r="R86" s="55">
        <v>576.39828020813025</v>
      </c>
    </row>
    <row r="87" spans="17:18" x14ac:dyDescent="0.2">
      <c r="Q87">
        <v>91</v>
      </c>
      <c r="R87" s="55">
        <v>496.01121277986499</v>
      </c>
    </row>
    <row r="88" spans="17:18" x14ac:dyDescent="0.2">
      <c r="Q88">
        <v>63</v>
      </c>
      <c r="R88" s="55">
        <v>405.84908084847473</v>
      </c>
    </row>
    <row r="89" spans="17:18" x14ac:dyDescent="0.2">
      <c r="Q89" t="s">
        <v>102</v>
      </c>
      <c r="R89" s="55">
        <v>730419.06637848006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AFF22-8D07-8B4F-8281-4ABD349080F8}">
  <dimension ref="A1:F58"/>
  <sheetViews>
    <sheetView showGridLines="0" topLeftCell="B6" workbookViewId="0">
      <selection activeCell="B9" sqref="B9"/>
    </sheetView>
  </sheetViews>
  <sheetFormatPr baseColWidth="10" defaultRowHeight="15" x14ac:dyDescent="0.2"/>
  <cols>
    <col min="1" max="1" width="16.6640625" bestFit="1" customWidth="1"/>
    <col min="2" max="2" width="32.5" customWidth="1"/>
    <col min="3" max="3" width="18" customWidth="1"/>
    <col min="4" max="4" width="18.1640625" customWidth="1"/>
    <col min="5" max="5" width="17.6640625" bestFit="1" customWidth="1"/>
    <col min="6" max="6" width="36" bestFit="1" customWidth="1"/>
  </cols>
  <sheetData>
    <row r="1" spans="1:6" ht="19" x14ac:dyDescent="0.2">
      <c r="A1" s="58" t="s">
        <v>13</v>
      </c>
    </row>
    <row r="3" spans="1:6" ht="19" x14ac:dyDescent="0.25">
      <c r="A3" s="59" t="s">
        <v>127</v>
      </c>
    </row>
    <row r="6" spans="1:6" x14ac:dyDescent="0.2">
      <c r="A6" s="41" t="s">
        <v>94</v>
      </c>
      <c r="B6" t="s">
        <v>100</v>
      </c>
    </row>
    <row r="8" spans="1:6" x14ac:dyDescent="0.2">
      <c r="A8" s="64" t="s">
        <v>23</v>
      </c>
      <c r="B8" s="49" t="s">
        <v>131</v>
      </c>
      <c r="C8" s="67" t="s">
        <v>113</v>
      </c>
      <c r="E8" s="41" t="s">
        <v>101</v>
      </c>
      <c r="F8" t="s">
        <v>114</v>
      </c>
    </row>
    <row r="9" spans="1:6" x14ac:dyDescent="0.2">
      <c r="A9" s="65" t="s">
        <v>42</v>
      </c>
      <c r="B9" s="66">
        <v>152720.21095751051</v>
      </c>
      <c r="C9" s="49" t="str">
        <f>+VLOOKUP(A9,'DATOS GENERALES'!$A$1:$I$51,3,FALSE)</f>
        <v>CELULARES</v>
      </c>
      <c r="E9" s="42" t="s">
        <v>43</v>
      </c>
      <c r="F9" s="55">
        <v>273198.53699887067</v>
      </c>
    </row>
    <row r="10" spans="1:6" x14ac:dyDescent="0.2">
      <c r="A10" s="65" t="s">
        <v>72</v>
      </c>
      <c r="B10" s="66">
        <v>77343.421748862835</v>
      </c>
      <c r="C10" s="49" t="str">
        <f>+VLOOKUP(A10,'DATOS GENERALES'!$A$1:$I$51,3,FALSE)</f>
        <v>CELULARES</v>
      </c>
      <c r="E10" s="42" t="s">
        <v>65</v>
      </c>
      <c r="F10" s="55">
        <v>79572.662880555494</v>
      </c>
    </row>
    <row r="11" spans="1:6" x14ac:dyDescent="0.2">
      <c r="A11" s="65" t="s">
        <v>53</v>
      </c>
      <c r="B11" s="66">
        <v>40277.934017623222</v>
      </c>
      <c r="C11" s="49" t="str">
        <f>+VLOOKUP(A11,'DATOS GENERALES'!$A$1:$I$51,3,FALSE)</f>
        <v>HOGAR</v>
      </c>
      <c r="E11" s="42" t="s">
        <v>34</v>
      </c>
      <c r="F11" s="55">
        <v>45354.791998647357</v>
      </c>
    </row>
    <row r="12" spans="1:6" x14ac:dyDescent="0.2">
      <c r="A12" s="65" t="s">
        <v>77</v>
      </c>
      <c r="B12" s="66">
        <v>30178.836336379081</v>
      </c>
      <c r="C12" s="49" t="str">
        <f>+VLOOKUP(A12,'DATOS GENERALES'!$A$1:$I$51,3,FALSE)</f>
        <v>CELULARES</v>
      </c>
      <c r="E12" s="42" t="s">
        <v>41</v>
      </c>
      <c r="F12" s="55">
        <v>41224.87928656712</v>
      </c>
    </row>
    <row r="13" spans="1:6" x14ac:dyDescent="0.2">
      <c r="A13" s="65" t="s">
        <v>85</v>
      </c>
      <c r="B13" s="66">
        <v>25709.772726075629</v>
      </c>
      <c r="C13" s="49" t="str">
        <f>+VLOOKUP(A13,'DATOS GENERALES'!$A$1:$I$51,3,FALSE)</f>
        <v>TECNOLOGIA</v>
      </c>
      <c r="E13" s="42" t="s">
        <v>68</v>
      </c>
      <c r="F13" s="55">
        <v>18160.612920841282</v>
      </c>
    </row>
    <row r="14" spans="1:6" x14ac:dyDescent="0.2">
      <c r="A14" s="65" t="s">
        <v>90</v>
      </c>
      <c r="B14" s="66">
        <v>25344.702199375399</v>
      </c>
      <c r="C14" s="49" t="str">
        <f>+VLOOKUP(A14,'DATOS GENERALES'!$A$1:$I$51,3,FALSE)</f>
        <v>TECNOLOGIA</v>
      </c>
      <c r="E14" s="42" t="s">
        <v>46</v>
      </c>
      <c r="F14" s="55">
        <v>8730.2958264782919</v>
      </c>
    </row>
    <row r="15" spans="1:6" x14ac:dyDescent="0.2">
      <c r="A15" s="65" t="s">
        <v>40</v>
      </c>
      <c r="B15" s="66">
        <v>18161.668715654421</v>
      </c>
      <c r="C15" s="49" t="str">
        <f>+VLOOKUP(A15,'DATOS GENERALES'!$A$1:$I$51,3,FALSE)</f>
        <v>COMPUTACIÓN</v>
      </c>
      <c r="E15" s="42" t="s">
        <v>39</v>
      </c>
      <c r="F15" s="55">
        <v>7882.7824667694103</v>
      </c>
    </row>
    <row r="16" spans="1:6" x14ac:dyDescent="0.2">
      <c r="A16" s="65" t="s">
        <v>61</v>
      </c>
      <c r="B16" s="66">
        <v>14105.397449219759</v>
      </c>
      <c r="C16" s="49" t="str">
        <f>+VLOOKUP(A16,'DATOS GENERALES'!$A$1:$I$51,3,FALSE)</f>
        <v>COMPUTACIÓN</v>
      </c>
      <c r="E16" s="42" t="s">
        <v>49</v>
      </c>
      <c r="F16" s="55">
        <v>5551.6939997503705</v>
      </c>
    </row>
    <row r="17" spans="1:6" x14ac:dyDescent="0.2">
      <c r="A17" s="65" t="s">
        <v>63</v>
      </c>
      <c r="B17" s="66">
        <v>12624.809675910141</v>
      </c>
      <c r="C17" s="49" t="str">
        <f>+VLOOKUP(A17,'DATOS GENERALES'!$A$1:$I$51,3,FALSE)</f>
        <v>CELULARES</v>
      </c>
      <c r="E17" s="42" t="s">
        <v>102</v>
      </c>
      <c r="F17" s="55">
        <v>479676.25637847994</v>
      </c>
    </row>
    <row r="18" spans="1:6" x14ac:dyDescent="0.2">
      <c r="A18" s="65" t="s">
        <v>64</v>
      </c>
      <c r="B18" s="66">
        <v>12201.60070612868</v>
      </c>
      <c r="C18" s="49" t="str">
        <f>+VLOOKUP(A18,'DATOS GENERALES'!$A$1:$I$51,3,FALSE)</f>
        <v>TECNOLOGIA</v>
      </c>
    </row>
    <row r="19" spans="1:6" x14ac:dyDescent="0.2">
      <c r="A19" s="65" t="s">
        <v>82</v>
      </c>
      <c r="B19" s="66">
        <v>9212.3819630850994</v>
      </c>
      <c r="C19" s="49" t="str">
        <f>+VLOOKUP(A19,'DATOS GENERALES'!$A$1:$I$51,3,FALSE)</f>
        <v>TECNOLOGIA</v>
      </c>
    </row>
    <row r="20" spans="1:6" x14ac:dyDescent="0.2">
      <c r="A20" s="65" t="s">
        <v>86</v>
      </c>
      <c r="B20" s="66">
        <v>8831.884419494032</v>
      </c>
      <c r="C20" s="49" t="str">
        <f>+VLOOKUP(A20,'DATOS GENERALES'!$A$1:$I$51,3,FALSE)</f>
        <v>DEPORTES</v>
      </c>
    </row>
    <row r="21" spans="1:6" x14ac:dyDescent="0.2">
      <c r="A21" s="65" t="s">
        <v>47</v>
      </c>
      <c r="B21" s="66">
        <v>6306.6864727491256</v>
      </c>
      <c r="C21" s="49" t="str">
        <f>+VLOOKUP(A21,'DATOS GENERALES'!$A$1:$I$51,3,FALSE)</f>
        <v>ELECTRODOMESTICOS</v>
      </c>
    </row>
    <row r="22" spans="1:6" x14ac:dyDescent="0.2">
      <c r="A22" s="65" t="s">
        <v>67</v>
      </c>
      <c r="B22" s="66">
        <v>5616.3300851100084</v>
      </c>
      <c r="C22" s="49" t="str">
        <f>+VLOOKUP(A22,'DATOS GENERALES'!$A$1:$I$51,3,FALSE)</f>
        <v>DEPORTES</v>
      </c>
    </row>
    <row r="23" spans="1:6" x14ac:dyDescent="0.2">
      <c r="A23" s="65" t="s">
        <v>84</v>
      </c>
      <c r="B23" s="66">
        <v>4628.7812013703251</v>
      </c>
      <c r="C23" s="49" t="str">
        <f>+VLOOKUP(A23,'DATOS GENERALES'!$A$1:$I$51,3,FALSE)</f>
        <v>TECNOLOGIA</v>
      </c>
    </row>
    <row r="24" spans="1:6" x14ac:dyDescent="0.2">
      <c r="A24" s="65" t="s">
        <v>54</v>
      </c>
      <c r="B24" s="66">
        <v>4079.9609911684061</v>
      </c>
      <c r="C24" s="49" t="str">
        <f>+VLOOKUP(A24,'DATOS GENERALES'!$A$1:$I$51,3,FALSE)</f>
        <v>COMPUTACIÓN</v>
      </c>
    </row>
    <row r="25" spans="1:6" x14ac:dyDescent="0.2">
      <c r="A25" s="65" t="s">
        <v>59</v>
      </c>
      <c r="B25" s="66">
        <v>3985.0070045985249</v>
      </c>
      <c r="C25" s="49" t="str">
        <f>+VLOOKUP(A25,'DATOS GENERALES'!$A$1:$I$51,3,FALSE)</f>
        <v>COMPUTACIÓN</v>
      </c>
    </row>
    <row r="26" spans="1:6" x14ac:dyDescent="0.2">
      <c r="A26" s="65" t="s">
        <v>73</v>
      </c>
      <c r="B26" s="66">
        <v>3415.2071866824931</v>
      </c>
      <c r="C26" s="49" t="str">
        <f>+VLOOKUP(A26,'DATOS GENERALES'!$A$1:$I$51,3,FALSE)</f>
        <v>MODA</v>
      </c>
    </row>
    <row r="27" spans="1:6" x14ac:dyDescent="0.2">
      <c r="A27" s="65" t="s">
        <v>45</v>
      </c>
      <c r="B27" s="66">
        <v>2719.744043153878</v>
      </c>
      <c r="C27" s="49" t="str">
        <f>+VLOOKUP(A27,'DATOS GENERALES'!$A$1:$I$51,3,FALSE)</f>
        <v>MODA</v>
      </c>
    </row>
    <row r="28" spans="1:6" x14ac:dyDescent="0.2">
      <c r="A28" s="65" t="s">
        <v>55</v>
      </c>
      <c r="B28" s="66">
        <v>2378.874680779968</v>
      </c>
      <c r="C28" s="49" t="str">
        <f>+VLOOKUP(A28,'DATOS GENERALES'!$A$1:$I$51,3,FALSE)</f>
        <v>MASCOTAS</v>
      </c>
    </row>
    <row r="29" spans="1:6" x14ac:dyDescent="0.2">
      <c r="A29" s="65" t="s">
        <v>44</v>
      </c>
      <c r="B29" s="66">
        <v>1854.4424626793209</v>
      </c>
      <c r="C29" s="49" t="str">
        <f>+VLOOKUP(A29,'DATOS GENERALES'!$A$1:$I$51,3,FALSE)</f>
        <v>HOGAR</v>
      </c>
    </row>
    <row r="30" spans="1:6" x14ac:dyDescent="0.2">
      <c r="A30" s="65" t="s">
        <v>60</v>
      </c>
      <c r="B30" s="66">
        <v>1308.0401933239771</v>
      </c>
      <c r="C30" s="49" t="str">
        <f>+VLOOKUP(A30,'DATOS GENERALES'!$A$1:$I$51,3,FALSE)</f>
        <v>HOGAR</v>
      </c>
    </row>
    <row r="31" spans="1:6" x14ac:dyDescent="0.2">
      <c r="A31" s="65" t="s">
        <v>57</v>
      </c>
      <c r="B31" s="66">
        <v>968.21265326744106</v>
      </c>
      <c r="C31" s="49" t="str">
        <f>+VLOOKUP(A31,'DATOS GENERALES'!$A$1:$I$51,3,FALSE)</f>
        <v>HOGAR</v>
      </c>
    </row>
    <row r="32" spans="1:6" x14ac:dyDescent="0.2">
      <c r="A32" s="65" t="s">
        <v>88</v>
      </c>
      <c r="B32" s="66">
        <v>968.16119052794306</v>
      </c>
      <c r="C32" s="49" t="str">
        <f>+VLOOKUP(A32,'DATOS GENERALES'!$A$1:$I$51,3,FALSE)</f>
        <v>MASCOTAS</v>
      </c>
    </row>
    <row r="33" spans="1:3" x14ac:dyDescent="0.2">
      <c r="A33" s="65" t="s">
        <v>32</v>
      </c>
      <c r="B33" s="66">
        <v>946.16267175339135</v>
      </c>
      <c r="C33" s="49" t="str">
        <f>+VLOOKUP(A33,'DATOS GENERALES'!$A$1:$I$51,3,FALSE)</f>
        <v>HOGAR</v>
      </c>
    </row>
    <row r="34" spans="1:3" x14ac:dyDescent="0.2">
      <c r="A34" s="65" t="s">
        <v>48</v>
      </c>
      <c r="B34" s="66">
        <v>902.33417451124501</v>
      </c>
      <c r="C34" s="49" t="str">
        <f>+VLOOKUP(A34,'DATOS GENERALES'!$A$1:$I$51,3,FALSE)</f>
        <v>MASCOTAS</v>
      </c>
    </row>
    <row r="35" spans="1:3" x14ac:dyDescent="0.2">
      <c r="A35" s="65" t="s">
        <v>83</v>
      </c>
      <c r="B35" s="66">
        <v>892.8451259260072</v>
      </c>
      <c r="C35" s="49" t="str">
        <f>+VLOOKUP(A35,'DATOS GENERALES'!$A$1:$I$51,3,FALSE)</f>
        <v>COMPUTACIÓN</v>
      </c>
    </row>
    <row r="36" spans="1:3" x14ac:dyDescent="0.2">
      <c r="A36" s="65" t="s">
        <v>78</v>
      </c>
      <c r="B36" s="66">
        <v>858.42158321731745</v>
      </c>
      <c r="C36" s="49" t="str">
        <f>+VLOOKUP(A36,'DATOS GENERALES'!$A$1:$I$51,3,FALSE)</f>
        <v>DEPORTES</v>
      </c>
    </row>
    <row r="37" spans="1:3" x14ac:dyDescent="0.2">
      <c r="A37" s="65" t="s">
        <v>91</v>
      </c>
      <c r="B37" s="66">
        <v>847.5359819326336</v>
      </c>
      <c r="C37" s="49" t="str">
        <f>+VLOOKUP(A37,'DATOS GENERALES'!$A$1:$I$51,3,FALSE)</f>
        <v>DEPORTES</v>
      </c>
    </row>
    <row r="38" spans="1:3" x14ac:dyDescent="0.2">
      <c r="A38" s="65" t="s">
        <v>50</v>
      </c>
      <c r="B38" s="66">
        <v>785.65518653490756</v>
      </c>
      <c r="C38" s="49" t="str">
        <f>+VLOOKUP(A38,'DATOS GENERALES'!$A$1:$I$51,3,FALSE)</f>
        <v>ELECTRODOMESTICOS</v>
      </c>
    </row>
    <row r="39" spans="1:3" x14ac:dyDescent="0.2">
      <c r="A39" s="65" t="s">
        <v>56</v>
      </c>
      <c r="B39" s="66">
        <v>769.29675876323904</v>
      </c>
      <c r="C39" s="49" t="str">
        <f>+VLOOKUP(A39,'DATOS GENERALES'!$A$1:$I$51,3,FALSE)</f>
        <v>MASCOTAS</v>
      </c>
    </row>
    <row r="40" spans="1:3" x14ac:dyDescent="0.2">
      <c r="A40" s="65" t="s">
        <v>92</v>
      </c>
      <c r="B40" s="66">
        <v>752.46314907745875</v>
      </c>
      <c r="C40" s="49" t="str">
        <f>+VLOOKUP(A40,'DATOS GENERALES'!$A$1:$I$51,3,FALSE)</f>
        <v>DEPORTES</v>
      </c>
    </row>
    <row r="41" spans="1:3" x14ac:dyDescent="0.2">
      <c r="A41" s="65" t="s">
        <v>69</v>
      </c>
      <c r="B41" s="66">
        <v>733.94540351208002</v>
      </c>
      <c r="C41" s="49" t="str">
        <f>+VLOOKUP(A41,'DATOS GENERALES'!$A$1:$I$51,3,FALSE)</f>
        <v>MODA</v>
      </c>
    </row>
    <row r="42" spans="1:3" x14ac:dyDescent="0.2">
      <c r="A42" s="65" t="s">
        <v>70</v>
      </c>
      <c r="B42" s="66">
        <v>722.3344459531578</v>
      </c>
      <c r="C42" s="49" t="str">
        <f>+VLOOKUP(A42,'DATOS GENERALES'!$A$1:$I$51,3,FALSE)</f>
        <v>DEPORTES</v>
      </c>
    </row>
    <row r="43" spans="1:3" x14ac:dyDescent="0.2">
      <c r="A43" s="65" t="s">
        <v>62</v>
      </c>
      <c r="B43" s="66">
        <v>612.68628449637879</v>
      </c>
      <c r="C43" s="49" t="str">
        <f>+VLOOKUP(A43,'DATOS GENERALES'!$A$1:$I$51,3,FALSE)</f>
        <v>MODA</v>
      </c>
    </row>
    <row r="44" spans="1:3" x14ac:dyDescent="0.2">
      <c r="A44" s="65" t="s">
        <v>76</v>
      </c>
      <c r="B44" s="66">
        <v>604.48162117205516</v>
      </c>
      <c r="C44" s="49" t="str">
        <f>+VLOOKUP(A44,'DATOS GENERALES'!$A$1:$I$51,3,FALSE)</f>
        <v>TECNOLOGIA</v>
      </c>
    </row>
    <row r="45" spans="1:3" x14ac:dyDescent="0.2">
      <c r="A45" s="65" t="s">
        <v>75</v>
      </c>
      <c r="B45" s="66">
        <v>557.53540092452647</v>
      </c>
      <c r="C45" s="49" t="str">
        <f>+VLOOKUP(A45,'DATOS GENERALES'!$A$1:$I$51,3,FALSE)</f>
        <v>TECNOLOGIA</v>
      </c>
    </row>
    <row r="46" spans="1:3" x14ac:dyDescent="0.2">
      <c r="A46" s="65" t="s">
        <v>52</v>
      </c>
      <c r="B46" s="66">
        <v>543.61425616693475</v>
      </c>
      <c r="C46" s="49" t="str">
        <f>+VLOOKUP(A46,'DATOS GENERALES'!$A$1:$I$51,3,FALSE)</f>
        <v>MODA</v>
      </c>
    </row>
    <row r="47" spans="1:3" x14ac:dyDescent="0.2">
      <c r="A47" s="65" t="s">
        <v>51</v>
      </c>
      <c r="B47" s="66">
        <v>533.72957161805164</v>
      </c>
      <c r="C47" s="49" t="str">
        <f>+VLOOKUP(A47,'DATOS GENERALES'!$A$1:$I$51,3,FALSE)</f>
        <v>MODA</v>
      </c>
    </row>
    <row r="48" spans="1:3" x14ac:dyDescent="0.2">
      <c r="A48" s="65" t="s">
        <v>58</v>
      </c>
      <c r="B48" s="66">
        <v>533.02719516797526</v>
      </c>
      <c r="C48" s="49" t="str">
        <f>+VLOOKUP(A48,'DATOS GENERALES'!$A$1:$I$51,3,FALSE)</f>
        <v>MASCOTAS</v>
      </c>
    </row>
    <row r="49" spans="1:3" x14ac:dyDescent="0.2">
      <c r="A49" s="65" t="s">
        <v>93</v>
      </c>
      <c r="B49" s="66">
        <v>516.24515935993588</v>
      </c>
      <c r="C49" s="49" t="str">
        <f>+VLOOKUP(A49,'DATOS GENERALES'!$A$1:$I$51,3,FALSE)</f>
        <v>TECNOLOGIA</v>
      </c>
    </row>
    <row r="50" spans="1:3" x14ac:dyDescent="0.2">
      <c r="A50" s="65" t="s">
        <v>37</v>
      </c>
      <c r="B50" s="66">
        <v>471.23774655167068</v>
      </c>
      <c r="C50" s="49" t="str">
        <f>+VLOOKUP(A50,'DATOS GENERALES'!$A$1:$I$51,3,FALSE)</f>
        <v>ELECTRODOMESTICOS</v>
      </c>
    </row>
    <row r="51" spans="1:3" x14ac:dyDescent="0.2">
      <c r="A51" s="65" t="s">
        <v>74</v>
      </c>
      <c r="B51" s="66">
        <v>452.40289478678972</v>
      </c>
      <c r="C51" s="49" t="str">
        <f>+VLOOKUP(A51,'DATOS GENERALES'!$A$1:$I$51,3,FALSE)</f>
        <v>DEPORTES</v>
      </c>
    </row>
    <row r="52" spans="1:3" x14ac:dyDescent="0.2">
      <c r="A52" s="65" t="s">
        <v>81</v>
      </c>
      <c r="B52" s="66">
        <v>331.2582802081302</v>
      </c>
      <c r="C52" s="49" t="str">
        <f>+VLOOKUP(A52,'DATOS GENERALES'!$A$1:$I$51,3,FALSE)</f>
        <v>CELULARES</v>
      </c>
    </row>
    <row r="53" spans="1:3" x14ac:dyDescent="0.2">
      <c r="A53" s="65" t="s">
        <v>66</v>
      </c>
      <c r="B53" s="66">
        <v>319.20306093370652</v>
      </c>
      <c r="C53" s="49" t="str">
        <f>+VLOOKUP(A53,'DATOS GENERALES'!$A$1:$I$51,3,FALSE)</f>
        <v>ELECTRODOMESTICOS</v>
      </c>
    </row>
    <row r="54" spans="1:3" x14ac:dyDescent="0.2">
      <c r="A54" s="65" t="s">
        <v>87</v>
      </c>
      <c r="B54" s="66">
        <v>315.39755716881621</v>
      </c>
      <c r="C54" s="49" t="str">
        <f>+VLOOKUP(A54,'DATOS GENERALES'!$A$1:$I$51,3,FALSE)</f>
        <v>TECNOLOGIA</v>
      </c>
    </row>
    <row r="55" spans="1:3" x14ac:dyDescent="0.2">
      <c r="A55" s="65" t="s">
        <v>89</v>
      </c>
      <c r="B55" s="66">
        <v>277.96121277986498</v>
      </c>
      <c r="C55" s="49" t="str">
        <f>+VLOOKUP(A55,'DATOS GENERALES'!$A$1:$I$51,3,FALSE)</f>
        <v>TECNOLOGIA</v>
      </c>
    </row>
    <row r="56" spans="1:3" x14ac:dyDescent="0.2">
      <c r="A56" s="65" t="s">
        <v>79</v>
      </c>
      <c r="B56" s="66">
        <v>203.80313311516841</v>
      </c>
      <c r="C56" s="49" t="str">
        <f>+VLOOKUP(A56,'DATOS GENERALES'!$A$1:$I$51,3,FALSE)</f>
        <v>TECNOLOGIA</v>
      </c>
    </row>
    <row r="57" spans="1:3" x14ac:dyDescent="0.2">
      <c r="A57" s="65" t="s">
        <v>80</v>
      </c>
      <c r="B57" s="66">
        <v>171.36908084847471</v>
      </c>
      <c r="C57" s="49" t="str">
        <f>+VLOOKUP(A57,'DATOS GENERALES'!$A$1:$I$51,3,FALSE)</f>
        <v>MODA</v>
      </c>
    </row>
    <row r="58" spans="1:3" x14ac:dyDescent="0.2">
      <c r="A58" s="65" t="s">
        <v>71</v>
      </c>
      <c r="B58" s="66">
        <v>79.240361269887572</v>
      </c>
      <c r="C58" s="49" t="str">
        <f>+VLOOKUP(A58,'DATOS GENERALES'!$A$1:$I$51,3,FALSE)</f>
        <v>DEPORTES</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456DE-2820-B541-B795-866BB0654799}">
  <dimension ref="A1:O56"/>
  <sheetViews>
    <sheetView topLeftCell="C1" workbookViewId="0">
      <selection activeCell="J25" sqref="J25"/>
    </sheetView>
  </sheetViews>
  <sheetFormatPr baseColWidth="10" defaultRowHeight="15" x14ac:dyDescent="0.2"/>
  <cols>
    <col min="2" max="2" width="14.5" customWidth="1"/>
    <col min="3" max="3" width="16" customWidth="1"/>
    <col min="4" max="4" width="15.5" customWidth="1"/>
    <col min="7" max="7" width="21.6640625" bestFit="1" customWidth="1"/>
    <col min="8" max="8" width="28" bestFit="1" customWidth="1"/>
    <col min="9" max="9" width="22.83203125" bestFit="1" customWidth="1"/>
    <col min="10" max="10" width="18.1640625" customWidth="1"/>
    <col min="11" max="11" width="16.33203125" customWidth="1"/>
    <col min="13" max="13" width="17.6640625" bestFit="1" customWidth="1"/>
    <col min="14" max="14" width="18.1640625" bestFit="1" customWidth="1"/>
    <col min="15" max="15" width="16" bestFit="1" customWidth="1"/>
  </cols>
  <sheetData>
    <row r="1" spans="1:15" ht="19" x14ac:dyDescent="0.2">
      <c r="A1" s="58" t="s">
        <v>14</v>
      </c>
    </row>
    <row r="3" spans="1:15" ht="19" x14ac:dyDescent="0.25">
      <c r="A3" s="46" t="s">
        <v>128</v>
      </c>
    </row>
    <row r="5" spans="1:15" x14ac:dyDescent="0.2">
      <c r="A5" s="41" t="s">
        <v>106</v>
      </c>
      <c r="B5" s="41" t="s">
        <v>109</v>
      </c>
    </row>
    <row r="6" spans="1:15" x14ac:dyDescent="0.2">
      <c r="A6" s="51" t="s">
        <v>23</v>
      </c>
      <c r="B6" s="45" t="s">
        <v>99</v>
      </c>
      <c r="C6" s="45" t="s">
        <v>100</v>
      </c>
      <c r="D6" s="45" t="s">
        <v>102</v>
      </c>
      <c r="E6" s="63" t="s">
        <v>25</v>
      </c>
      <c r="F6" s="63" t="s">
        <v>26</v>
      </c>
      <c r="G6" s="63" t="s">
        <v>27</v>
      </c>
      <c r="H6" s="63" t="s">
        <v>28</v>
      </c>
      <c r="I6" s="63" t="s">
        <v>29</v>
      </c>
      <c r="J6" s="63" t="s">
        <v>30</v>
      </c>
      <c r="K6" s="63" t="s">
        <v>31</v>
      </c>
      <c r="M6" s="41" t="s">
        <v>101</v>
      </c>
      <c r="N6" t="s">
        <v>110</v>
      </c>
      <c r="O6" t="s">
        <v>103</v>
      </c>
    </row>
    <row r="7" spans="1:15" x14ac:dyDescent="0.2">
      <c r="A7" s="52" t="s">
        <v>42</v>
      </c>
      <c r="B7" s="57">
        <v>101753.86</v>
      </c>
      <c r="C7" s="57">
        <v>152720.21095751051</v>
      </c>
      <c r="D7" s="57">
        <v>254474.0709575105</v>
      </c>
      <c r="E7" s="45" t="str">
        <f>+VLOOKUP(A7,'DATOS GENERALES'!$A$1:$I$51,3,FALSE)</f>
        <v>CELULARES</v>
      </c>
      <c r="F7" s="45">
        <f>+VLOOKUP(A7,'DATOS GENERALES'!$A$1:$I$51,4,FALSE)</f>
        <v>5</v>
      </c>
      <c r="G7" s="48">
        <f>+VLOOKUP(A7,'DATOS GENERALES'!$A$1:$I$51,5,FALSE)</f>
        <v>0.78378378378378377</v>
      </c>
      <c r="H7" s="45">
        <f>+VLOOKUP(A7,'DATOS GENERALES'!$A$1:$I$51,6,FALSE)</f>
        <v>71</v>
      </c>
      <c r="I7" s="45" t="str">
        <f>+VLOOKUP(A7,'DATOS GENERALES'!$A$1:$I$51,7,FALSE)</f>
        <v>NO</v>
      </c>
      <c r="J7" s="45" t="str">
        <f>+VLOOKUP(A7,'DATOS GENERALES'!$A$1:$I$51,8,FALSE)</f>
        <v>SI</v>
      </c>
      <c r="K7" s="45" t="str">
        <f>+VLOOKUP(A7,'DATOS GENERALES'!$A$1:$I$51,9,FALSE)</f>
        <v>SI</v>
      </c>
      <c r="M7" s="42" t="s">
        <v>39</v>
      </c>
      <c r="N7">
        <v>11262.362466769409</v>
      </c>
      <c r="O7">
        <v>17</v>
      </c>
    </row>
    <row r="8" spans="1:15" x14ac:dyDescent="0.2">
      <c r="A8" s="52" t="s">
        <v>72</v>
      </c>
      <c r="B8" s="57">
        <v>18164.62</v>
      </c>
      <c r="C8" s="57">
        <v>77343.421748862835</v>
      </c>
      <c r="D8" s="57">
        <v>95508.04174886283</v>
      </c>
      <c r="E8" s="45" t="str">
        <f>+VLOOKUP(A8,'DATOS GENERALES'!$A$1:$I$51,3,FALSE)</f>
        <v>CELULARES</v>
      </c>
      <c r="F8" s="45">
        <f>+VLOOKUP(A8,'DATOS GENERALES'!$A$1:$I$51,4,FALSE)</f>
        <v>5</v>
      </c>
      <c r="G8" s="48">
        <f>+VLOOKUP(A8,'DATOS GENERALES'!$A$1:$I$51,5,FALSE)</f>
        <v>0.6</v>
      </c>
      <c r="H8" s="45">
        <f>+VLOOKUP(A8,'DATOS GENERALES'!$A$1:$I$51,6,FALSE)</f>
        <v>81</v>
      </c>
      <c r="I8" s="45" t="str">
        <f>+VLOOKUP(A8,'DATOS GENERALES'!$A$1:$I$51,7,FALSE)</f>
        <v>NO</v>
      </c>
      <c r="J8" s="45" t="str">
        <f>+VLOOKUP(A8,'DATOS GENERALES'!$A$1:$I$51,8,FALSE)</f>
        <v>SI</v>
      </c>
      <c r="K8" s="45" t="str">
        <f>+VLOOKUP(A8,'DATOS GENERALES'!$A$1:$I$51,9,FALSE)</f>
        <v>NO</v>
      </c>
      <c r="M8" s="42" t="s">
        <v>41</v>
      </c>
      <c r="N8">
        <v>55469.12928656712</v>
      </c>
      <c r="O8">
        <v>18</v>
      </c>
    </row>
    <row r="9" spans="1:15" x14ac:dyDescent="0.2">
      <c r="A9" s="52" t="s">
        <v>85</v>
      </c>
      <c r="B9" s="57">
        <v>42611.76</v>
      </c>
      <c r="C9" s="57">
        <v>25709.772726075629</v>
      </c>
      <c r="D9" s="57">
        <v>68321.532726075631</v>
      </c>
      <c r="E9" s="45" t="str">
        <f>+VLOOKUP(A9,'DATOS GENERALES'!$A$1:$I$51,3,FALSE)</f>
        <v>TECNOLOGIA</v>
      </c>
      <c r="F9" s="45">
        <f>+VLOOKUP(A9,'DATOS GENERALES'!$A$1:$I$51,4,FALSE)</f>
        <v>5</v>
      </c>
      <c r="G9" s="48">
        <f>+VLOOKUP(A9,'DATOS GENERALES'!$A$1:$I$51,5,FALSE)</f>
        <v>1</v>
      </c>
      <c r="H9" s="45">
        <f>+VLOOKUP(A9,'DATOS GENERALES'!$A$1:$I$51,6,FALSE)</f>
        <v>81</v>
      </c>
      <c r="I9" s="45" t="str">
        <f>+VLOOKUP(A9,'DATOS GENERALES'!$A$1:$I$51,7,FALSE)</f>
        <v>SI</v>
      </c>
      <c r="J9" s="45" t="str">
        <f>+VLOOKUP(A9,'DATOS GENERALES'!$A$1:$I$51,8,FALSE)</f>
        <v>SI</v>
      </c>
      <c r="K9" s="45" t="str">
        <f>+VLOOKUP(A9,'DATOS GENERALES'!$A$1:$I$51,9,FALSE)</f>
        <v>SI</v>
      </c>
      <c r="M9" s="42" t="s">
        <v>43</v>
      </c>
      <c r="N9">
        <v>406091.62699887069</v>
      </c>
      <c r="O9">
        <v>21</v>
      </c>
    </row>
    <row r="10" spans="1:15" x14ac:dyDescent="0.2">
      <c r="A10" s="52" t="s">
        <v>53</v>
      </c>
      <c r="B10" s="57">
        <v>9301.56</v>
      </c>
      <c r="C10" s="57">
        <v>40277.934017623222</v>
      </c>
      <c r="D10" s="57">
        <v>49579.494017623219</v>
      </c>
      <c r="E10" s="45" t="str">
        <f>+VLOOKUP(A10,'DATOS GENERALES'!$A$1:$I$51,3,FALSE)</f>
        <v>HOGAR</v>
      </c>
      <c r="F10" s="45">
        <f>+VLOOKUP(A10,'DATOS GENERALES'!$A$1:$I$51,4,FALSE)</f>
        <v>5</v>
      </c>
      <c r="G10" s="48">
        <f>+VLOOKUP(A10,'DATOS GENERALES'!$A$1:$I$51,5,FALSE)</f>
        <v>0.92</v>
      </c>
      <c r="H10" s="45">
        <f>+VLOOKUP(A10,'DATOS GENERALES'!$A$1:$I$51,6,FALSE)</f>
        <v>72</v>
      </c>
      <c r="I10" s="45" t="str">
        <f>+VLOOKUP(A10,'DATOS GENERALES'!$A$1:$I$51,7,FALSE)</f>
        <v>NO</v>
      </c>
      <c r="J10" s="45" t="str">
        <f>+VLOOKUP(A10,'DATOS GENERALES'!$A$1:$I$51,8,FALSE)</f>
        <v>NO</v>
      </c>
      <c r="K10" s="45" t="str">
        <f>+VLOOKUP(A10,'DATOS GENERALES'!$A$1:$I$51,9,FALSE)</f>
        <v>SI</v>
      </c>
      <c r="M10" s="42" t="s">
        <v>34</v>
      </c>
      <c r="N10">
        <v>58591.531998647348</v>
      </c>
      <c r="O10">
        <v>22</v>
      </c>
    </row>
    <row r="11" spans="1:15" x14ac:dyDescent="0.2">
      <c r="A11" s="52" t="s">
        <v>90</v>
      </c>
      <c r="B11" s="57">
        <v>22247.81</v>
      </c>
      <c r="C11" s="57">
        <v>25344.702199375399</v>
      </c>
      <c r="D11" s="57">
        <v>47592.5121993754</v>
      </c>
      <c r="E11" s="45" t="str">
        <f>+VLOOKUP(A11,'DATOS GENERALES'!$A$1:$I$51,3,FALSE)</f>
        <v>TECNOLOGIA</v>
      </c>
      <c r="F11" s="45">
        <f>+VLOOKUP(A11,'DATOS GENERALES'!$A$1:$I$51,4,FALSE)</f>
        <v>5</v>
      </c>
      <c r="G11" s="48">
        <f>+VLOOKUP(A11,'DATOS GENERALES'!$A$1:$I$51,5,FALSE)</f>
        <v>1</v>
      </c>
      <c r="H11" s="45">
        <f>+VLOOKUP(A11,'DATOS GENERALES'!$A$1:$I$51,6,FALSE)</f>
        <v>81</v>
      </c>
      <c r="I11" s="45" t="str">
        <f>+VLOOKUP(A11,'DATOS GENERALES'!$A$1:$I$51,7,FALSE)</f>
        <v>NO</v>
      </c>
      <c r="J11" s="45" t="str">
        <f>+VLOOKUP(A11,'DATOS GENERALES'!$A$1:$I$51,8,FALSE)</f>
        <v>SI</v>
      </c>
      <c r="K11" s="45" t="str">
        <f>+VLOOKUP(A11,'DATOS GENERALES'!$A$1:$I$51,9,FALSE)</f>
        <v>SI</v>
      </c>
      <c r="M11" s="42" t="s">
        <v>49</v>
      </c>
      <c r="N11">
        <v>9737.4739997503711</v>
      </c>
      <c r="O11">
        <v>22</v>
      </c>
    </row>
    <row r="12" spans="1:15" x14ac:dyDescent="0.2">
      <c r="A12" s="52" t="s">
        <v>77</v>
      </c>
      <c r="B12" s="57">
        <v>8472.0300000000007</v>
      </c>
      <c r="C12" s="57">
        <v>30178.836336379081</v>
      </c>
      <c r="D12" s="57">
        <v>38650.866336379084</v>
      </c>
      <c r="E12" s="45" t="str">
        <f>+VLOOKUP(A12,'DATOS GENERALES'!$A$1:$I$51,3,FALSE)</f>
        <v>CELULARES</v>
      </c>
      <c r="F12" s="45">
        <f>+VLOOKUP(A12,'DATOS GENERALES'!$A$1:$I$51,4,FALSE)</f>
        <v>5</v>
      </c>
      <c r="G12" s="48">
        <f>+VLOOKUP(A12,'DATOS GENERALES'!$A$1:$I$51,5,FALSE)</f>
        <v>0.58461538461538465</v>
      </c>
      <c r="H12" s="45">
        <f>+VLOOKUP(A12,'DATOS GENERALES'!$A$1:$I$51,6,FALSE)</f>
        <v>80</v>
      </c>
      <c r="I12" s="45" t="str">
        <f>+VLOOKUP(A12,'DATOS GENERALES'!$A$1:$I$51,7,FALSE)</f>
        <v>SI</v>
      </c>
      <c r="J12" s="45" t="str">
        <f>+VLOOKUP(A12,'DATOS GENERALES'!$A$1:$I$51,8,FALSE)</f>
        <v>SI</v>
      </c>
      <c r="K12" s="45" t="str">
        <f>+VLOOKUP(A12,'DATOS GENERALES'!$A$1:$I$51,9,FALSE)</f>
        <v>NO</v>
      </c>
      <c r="M12" s="42" t="s">
        <v>46</v>
      </c>
      <c r="N12">
        <v>14029.155826478293</v>
      </c>
      <c r="O12">
        <v>30</v>
      </c>
    </row>
    <row r="13" spans="1:15" x14ac:dyDescent="0.2">
      <c r="A13" s="52" t="s">
        <v>40</v>
      </c>
      <c r="B13" s="57">
        <v>9106.25</v>
      </c>
      <c r="C13" s="57">
        <v>18161.668715654421</v>
      </c>
      <c r="D13" s="57">
        <v>27267.918715654421</v>
      </c>
      <c r="E13" s="45" t="str">
        <f>+VLOOKUP(A13,'DATOS GENERALES'!$A$1:$I$51,3,FALSE)</f>
        <v>COMPUTACIÓN</v>
      </c>
      <c r="F13" s="45">
        <f>+VLOOKUP(A13,'DATOS GENERALES'!$A$1:$I$51,4,FALSE)</f>
        <v>5</v>
      </c>
      <c r="G13" s="48">
        <f>+VLOOKUP(A13,'DATOS GENERALES'!$A$1:$I$51,5,FALSE)</f>
        <v>1</v>
      </c>
      <c r="H13" s="45">
        <f>+VLOOKUP(A13,'DATOS GENERALES'!$A$1:$I$51,6,FALSE)</f>
        <v>69</v>
      </c>
      <c r="I13" s="45" t="str">
        <f>+VLOOKUP(A13,'DATOS GENERALES'!$A$1:$I$51,7,FALSE)</f>
        <v>NO</v>
      </c>
      <c r="J13" s="45" t="str">
        <f>+VLOOKUP(A13,'DATOS GENERALES'!$A$1:$I$51,8,FALSE)</f>
        <v>NO</v>
      </c>
      <c r="K13" s="45" t="str">
        <f>+VLOOKUP(A13,'DATOS GENERALES'!$A$1:$I$51,9,FALSE)</f>
        <v>SI</v>
      </c>
      <c r="M13" s="42" t="s">
        <v>68</v>
      </c>
      <c r="N13">
        <v>25868.582920841287</v>
      </c>
      <c r="O13">
        <v>32</v>
      </c>
    </row>
    <row r="14" spans="1:15" x14ac:dyDescent="0.2">
      <c r="A14" s="52" t="s">
        <v>63</v>
      </c>
      <c r="B14" s="57">
        <v>4257.4399999999996</v>
      </c>
      <c r="C14" s="57">
        <v>12624.809675910141</v>
      </c>
      <c r="D14" s="57">
        <v>16882.249675910141</v>
      </c>
      <c r="E14" s="45" t="str">
        <f>+VLOOKUP(A14,'DATOS GENERALES'!$A$1:$I$51,3,FALSE)</f>
        <v>CELULARES</v>
      </c>
      <c r="F14" s="45">
        <f>+VLOOKUP(A14,'DATOS GENERALES'!$A$1:$I$51,4,FALSE)</f>
        <v>2</v>
      </c>
      <c r="G14" s="48">
        <f>+VLOOKUP(A14,'DATOS GENERALES'!$A$1:$I$51,5,FALSE)</f>
        <v>0.6</v>
      </c>
      <c r="H14" s="45">
        <f>+VLOOKUP(A14,'DATOS GENERALES'!$A$1:$I$51,6,FALSE)</f>
        <v>77</v>
      </c>
      <c r="I14" s="45" t="str">
        <f>+VLOOKUP(A14,'DATOS GENERALES'!$A$1:$I$51,7,FALSE)</f>
        <v>SI</v>
      </c>
      <c r="J14" s="45" t="str">
        <f>+VLOOKUP(A14,'DATOS GENERALES'!$A$1:$I$51,8,FALSE)</f>
        <v>SI</v>
      </c>
      <c r="K14" s="45" t="str">
        <f>+VLOOKUP(A14,'DATOS GENERALES'!$A$1:$I$51,9,FALSE)</f>
        <v>NO</v>
      </c>
      <c r="M14" s="42" t="s">
        <v>65</v>
      </c>
      <c r="N14">
        <v>149369.2028805555</v>
      </c>
      <c r="O14">
        <v>48</v>
      </c>
    </row>
    <row r="15" spans="1:15" x14ac:dyDescent="0.2">
      <c r="A15" s="52" t="s">
        <v>61</v>
      </c>
      <c r="B15" s="57">
        <v>1573.63</v>
      </c>
      <c r="C15" s="57">
        <v>14105.397449219759</v>
      </c>
      <c r="D15" s="57">
        <v>15679.02744921976</v>
      </c>
      <c r="E15" s="45" t="str">
        <f>+VLOOKUP(A15,'DATOS GENERALES'!$A$1:$I$51,3,FALSE)</f>
        <v>COMPUTACIÓN</v>
      </c>
      <c r="F15" s="45">
        <f>+VLOOKUP(A15,'DATOS GENERALES'!$A$1:$I$51,4,FALSE)</f>
        <v>5</v>
      </c>
      <c r="G15" s="48">
        <f>+VLOOKUP(A15,'DATOS GENERALES'!$A$1:$I$51,5,FALSE)</f>
        <v>0.85882352941176465</v>
      </c>
      <c r="H15" s="45">
        <f>+VLOOKUP(A15,'DATOS GENERALES'!$A$1:$I$51,6,FALSE)</f>
        <v>76</v>
      </c>
      <c r="I15" s="45" t="str">
        <f>+VLOOKUP(A15,'DATOS GENERALES'!$A$1:$I$51,7,FALSE)</f>
        <v>NO</v>
      </c>
      <c r="J15" s="45" t="str">
        <f>+VLOOKUP(A15,'DATOS GENERALES'!$A$1:$I$51,8,FALSE)</f>
        <v>SI</v>
      </c>
      <c r="K15" s="45" t="str">
        <f>+VLOOKUP(A15,'DATOS GENERALES'!$A$1:$I$51,9,FALSE)</f>
        <v>SI</v>
      </c>
      <c r="M15" s="42" t="s">
        <v>102</v>
      </c>
      <c r="N15">
        <v>730419.06637847994</v>
      </c>
      <c r="O15">
        <v>210</v>
      </c>
    </row>
    <row r="16" spans="1:15" x14ac:dyDescent="0.2">
      <c r="A16" s="52" t="s">
        <v>86</v>
      </c>
      <c r="B16" s="57">
        <v>4842.3</v>
      </c>
      <c r="C16" s="57">
        <v>8831.884419494032</v>
      </c>
      <c r="D16" s="57">
        <v>13674.184419494031</v>
      </c>
      <c r="E16" s="45" t="str">
        <f>+VLOOKUP(A16,'DATOS GENERALES'!$A$1:$I$51,3,FALSE)</f>
        <v>DEPORTES</v>
      </c>
      <c r="F16" s="45">
        <f>+VLOOKUP(A16,'DATOS GENERALES'!$A$1:$I$51,4,FALSE)</f>
        <v>5</v>
      </c>
      <c r="G16" s="48">
        <f>+VLOOKUP(A16,'DATOS GENERALES'!$A$1:$I$51,5,FALSE)</f>
        <v>0.90920245398773003</v>
      </c>
      <c r="H16" s="45">
        <f>+VLOOKUP(A16,'DATOS GENERALES'!$A$1:$I$51,6,FALSE)</f>
        <v>75</v>
      </c>
      <c r="I16" s="45" t="str">
        <f>+VLOOKUP(A16,'DATOS GENERALES'!$A$1:$I$51,7,FALSE)</f>
        <v>SI</v>
      </c>
      <c r="J16" s="45" t="str">
        <f>+VLOOKUP(A16,'DATOS GENERALES'!$A$1:$I$51,8,FALSE)</f>
        <v>NO</v>
      </c>
      <c r="K16" s="45" t="str">
        <f>+VLOOKUP(A16,'DATOS GENERALES'!$A$1:$I$51,9,FALSE)</f>
        <v>SI</v>
      </c>
    </row>
    <row r="17" spans="1:11" x14ac:dyDescent="0.2">
      <c r="A17" s="52" t="s">
        <v>64</v>
      </c>
      <c r="B17" s="57">
        <v>833.11</v>
      </c>
      <c r="C17" s="57">
        <v>12201.60070612868</v>
      </c>
      <c r="D17" s="57">
        <v>13034.710706128681</v>
      </c>
      <c r="E17" s="45" t="str">
        <f>+VLOOKUP(A17,'DATOS GENERALES'!$A$1:$I$51,3,FALSE)</f>
        <v>TECNOLOGIA</v>
      </c>
      <c r="F17" s="45">
        <f>+VLOOKUP(A17,'DATOS GENERALES'!$A$1:$I$51,4,FALSE)</f>
        <v>4</v>
      </c>
      <c r="G17" s="48">
        <f>+VLOOKUP(A17,'DATOS GENERALES'!$A$1:$I$51,5,FALSE)</f>
        <v>1</v>
      </c>
      <c r="H17" s="45">
        <f>+VLOOKUP(A17,'DATOS GENERALES'!$A$1:$I$51,6,FALSE)</f>
        <v>81</v>
      </c>
      <c r="I17" s="45" t="str">
        <f>+VLOOKUP(A17,'DATOS GENERALES'!$A$1:$I$51,7,FALSE)</f>
        <v>NO</v>
      </c>
      <c r="J17" s="45" t="str">
        <f>+VLOOKUP(A17,'DATOS GENERALES'!$A$1:$I$51,8,FALSE)</f>
        <v>SI</v>
      </c>
      <c r="K17" s="45" t="str">
        <f>+VLOOKUP(A17,'DATOS GENERALES'!$A$1:$I$51,9,FALSE)</f>
        <v>SI</v>
      </c>
    </row>
    <row r="18" spans="1:11" x14ac:dyDescent="0.2">
      <c r="A18" s="52" t="s">
        <v>82</v>
      </c>
      <c r="B18" s="57">
        <v>2421.89</v>
      </c>
      <c r="C18" s="57">
        <v>9212.3819630850994</v>
      </c>
      <c r="D18" s="57">
        <v>11634.271963085099</v>
      </c>
      <c r="E18" s="45" t="str">
        <f>+VLOOKUP(A18,'DATOS GENERALES'!$A$1:$I$51,3,FALSE)</f>
        <v>TECNOLOGIA</v>
      </c>
      <c r="F18" s="45">
        <f>+VLOOKUP(A18,'DATOS GENERALES'!$A$1:$I$51,4,FALSE)</f>
        <v>5</v>
      </c>
      <c r="G18" s="48">
        <f>+VLOOKUP(A18,'DATOS GENERALES'!$A$1:$I$51,5,FALSE)</f>
        <v>1</v>
      </c>
      <c r="H18" s="45">
        <f>+VLOOKUP(A18,'DATOS GENERALES'!$A$1:$I$51,6,FALSE)</f>
        <v>76</v>
      </c>
      <c r="I18" s="45" t="str">
        <f>+VLOOKUP(A18,'DATOS GENERALES'!$A$1:$I$51,7,FALSE)</f>
        <v>NO</v>
      </c>
      <c r="J18" s="45" t="str">
        <f>+VLOOKUP(A18,'DATOS GENERALES'!$A$1:$I$51,8,FALSE)</f>
        <v>SI</v>
      </c>
      <c r="K18" s="45" t="str">
        <f>+VLOOKUP(A18,'DATOS GENERALES'!$A$1:$I$51,9,FALSE)</f>
        <v>NO</v>
      </c>
    </row>
    <row r="19" spans="1:11" x14ac:dyDescent="0.2">
      <c r="A19" s="52" t="s">
        <v>47</v>
      </c>
      <c r="B19" s="57">
        <v>1900.67</v>
      </c>
      <c r="C19" s="57">
        <v>6306.6864727491256</v>
      </c>
      <c r="D19" s="57">
        <v>8207.3564727491248</v>
      </c>
      <c r="E19" s="45" t="str">
        <f>+VLOOKUP(A19,'DATOS GENERALES'!$A$1:$I$51,3,FALSE)</f>
        <v>ELECTRODOMESTICOS</v>
      </c>
      <c r="F19" s="45">
        <f>+VLOOKUP(A19,'DATOS GENERALES'!$A$1:$I$51,4,FALSE)</f>
        <v>5</v>
      </c>
      <c r="G19" s="48">
        <f>+VLOOKUP(A19,'DATOS GENERALES'!$A$1:$I$51,5,FALSE)</f>
        <v>1</v>
      </c>
      <c r="H19" s="45">
        <f>+VLOOKUP(A19,'DATOS GENERALES'!$A$1:$I$51,6,FALSE)</f>
        <v>73</v>
      </c>
      <c r="I19" s="45" t="str">
        <f>+VLOOKUP(A19,'DATOS GENERALES'!$A$1:$I$51,7,FALSE)</f>
        <v>NO</v>
      </c>
      <c r="J19" s="45" t="str">
        <f>+VLOOKUP(A19,'DATOS GENERALES'!$A$1:$I$51,8,FALSE)</f>
        <v>NO</v>
      </c>
      <c r="K19" s="45" t="str">
        <f>+VLOOKUP(A19,'DATOS GENERALES'!$A$1:$I$51,9,FALSE)</f>
        <v>SI</v>
      </c>
    </row>
    <row r="20" spans="1:11" x14ac:dyDescent="0.2">
      <c r="A20" s="52" t="s">
        <v>73</v>
      </c>
      <c r="B20" s="57">
        <v>3238.8</v>
      </c>
      <c r="C20" s="57">
        <v>3415.2071866824931</v>
      </c>
      <c r="D20" s="57">
        <v>6654.0071866824928</v>
      </c>
      <c r="E20" s="45" t="str">
        <f>+VLOOKUP(A20,'DATOS GENERALES'!$A$1:$I$51,3,FALSE)</f>
        <v>MODA</v>
      </c>
      <c r="F20" s="45">
        <f>+VLOOKUP(A20,'DATOS GENERALES'!$A$1:$I$51,4,FALSE)</f>
        <v>3</v>
      </c>
      <c r="G20" s="48">
        <f>+VLOOKUP(A20,'DATOS GENERALES'!$A$1:$I$51,5,FALSE)</f>
        <v>1</v>
      </c>
      <c r="H20" s="45">
        <f>+VLOOKUP(A20,'DATOS GENERALES'!$A$1:$I$51,6,FALSE)</f>
        <v>81</v>
      </c>
      <c r="I20" s="45" t="str">
        <f>+VLOOKUP(A20,'DATOS GENERALES'!$A$1:$I$51,7,FALSE)</f>
        <v>NO</v>
      </c>
      <c r="J20" s="45" t="str">
        <f>+VLOOKUP(A20,'DATOS GENERALES'!$A$1:$I$51,8,FALSE)</f>
        <v>SI</v>
      </c>
      <c r="K20" s="45" t="str">
        <f>+VLOOKUP(A20,'DATOS GENERALES'!$A$1:$I$51,9,FALSE)</f>
        <v>NO</v>
      </c>
    </row>
    <row r="21" spans="1:11" x14ac:dyDescent="0.2">
      <c r="A21" s="52" t="s">
        <v>54</v>
      </c>
      <c r="B21" s="57">
        <v>2389.7199999999998</v>
      </c>
      <c r="C21" s="57">
        <v>4079.9609911684061</v>
      </c>
      <c r="D21" s="57">
        <v>6469.6809911684059</v>
      </c>
      <c r="E21" s="45" t="str">
        <f>+VLOOKUP(A21,'DATOS GENERALES'!$A$1:$I$51,3,FALSE)</f>
        <v>COMPUTACIÓN</v>
      </c>
      <c r="F21" s="45">
        <f>+VLOOKUP(A21,'DATOS GENERALES'!$A$1:$I$51,4,FALSE)</f>
        <v>5</v>
      </c>
      <c r="G21" s="48">
        <f>+VLOOKUP(A21,'DATOS GENERALES'!$A$1:$I$51,5,FALSE)</f>
        <v>0.71</v>
      </c>
      <c r="H21" s="45">
        <f>+VLOOKUP(A21,'DATOS GENERALES'!$A$1:$I$51,6,FALSE)</f>
        <v>79</v>
      </c>
      <c r="I21" s="45" t="str">
        <f>+VLOOKUP(A21,'DATOS GENERALES'!$A$1:$I$51,7,FALSE)</f>
        <v>SI</v>
      </c>
      <c r="J21" s="45" t="str">
        <f>+VLOOKUP(A21,'DATOS GENERALES'!$A$1:$I$51,8,FALSE)</f>
        <v>NO</v>
      </c>
      <c r="K21" s="45" t="str">
        <f>+VLOOKUP(A21,'DATOS GENERALES'!$A$1:$I$51,9,FALSE)</f>
        <v>SI</v>
      </c>
    </row>
    <row r="22" spans="1:11" x14ac:dyDescent="0.2">
      <c r="A22" s="52" t="s">
        <v>67</v>
      </c>
      <c r="B22" s="57">
        <v>541.62</v>
      </c>
      <c r="C22" s="57">
        <v>5616.3300851100084</v>
      </c>
      <c r="D22" s="57">
        <v>6157.9500851100083</v>
      </c>
      <c r="E22" s="45" t="str">
        <f>+VLOOKUP(A22,'DATOS GENERALES'!$A$1:$I$51,3,FALSE)</f>
        <v>DEPORTES</v>
      </c>
      <c r="F22" s="45">
        <f>+VLOOKUP(A22,'DATOS GENERALES'!$A$1:$I$51,4,FALSE)</f>
        <v>5</v>
      </c>
      <c r="G22" s="48">
        <f>+VLOOKUP(A22,'DATOS GENERALES'!$A$1:$I$51,5,FALSE)</f>
        <v>0.94</v>
      </c>
      <c r="H22" s="45">
        <f>+VLOOKUP(A22,'DATOS GENERALES'!$A$1:$I$51,6,FALSE)</f>
        <v>67</v>
      </c>
      <c r="I22" s="45" t="str">
        <f>+VLOOKUP(A22,'DATOS GENERALES'!$A$1:$I$51,7,FALSE)</f>
        <v>NO</v>
      </c>
      <c r="J22" s="45" t="str">
        <f>+VLOOKUP(A22,'DATOS GENERALES'!$A$1:$I$51,8,FALSE)</f>
        <v>NO</v>
      </c>
      <c r="K22" s="45" t="str">
        <f>+VLOOKUP(A22,'DATOS GENERALES'!$A$1:$I$51,9,FALSE)</f>
        <v>SI</v>
      </c>
    </row>
    <row r="23" spans="1:11" x14ac:dyDescent="0.2">
      <c r="A23" s="52" t="s">
        <v>84</v>
      </c>
      <c r="B23" s="57">
        <v>20.54</v>
      </c>
      <c r="C23" s="57">
        <v>4628.7812013703251</v>
      </c>
      <c r="D23" s="57">
        <v>4649.3212013703251</v>
      </c>
      <c r="E23" s="45" t="str">
        <f>+VLOOKUP(A23,'DATOS GENERALES'!$A$1:$I$51,3,FALSE)</f>
        <v>TECNOLOGIA</v>
      </c>
      <c r="F23" s="45">
        <f>+VLOOKUP(A23,'DATOS GENERALES'!$A$1:$I$51,4,FALSE)</f>
        <v>5</v>
      </c>
      <c r="G23" s="48">
        <f>+VLOOKUP(A23,'DATOS GENERALES'!$A$1:$I$51,5,FALSE)</f>
        <v>1</v>
      </c>
      <c r="H23" s="45">
        <f>+VLOOKUP(A23,'DATOS GENERALES'!$A$1:$I$51,6,FALSE)</f>
        <v>85</v>
      </c>
      <c r="I23" s="45" t="str">
        <f>+VLOOKUP(A23,'DATOS GENERALES'!$A$1:$I$51,7,FALSE)</f>
        <v>NO</v>
      </c>
      <c r="J23" s="45" t="str">
        <f>+VLOOKUP(A23,'DATOS GENERALES'!$A$1:$I$51,8,FALSE)</f>
        <v>NO</v>
      </c>
      <c r="K23" s="45" t="str">
        <f>+VLOOKUP(A23,'DATOS GENERALES'!$A$1:$I$51,9,FALSE)</f>
        <v>NO</v>
      </c>
    </row>
    <row r="24" spans="1:11" x14ac:dyDescent="0.2">
      <c r="A24" s="52" t="s">
        <v>59</v>
      </c>
      <c r="B24" s="57">
        <v>328.42</v>
      </c>
      <c r="C24" s="57">
        <v>3985.0070045985249</v>
      </c>
      <c r="D24" s="57">
        <v>4313.4270045985249</v>
      </c>
      <c r="E24" s="45" t="str">
        <f>+VLOOKUP(A24,'DATOS GENERALES'!$A$1:$I$51,3,FALSE)</f>
        <v>COMPUTACIÓN</v>
      </c>
      <c r="F24" s="45">
        <f>+VLOOKUP(A24,'DATOS GENERALES'!$A$1:$I$51,4,FALSE)</f>
        <v>2</v>
      </c>
      <c r="G24" s="48">
        <f>+VLOOKUP(A24,'DATOS GENERALES'!$A$1:$I$51,5,FALSE)</f>
        <v>1</v>
      </c>
      <c r="H24" s="45">
        <f>+VLOOKUP(A24,'DATOS GENERALES'!$A$1:$I$51,6,FALSE)</f>
        <v>86</v>
      </c>
      <c r="I24" s="45" t="str">
        <f>+VLOOKUP(A24,'DATOS GENERALES'!$A$1:$I$51,7,FALSE)</f>
        <v>NO</v>
      </c>
      <c r="J24" s="45" t="str">
        <f>+VLOOKUP(A24,'DATOS GENERALES'!$A$1:$I$51,8,FALSE)</f>
        <v>NO</v>
      </c>
      <c r="K24" s="45" t="str">
        <f>+VLOOKUP(A24,'DATOS GENERALES'!$A$1:$I$51,9,FALSE)</f>
        <v>NO</v>
      </c>
    </row>
    <row r="25" spans="1:11" x14ac:dyDescent="0.2">
      <c r="A25" s="52" t="s">
        <v>45</v>
      </c>
      <c r="B25" s="57">
        <v>1356.58</v>
      </c>
      <c r="C25" s="57">
        <v>2719.744043153878</v>
      </c>
      <c r="D25" s="57">
        <v>4076.3240431538779</v>
      </c>
      <c r="E25" s="45" t="str">
        <f>+VLOOKUP(A25,'DATOS GENERALES'!$A$1:$I$51,3,FALSE)</f>
        <v>MODA</v>
      </c>
      <c r="F25" s="45">
        <f>+VLOOKUP(A25,'DATOS GENERALES'!$A$1:$I$51,4,FALSE)</f>
        <v>5</v>
      </c>
      <c r="G25" s="48">
        <f>+VLOOKUP(A25,'DATOS GENERALES'!$A$1:$I$51,5,FALSE)</f>
        <v>1</v>
      </c>
      <c r="H25" s="45">
        <f>+VLOOKUP(A25,'DATOS GENERALES'!$A$1:$I$51,6,FALSE)</f>
        <v>87</v>
      </c>
      <c r="I25" s="45" t="str">
        <f>+VLOOKUP(A25,'DATOS GENERALES'!$A$1:$I$51,7,FALSE)</f>
        <v>NO</v>
      </c>
      <c r="J25" s="45" t="str">
        <f>+VLOOKUP(A25,'DATOS GENERALES'!$A$1:$I$51,8,FALSE)</f>
        <v>SI</v>
      </c>
      <c r="K25" s="45" t="str">
        <f>+VLOOKUP(A25,'DATOS GENERALES'!$A$1:$I$51,9,FALSE)</f>
        <v>SI</v>
      </c>
    </row>
    <row r="26" spans="1:11" x14ac:dyDescent="0.2">
      <c r="A26" s="52" t="s">
        <v>55</v>
      </c>
      <c r="B26" s="57">
        <v>1421.36</v>
      </c>
      <c r="C26" s="57">
        <v>2378.874680779968</v>
      </c>
      <c r="D26" s="57">
        <v>3800.2346807799677</v>
      </c>
      <c r="E26" s="45" t="str">
        <f>+VLOOKUP(A26,'DATOS GENERALES'!$A$1:$I$51,3,FALSE)</f>
        <v>MASCOTAS</v>
      </c>
      <c r="F26" s="45">
        <f>+VLOOKUP(A26,'DATOS GENERALES'!$A$1:$I$51,4,FALSE)</f>
        <v>4</v>
      </c>
      <c r="G26" s="48">
        <f>+VLOOKUP(A26,'DATOS GENERALES'!$A$1:$I$51,5,FALSE)</f>
        <v>0.95</v>
      </c>
      <c r="H26" s="45">
        <f>+VLOOKUP(A26,'DATOS GENERALES'!$A$1:$I$51,6,FALSE)</f>
        <v>80</v>
      </c>
      <c r="I26" s="45" t="str">
        <f>+VLOOKUP(A26,'DATOS GENERALES'!$A$1:$I$51,7,FALSE)</f>
        <v>SI</v>
      </c>
      <c r="J26" s="45" t="str">
        <f>+VLOOKUP(A26,'DATOS GENERALES'!$A$1:$I$51,8,FALSE)</f>
        <v>NO</v>
      </c>
      <c r="K26" s="45" t="str">
        <f>+VLOOKUP(A26,'DATOS GENERALES'!$A$1:$I$51,9,FALSE)</f>
        <v>SI</v>
      </c>
    </row>
    <row r="27" spans="1:11" x14ac:dyDescent="0.2">
      <c r="A27" s="52" t="s">
        <v>57</v>
      </c>
      <c r="B27" s="57">
        <v>1597.29</v>
      </c>
      <c r="C27" s="57">
        <v>968.21265326744106</v>
      </c>
      <c r="D27" s="57">
        <v>2565.502653267441</v>
      </c>
      <c r="E27" s="45" t="str">
        <f>+VLOOKUP(A27,'DATOS GENERALES'!$A$1:$I$51,3,FALSE)</f>
        <v>HOGAR</v>
      </c>
      <c r="F27" s="45">
        <f>+VLOOKUP(A27,'DATOS GENERALES'!$A$1:$I$51,4,FALSE)</f>
        <v>5</v>
      </c>
      <c r="G27" s="48">
        <f>+VLOOKUP(A27,'DATOS GENERALES'!$A$1:$I$51,5,FALSE)</f>
        <v>0.88421052631578945</v>
      </c>
      <c r="H27" s="45">
        <f>+VLOOKUP(A27,'DATOS GENERALES'!$A$1:$I$51,6,FALSE)</f>
        <v>76</v>
      </c>
      <c r="I27" s="45" t="str">
        <f>+VLOOKUP(A27,'DATOS GENERALES'!$A$1:$I$51,7,FALSE)</f>
        <v>SI</v>
      </c>
      <c r="J27" s="45" t="str">
        <f>+VLOOKUP(A27,'DATOS GENERALES'!$A$1:$I$51,8,FALSE)</f>
        <v>NO</v>
      </c>
      <c r="K27" s="45" t="str">
        <f>+VLOOKUP(A27,'DATOS GENERALES'!$A$1:$I$51,9,FALSE)</f>
        <v>SI</v>
      </c>
    </row>
    <row r="28" spans="1:11" x14ac:dyDescent="0.2">
      <c r="A28" s="52" t="s">
        <v>60</v>
      </c>
      <c r="B28" s="57">
        <v>1152.04</v>
      </c>
      <c r="C28" s="57">
        <v>1308.0401933239771</v>
      </c>
      <c r="D28" s="57">
        <v>2460.0801933239773</v>
      </c>
      <c r="E28" s="45" t="str">
        <f>+VLOOKUP(A28,'DATOS GENERALES'!$A$1:$I$51,3,FALSE)</f>
        <v>HOGAR</v>
      </c>
      <c r="F28" s="45">
        <f>+VLOOKUP(A28,'DATOS GENERALES'!$A$1:$I$51,4,FALSE)</f>
        <v>5</v>
      </c>
      <c r="G28" s="48">
        <f>+VLOOKUP(A28,'DATOS GENERALES'!$A$1:$I$51,5,FALSE)</f>
        <v>0.88571428571428568</v>
      </c>
      <c r="H28" s="45">
        <f>+VLOOKUP(A28,'DATOS GENERALES'!$A$1:$I$51,6,FALSE)</f>
        <v>80</v>
      </c>
      <c r="I28" s="45" t="str">
        <f>+VLOOKUP(A28,'DATOS GENERALES'!$A$1:$I$51,7,FALSE)</f>
        <v>NO</v>
      </c>
      <c r="J28" s="45" t="str">
        <f>+VLOOKUP(A28,'DATOS GENERALES'!$A$1:$I$51,8,FALSE)</f>
        <v>SI</v>
      </c>
      <c r="K28" s="45" t="str">
        <f>+VLOOKUP(A28,'DATOS GENERALES'!$A$1:$I$51,9,FALSE)</f>
        <v>SI</v>
      </c>
    </row>
    <row r="29" spans="1:11" x14ac:dyDescent="0.2">
      <c r="A29" s="52" t="s">
        <v>44</v>
      </c>
      <c r="B29" s="57">
        <v>481.43</v>
      </c>
      <c r="C29" s="57">
        <v>1854.4424626793209</v>
      </c>
      <c r="D29" s="57">
        <v>2335.872462679321</v>
      </c>
      <c r="E29" s="45" t="str">
        <f>+VLOOKUP(A29,'DATOS GENERALES'!$A$1:$I$51,3,FALSE)</f>
        <v>HOGAR</v>
      </c>
      <c r="F29" s="45">
        <f>+VLOOKUP(A29,'DATOS GENERALES'!$A$1:$I$51,4,FALSE)</f>
        <v>4</v>
      </c>
      <c r="G29" s="48">
        <f>+VLOOKUP(A29,'DATOS GENERALES'!$A$1:$I$51,5,FALSE)</f>
        <v>1</v>
      </c>
      <c r="H29" s="45">
        <f>+VLOOKUP(A29,'DATOS GENERALES'!$A$1:$I$51,6,FALSE)</f>
        <v>80</v>
      </c>
      <c r="I29" s="45" t="str">
        <f>+VLOOKUP(A29,'DATOS GENERALES'!$A$1:$I$51,7,FALSE)</f>
        <v>NO</v>
      </c>
      <c r="J29" s="45" t="str">
        <f>+VLOOKUP(A29,'DATOS GENERALES'!$A$1:$I$51,8,FALSE)</f>
        <v>SI</v>
      </c>
      <c r="K29" s="45" t="str">
        <f>+VLOOKUP(A29,'DATOS GENERALES'!$A$1:$I$51,9,FALSE)</f>
        <v>SI</v>
      </c>
    </row>
    <row r="30" spans="1:11" x14ac:dyDescent="0.2">
      <c r="A30" s="52" t="s">
        <v>56</v>
      </c>
      <c r="B30" s="57">
        <v>1126.3599999999999</v>
      </c>
      <c r="C30" s="57">
        <v>769.29675876323904</v>
      </c>
      <c r="D30" s="57">
        <v>1895.6567587632389</v>
      </c>
      <c r="E30" s="45" t="str">
        <f>+VLOOKUP(A30,'DATOS GENERALES'!$A$1:$I$51,3,FALSE)</f>
        <v>MASCOTAS</v>
      </c>
      <c r="F30" s="45">
        <f>+VLOOKUP(A30,'DATOS GENERALES'!$A$1:$I$51,4,FALSE)</f>
        <v>3</v>
      </c>
      <c r="G30" s="48">
        <f>+VLOOKUP(A30,'DATOS GENERALES'!$A$1:$I$51,5,FALSE)</f>
        <v>0.85833333333333328</v>
      </c>
      <c r="H30" s="45">
        <f>+VLOOKUP(A30,'DATOS GENERALES'!$A$1:$I$51,6,FALSE)</f>
        <v>71</v>
      </c>
      <c r="I30" s="45" t="str">
        <f>+VLOOKUP(A30,'DATOS GENERALES'!$A$1:$I$51,7,FALSE)</f>
        <v>NO</v>
      </c>
      <c r="J30" s="45" t="str">
        <f>+VLOOKUP(A30,'DATOS GENERALES'!$A$1:$I$51,8,FALSE)</f>
        <v>NO</v>
      </c>
      <c r="K30" s="45" t="str">
        <f>+VLOOKUP(A30,'DATOS GENERALES'!$A$1:$I$51,9,FALSE)</f>
        <v>SI</v>
      </c>
    </row>
    <row r="31" spans="1:11" x14ac:dyDescent="0.2">
      <c r="A31" s="52" t="s">
        <v>83</v>
      </c>
      <c r="B31" s="57">
        <v>846.23</v>
      </c>
      <c r="C31" s="57">
        <v>892.8451259260072</v>
      </c>
      <c r="D31" s="57">
        <v>1739.0751259260073</v>
      </c>
      <c r="E31" s="45" t="str">
        <f>+VLOOKUP(A31,'DATOS GENERALES'!$A$1:$I$51,3,FALSE)</f>
        <v>COMPUTACIÓN</v>
      </c>
      <c r="F31" s="45">
        <f>+VLOOKUP(A31,'DATOS GENERALES'!$A$1:$I$51,4,FALSE)</f>
        <v>1</v>
      </c>
      <c r="G31" s="48">
        <f>+VLOOKUP(A31,'DATOS GENERALES'!$A$1:$I$51,5,FALSE)</f>
        <v>0.62</v>
      </c>
      <c r="H31" s="45">
        <f>+VLOOKUP(A31,'DATOS GENERALES'!$A$1:$I$51,6,FALSE)</f>
        <v>99</v>
      </c>
      <c r="I31" s="45" t="str">
        <f>+VLOOKUP(A31,'DATOS GENERALES'!$A$1:$I$51,7,FALSE)</f>
        <v>NO</v>
      </c>
      <c r="J31" s="45" t="str">
        <f>+VLOOKUP(A31,'DATOS GENERALES'!$A$1:$I$51,8,FALSE)</f>
        <v>NO</v>
      </c>
      <c r="K31" s="45" t="str">
        <f>+VLOOKUP(A31,'DATOS GENERALES'!$A$1:$I$51,9,FALSE)</f>
        <v>NO</v>
      </c>
    </row>
    <row r="32" spans="1:11" x14ac:dyDescent="0.2">
      <c r="A32" s="52" t="s">
        <v>70</v>
      </c>
      <c r="B32" s="57">
        <v>947.98</v>
      </c>
      <c r="C32" s="57">
        <v>722.3344459531578</v>
      </c>
      <c r="D32" s="57">
        <v>1670.3144459531577</v>
      </c>
      <c r="E32" s="45" t="str">
        <f>+VLOOKUP(A32,'DATOS GENERALES'!$A$1:$I$51,3,FALSE)</f>
        <v>DEPORTES</v>
      </c>
      <c r="F32" s="45">
        <f>+VLOOKUP(A32,'DATOS GENERALES'!$A$1:$I$51,4,FALSE)</f>
        <v>2</v>
      </c>
      <c r="G32" s="48">
        <f>+VLOOKUP(A32,'DATOS GENERALES'!$A$1:$I$51,5,FALSE)</f>
        <v>1</v>
      </c>
      <c r="H32" s="45">
        <f>+VLOOKUP(A32,'DATOS GENERALES'!$A$1:$I$51,6,FALSE)</f>
        <v>70</v>
      </c>
      <c r="I32" s="45" t="str">
        <f>+VLOOKUP(A32,'DATOS GENERALES'!$A$1:$I$51,7,FALSE)</f>
        <v>NO</v>
      </c>
      <c r="J32" s="45" t="str">
        <f>+VLOOKUP(A32,'DATOS GENERALES'!$A$1:$I$51,8,FALSE)</f>
        <v>NO</v>
      </c>
      <c r="K32" s="45" t="str">
        <f>+VLOOKUP(A32,'DATOS GENERALES'!$A$1:$I$51,9,FALSE)</f>
        <v>NO</v>
      </c>
    </row>
    <row r="33" spans="1:11" x14ac:dyDescent="0.2">
      <c r="A33" s="52" t="s">
        <v>32</v>
      </c>
      <c r="B33" s="57">
        <v>704.42</v>
      </c>
      <c r="C33" s="57">
        <v>946.16267175339135</v>
      </c>
      <c r="D33" s="57">
        <v>1650.5826717533914</v>
      </c>
      <c r="E33" s="45" t="str">
        <f>+VLOOKUP(A33,'DATOS GENERALES'!$A$1:$I$51,3,FALSE)</f>
        <v>HOGAR</v>
      </c>
      <c r="F33" s="45">
        <f>+VLOOKUP(A33,'DATOS GENERALES'!$A$1:$I$51,4,FALSE)</f>
        <v>3</v>
      </c>
      <c r="G33" s="48">
        <f>+VLOOKUP(A33,'DATOS GENERALES'!$A$1:$I$51,5,FALSE)</f>
        <v>0.8571428571428571</v>
      </c>
      <c r="H33" s="45">
        <f>+VLOOKUP(A33,'DATOS GENERALES'!$A$1:$I$51,6,FALSE)</f>
        <v>78</v>
      </c>
      <c r="I33" s="45" t="str">
        <f>+VLOOKUP(A33,'DATOS GENERALES'!$A$1:$I$51,7,FALSE)</f>
        <v>NO</v>
      </c>
      <c r="J33" s="45" t="str">
        <f>+VLOOKUP(A33,'DATOS GENERALES'!$A$1:$I$51,8,FALSE)</f>
        <v>NO</v>
      </c>
      <c r="K33" s="45" t="str">
        <f>+VLOOKUP(A33,'DATOS GENERALES'!$A$1:$I$51,9,FALSE)</f>
        <v>SI</v>
      </c>
    </row>
    <row r="34" spans="1:11" x14ac:dyDescent="0.2">
      <c r="A34" s="52" t="s">
        <v>48</v>
      </c>
      <c r="B34" s="57">
        <v>707.43</v>
      </c>
      <c r="C34" s="57">
        <v>902.33417451124501</v>
      </c>
      <c r="D34" s="57">
        <v>1609.7641745112451</v>
      </c>
      <c r="E34" s="45" t="str">
        <f>+VLOOKUP(A34,'DATOS GENERALES'!$A$1:$I$51,3,FALSE)</f>
        <v>MASCOTAS</v>
      </c>
      <c r="F34" s="45">
        <f>+VLOOKUP(A34,'DATOS GENERALES'!$A$1:$I$51,4,FALSE)</f>
        <v>5</v>
      </c>
      <c r="G34" s="48">
        <f>+VLOOKUP(A34,'DATOS GENERALES'!$A$1:$I$51,5,FALSE)</f>
        <v>1</v>
      </c>
      <c r="H34" s="45">
        <f>+VLOOKUP(A34,'DATOS GENERALES'!$A$1:$I$51,6,FALSE)</f>
        <v>73</v>
      </c>
      <c r="I34" s="45" t="str">
        <f>+VLOOKUP(A34,'DATOS GENERALES'!$A$1:$I$51,7,FALSE)</f>
        <v>SI</v>
      </c>
      <c r="J34" s="45" t="str">
        <f>+VLOOKUP(A34,'DATOS GENERALES'!$A$1:$I$51,8,FALSE)</f>
        <v>SI</v>
      </c>
      <c r="K34" s="45" t="str">
        <f>+VLOOKUP(A34,'DATOS GENERALES'!$A$1:$I$51,9,FALSE)</f>
        <v>SI</v>
      </c>
    </row>
    <row r="35" spans="1:11" x14ac:dyDescent="0.2">
      <c r="A35" s="52" t="s">
        <v>88</v>
      </c>
      <c r="B35" s="57">
        <v>503.2</v>
      </c>
      <c r="C35" s="57">
        <v>968.16119052794306</v>
      </c>
      <c r="D35" s="57">
        <v>1471.3611905279431</v>
      </c>
      <c r="E35" s="45" t="str">
        <f>+VLOOKUP(A35,'DATOS GENERALES'!$A$1:$I$51,3,FALSE)</f>
        <v>MASCOTAS</v>
      </c>
      <c r="F35" s="45">
        <f>+VLOOKUP(A35,'DATOS GENERALES'!$A$1:$I$51,4,FALSE)</f>
        <v>5</v>
      </c>
      <c r="G35" s="48">
        <f>+VLOOKUP(A35,'DATOS GENERALES'!$A$1:$I$51,5,FALSE)</f>
        <v>1</v>
      </c>
      <c r="H35" s="45">
        <f>+VLOOKUP(A35,'DATOS GENERALES'!$A$1:$I$51,6,FALSE)</f>
        <v>73</v>
      </c>
      <c r="I35" s="45" t="str">
        <f>+VLOOKUP(A35,'DATOS GENERALES'!$A$1:$I$51,7,FALSE)</f>
        <v>SI</v>
      </c>
      <c r="J35" s="45" t="str">
        <f>+VLOOKUP(A35,'DATOS GENERALES'!$A$1:$I$51,8,FALSE)</f>
        <v>NO</v>
      </c>
      <c r="K35" s="45" t="str">
        <f>+VLOOKUP(A35,'DATOS GENERALES'!$A$1:$I$51,9,FALSE)</f>
        <v>SI</v>
      </c>
    </row>
    <row r="36" spans="1:11" x14ac:dyDescent="0.2">
      <c r="A36" s="52" t="s">
        <v>50</v>
      </c>
      <c r="B36" s="57">
        <v>680.09</v>
      </c>
      <c r="C36" s="57">
        <v>785.65518653490756</v>
      </c>
      <c r="D36" s="57">
        <v>1465.7451865349076</v>
      </c>
      <c r="E36" s="45" t="str">
        <f>+VLOOKUP(A36,'DATOS GENERALES'!$A$1:$I$51,3,FALSE)</f>
        <v>ELECTRODOMESTICOS</v>
      </c>
      <c r="F36" s="45">
        <f>+VLOOKUP(A36,'DATOS GENERALES'!$A$1:$I$51,4,FALSE)</f>
        <v>3</v>
      </c>
      <c r="G36" s="48">
        <f>+VLOOKUP(A36,'DATOS GENERALES'!$A$1:$I$51,5,FALSE)</f>
        <v>1</v>
      </c>
      <c r="H36" s="45">
        <f>+VLOOKUP(A36,'DATOS GENERALES'!$A$1:$I$51,6,FALSE)</f>
        <v>83</v>
      </c>
      <c r="I36" s="45" t="str">
        <f>+VLOOKUP(A36,'DATOS GENERALES'!$A$1:$I$51,7,FALSE)</f>
        <v>NO</v>
      </c>
      <c r="J36" s="45" t="str">
        <f>+VLOOKUP(A36,'DATOS GENERALES'!$A$1:$I$51,8,FALSE)</f>
        <v>NO</v>
      </c>
      <c r="K36" s="45" t="str">
        <f>+VLOOKUP(A36,'DATOS GENERALES'!$A$1:$I$51,9,FALSE)</f>
        <v>SI</v>
      </c>
    </row>
    <row r="37" spans="1:11" x14ac:dyDescent="0.2">
      <c r="A37" s="52" t="s">
        <v>75</v>
      </c>
      <c r="B37" s="57">
        <v>751.38</v>
      </c>
      <c r="C37" s="57">
        <v>557.53540092452647</v>
      </c>
      <c r="D37" s="57">
        <v>1308.9154009245265</v>
      </c>
      <c r="E37" s="45" t="str">
        <f>+VLOOKUP(A37,'DATOS GENERALES'!$A$1:$I$51,3,FALSE)</f>
        <v>TECNOLOGIA</v>
      </c>
      <c r="F37" s="45">
        <f>+VLOOKUP(A37,'DATOS GENERALES'!$A$1:$I$51,4,FALSE)</f>
        <v>5</v>
      </c>
      <c r="G37" s="48">
        <f>+VLOOKUP(A37,'DATOS GENERALES'!$A$1:$I$51,5,FALSE)</f>
        <v>1</v>
      </c>
      <c r="H37" s="45">
        <f>+VLOOKUP(A37,'DATOS GENERALES'!$A$1:$I$51,6,FALSE)</f>
        <v>88</v>
      </c>
      <c r="I37" s="45" t="str">
        <f>+VLOOKUP(A37,'DATOS GENERALES'!$A$1:$I$51,7,FALSE)</f>
        <v>NO</v>
      </c>
      <c r="J37" s="45" t="str">
        <f>+VLOOKUP(A37,'DATOS GENERALES'!$A$1:$I$51,8,FALSE)</f>
        <v>SI</v>
      </c>
      <c r="K37" s="45" t="str">
        <f>+VLOOKUP(A37,'DATOS GENERALES'!$A$1:$I$51,9,FALSE)</f>
        <v>SI</v>
      </c>
    </row>
    <row r="38" spans="1:11" x14ac:dyDescent="0.2">
      <c r="A38" s="52" t="s">
        <v>91</v>
      </c>
      <c r="B38" s="57">
        <v>264.58</v>
      </c>
      <c r="C38" s="57">
        <v>847.5359819326336</v>
      </c>
      <c r="D38" s="57">
        <v>1112.1159819326335</v>
      </c>
      <c r="E38" s="45" t="str">
        <f>+VLOOKUP(A38,'DATOS GENERALES'!$A$1:$I$51,3,FALSE)</f>
        <v>DEPORTES</v>
      </c>
      <c r="F38" s="45">
        <f>+VLOOKUP(A38,'DATOS GENERALES'!$A$1:$I$51,4,FALSE)</f>
        <v>5</v>
      </c>
      <c r="G38" s="48">
        <f>+VLOOKUP(A38,'DATOS GENERALES'!$A$1:$I$51,5,FALSE)</f>
        <v>0.93</v>
      </c>
      <c r="H38" s="45">
        <f>+VLOOKUP(A38,'DATOS GENERALES'!$A$1:$I$51,6,FALSE)</f>
        <v>77</v>
      </c>
      <c r="I38" s="45" t="str">
        <f>+VLOOKUP(A38,'DATOS GENERALES'!$A$1:$I$51,7,FALSE)</f>
        <v>SI</v>
      </c>
      <c r="J38" s="45" t="str">
        <f>+VLOOKUP(A38,'DATOS GENERALES'!$A$1:$I$51,8,FALSE)</f>
        <v>SI</v>
      </c>
      <c r="K38" s="45" t="str">
        <f>+VLOOKUP(A38,'DATOS GENERALES'!$A$1:$I$51,9,FALSE)</f>
        <v>NO</v>
      </c>
    </row>
    <row r="39" spans="1:11" x14ac:dyDescent="0.2">
      <c r="A39" s="52" t="s">
        <v>92</v>
      </c>
      <c r="B39" s="57">
        <v>317.86</v>
      </c>
      <c r="C39" s="57">
        <v>752.46314907745875</v>
      </c>
      <c r="D39" s="57">
        <v>1070.3231490774588</v>
      </c>
      <c r="E39" s="45" t="str">
        <f>+VLOOKUP(A39,'DATOS GENERALES'!$A$1:$I$51,3,FALSE)</f>
        <v>DEPORTES</v>
      </c>
      <c r="F39" s="45">
        <f>+VLOOKUP(A39,'DATOS GENERALES'!$A$1:$I$51,4,FALSE)</f>
        <v>4</v>
      </c>
      <c r="G39" s="48">
        <f>+VLOOKUP(A39,'DATOS GENERALES'!$A$1:$I$51,5,FALSE)</f>
        <v>0.18</v>
      </c>
      <c r="H39" s="45">
        <f>+VLOOKUP(A39,'DATOS GENERALES'!$A$1:$I$51,6,FALSE)</f>
        <v>87</v>
      </c>
      <c r="I39" s="45" t="str">
        <f>+VLOOKUP(A39,'DATOS GENERALES'!$A$1:$I$51,7,FALSE)</f>
        <v>NO</v>
      </c>
      <c r="J39" s="45" t="str">
        <f>+VLOOKUP(A39,'DATOS GENERALES'!$A$1:$I$51,8,FALSE)</f>
        <v>NO</v>
      </c>
      <c r="K39" s="45" t="str">
        <f>+VLOOKUP(A39,'DATOS GENERALES'!$A$1:$I$51,9,FALSE)</f>
        <v>NO</v>
      </c>
    </row>
    <row r="40" spans="1:11" x14ac:dyDescent="0.2">
      <c r="A40" s="52" t="s">
        <v>74</v>
      </c>
      <c r="B40" s="57">
        <v>554.26</v>
      </c>
      <c r="C40" s="57">
        <v>452.40289478678972</v>
      </c>
      <c r="D40" s="57">
        <v>1006.6628947867897</v>
      </c>
      <c r="E40" s="45" t="str">
        <f>+VLOOKUP(A40,'DATOS GENERALES'!$A$1:$I$51,3,FALSE)</f>
        <v>DEPORTES</v>
      </c>
      <c r="F40" s="45">
        <f>+VLOOKUP(A40,'DATOS GENERALES'!$A$1:$I$51,4,FALSE)</f>
        <v>5</v>
      </c>
      <c r="G40" s="48">
        <f>+VLOOKUP(A40,'DATOS GENERALES'!$A$1:$I$51,5,FALSE)</f>
        <v>0.71666666666666667</v>
      </c>
      <c r="H40" s="45">
        <f>+VLOOKUP(A40,'DATOS GENERALES'!$A$1:$I$51,6,FALSE)</f>
        <v>82</v>
      </c>
      <c r="I40" s="45" t="str">
        <f>+VLOOKUP(A40,'DATOS GENERALES'!$A$1:$I$51,7,FALSE)</f>
        <v>SI</v>
      </c>
      <c r="J40" s="45" t="str">
        <f>+VLOOKUP(A40,'DATOS GENERALES'!$A$1:$I$51,8,FALSE)</f>
        <v>NO</v>
      </c>
      <c r="K40" s="45" t="str">
        <f>+VLOOKUP(A40,'DATOS GENERALES'!$A$1:$I$51,9,FALSE)</f>
        <v>SI</v>
      </c>
    </row>
    <row r="41" spans="1:11" x14ac:dyDescent="0.2">
      <c r="A41" s="52" t="s">
        <v>78</v>
      </c>
      <c r="B41" s="57">
        <v>117.91</v>
      </c>
      <c r="C41" s="57">
        <v>858.42158321731745</v>
      </c>
      <c r="D41" s="57">
        <v>976.33158321731742</v>
      </c>
      <c r="E41" s="45" t="str">
        <f>+VLOOKUP(A41,'DATOS GENERALES'!$A$1:$I$51,3,FALSE)</f>
        <v>DEPORTES</v>
      </c>
      <c r="F41" s="45">
        <f>+VLOOKUP(A41,'DATOS GENERALES'!$A$1:$I$51,4,FALSE)</f>
        <v>3</v>
      </c>
      <c r="G41" s="48">
        <f>+VLOOKUP(A41,'DATOS GENERALES'!$A$1:$I$51,5,FALSE)</f>
        <v>1</v>
      </c>
      <c r="H41" s="45">
        <f>+VLOOKUP(A41,'DATOS GENERALES'!$A$1:$I$51,6,FALSE)</f>
        <v>97</v>
      </c>
      <c r="I41" s="45" t="str">
        <f>+VLOOKUP(A41,'DATOS GENERALES'!$A$1:$I$51,7,FALSE)</f>
        <v>NO</v>
      </c>
      <c r="J41" s="45" t="str">
        <f>+VLOOKUP(A41,'DATOS GENERALES'!$A$1:$I$51,8,FALSE)</f>
        <v>NO</v>
      </c>
      <c r="K41" s="45" t="str">
        <f>+VLOOKUP(A41,'DATOS GENERALES'!$A$1:$I$51,9,FALSE)</f>
        <v>SI</v>
      </c>
    </row>
    <row r="42" spans="1:11" x14ac:dyDescent="0.2">
      <c r="A42" s="52" t="s">
        <v>58</v>
      </c>
      <c r="B42" s="57">
        <v>427.43</v>
      </c>
      <c r="C42" s="57">
        <v>533.02719516797526</v>
      </c>
      <c r="D42" s="57">
        <v>960.45719516797521</v>
      </c>
      <c r="E42" s="45" t="str">
        <f>+VLOOKUP(A42,'DATOS GENERALES'!$A$1:$I$51,3,FALSE)</f>
        <v>MASCOTAS</v>
      </c>
      <c r="F42" s="45">
        <f>+VLOOKUP(A42,'DATOS GENERALES'!$A$1:$I$51,4,FALSE)</f>
        <v>5</v>
      </c>
      <c r="G42" s="48">
        <f>+VLOOKUP(A42,'DATOS GENERALES'!$A$1:$I$51,5,FALSE)</f>
        <v>0.54</v>
      </c>
      <c r="H42" s="45">
        <f>+VLOOKUP(A42,'DATOS GENERALES'!$A$1:$I$51,6,FALSE)</f>
        <v>73</v>
      </c>
      <c r="I42" s="45" t="str">
        <f>+VLOOKUP(A42,'DATOS GENERALES'!$A$1:$I$51,7,FALSE)</f>
        <v>NO</v>
      </c>
      <c r="J42" s="45" t="str">
        <f>+VLOOKUP(A42,'DATOS GENERALES'!$A$1:$I$51,8,FALSE)</f>
        <v>NO</v>
      </c>
      <c r="K42" s="45" t="str">
        <f>+VLOOKUP(A42,'DATOS GENERALES'!$A$1:$I$51,9,FALSE)</f>
        <v>SI</v>
      </c>
    </row>
    <row r="43" spans="1:11" x14ac:dyDescent="0.2">
      <c r="A43" s="52" t="s">
        <v>66</v>
      </c>
      <c r="B43" s="57">
        <v>623.15</v>
      </c>
      <c r="C43" s="57">
        <v>319.20306093370652</v>
      </c>
      <c r="D43" s="57">
        <v>942.3530609337065</v>
      </c>
      <c r="E43" s="45" t="str">
        <f>+VLOOKUP(A43,'DATOS GENERALES'!$A$1:$I$51,3,FALSE)</f>
        <v>ELECTRODOMESTICOS</v>
      </c>
      <c r="F43" s="45">
        <f>+VLOOKUP(A43,'DATOS GENERALES'!$A$1:$I$51,4,FALSE)</f>
        <v>4</v>
      </c>
      <c r="G43" s="48">
        <f>+VLOOKUP(A43,'DATOS GENERALES'!$A$1:$I$51,5,FALSE)</f>
        <v>1</v>
      </c>
      <c r="H43" s="45">
        <f>+VLOOKUP(A43,'DATOS GENERALES'!$A$1:$I$51,6,FALSE)</f>
        <v>86</v>
      </c>
      <c r="I43" s="45" t="str">
        <f>+VLOOKUP(A43,'DATOS GENERALES'!$A$1:$I$51,7,FALSE)</f>
        <v>SI</v>
      </c>
      <c r="J43" s="45" t="str">
        <f>+VLOOKUP(A43,'DATOS GENERALES'!$A$1:$I$51,8,FALSE)</f>
        <v>SI</v>
      </c>
      <c r="K43" s="45" t="str">
        <f>+VLOOKUP(A43,'DATOS GENERALES'!$A$1:$I$51,9,FALSE)</f>
        <v>SI</v>
      </c>
    </row>
    <row r="44" spans="1:11" x14ac:dyDescent="0.2">
      <c r="A44" s="52" t="s">
        <v>69</v>
      </c>
      <c r="B44" s="57">
        <v>51.43</v>
      </c>
      <c r="C44" s="57">
        <v>733.94540351208002</v>
      </c>
      <c r="D44" s="57">
        <v>785.37540351207997</v>
      </c>
      <c r="E44" s="45" t="str">
        <f>+VLOOKUP(A44,'DATOS GENERALES'!$A$1:$I$51,3,FALSE)</f>
        <v>MODA</v>
      </c>
      <c r="F44" s="45">
        <f>+VLOOKUP(A44,'DATOS GENERALES'!$A$1:$I$51,4,FALSE)</f>
        <v>5</v>
      </c>
      <c r="G44" s="48">
        <f>+VLOOKUP(A44,'DATOS GENERALES'!$A$1:$I$51,5,FALSE)</f>
        <v>1</v>
      </c>
      <c r="H44" s="45">
        <f>+VLOOKUP(A44,'DATOS GENERALES'!$A$1:$I$51,6,FALSE)</f>
        <v>81</v>
      </c>
      <c r="I44" s="45" t="str">
        <f>+VLOOKUP(A44,'DATOS GENERALES'!$A$1:$I$51,7,FALSE)</f>
        <v>NO</v>
      </c>
      <c r="J44" s="45" t="str">
        <f>+VLOOKUP(A44,'DATOS GENERALES'!$A$1:$I$51,8,FALSE)</f>
        <v>SI</v>
      </c>
      <c r="K44" s="45" t="str">
        <f>+VLOOKUP(A44,'DATOS GENERALES'!$A$1:$I$51,9,FALSE)</f>
        <v>SI</v>
      </c>
    </row>
    <row r="45" spans="1:11" x14ac:dyDescent="0.2">
      <c r="A45" s="52" t="s">
        <v>51</v>
      </c>
      <c r="B45" s="57">
        <v>201.5</v>
      </c>
      <c r="C45" s="57">
        <v>533.72957161805164</v>
      </c>
      <c r="D45" s="57">
        <v>735.22957161805164</v>
      </c>
      <c r="E45" s="45" t="str">
        <f>+VLOOKUP(A45,'DATOS GENERALES'!$A$1:$I$51,3,FALSE)</f>
        <v>MODA</v>
      </c>
      <c r="F45" s="45">
        <f>+VLOOKUP(A45,'DATOS GENERALES'!$A$1:$I$51,4,FALSE)</f>
        <v>4</v>
      </c>
      <c r="G45" s="48">
        <f>+VLOOKUP(A45,'DATOS GENERALES'!$A$1:$I$51,5,FALSE)</f>
        <v>1</v>
      </c>
      <c r="H45" s="45">
        <f>+VLOOKUP(A45,'DATOS GENERALES'!$A$1:$I$51,6,FALSE)</f>
        <v>75</v>
      </c>
      <c r="I45" s="45" t="str">
        <f>+VLOOKUP(A45,'DATOS GENERALES'!$A$1:$I$51,7,FALSE)</f>
        <v>SI</v>
      </c>
      <c r="J45" s="45" t="str">
        <f>+VLOOKUP(A45,'DATOS GENERALES'!$A$1:$I$51,8,FALSE)</f>
        <v>NO</v>
      </c>
      <c r="K45" s="45" t="str">
        <f>+VLOOKUP(A45,'DATOS GENERALES'!$A$1:$I$51,9,FALSE)</f>
        <v>SI</v>
      </c>
    </row>
    <row r="46" spans="1:11" x14ac:dyDescent="0.2">
      <c r="A46" s="52" t="s">
        <v>87</v>
      </c>
      <c r="B46" s="57">
        <v>416.05</v>
      </c>
      <c r="C46" s="57">
        <v>315.39755716881621</v>
      </c>
      <c r="D46" s="57">
        <v>731.44755716881627</v>
      </c>
      <c r="E46" s="45" t="str">
        <f>+VLOOKUP(A46,'DATOS GENERALES'!$A$1:$I$51,3,FALSE)</f>
        <v>TECNOLOGIA</v>
      </c>
      <c r="F46" s="45">
        <f>+VLOOKUP(A46,'DATOS GENERALES'!$A$1:$I$51,4,FALSE)</f>
        <v>4</v>
      </c>
      <c r="G46" s="48">
        <f>+VLOOKUP(A46,'DATOS GENERALES'!$A$1:$I$51,5,FALSE)</f>
        <v>0.19</v>
      </c>
      <c r="H46" s="45">
        <f>+VLOOKUP(A46,'DATOS GENERALES'!$A$1:$I$51,6,FALSE)</f>
        <v>73</v>
      </c>
      <c r="I46" s="45" t="str">
        <f>+VLOOKUP(A46,'DATOS GENERALES'!$A$1:$I$51,7,FALSE)</f>
        <v>NO</v>
      </c>
      <c r="J46" s="45" t="str">
        <f>+VLOOKUP(A46,'DATOS GENERALES'!$A$1:$I$51,8,FALSE)</f>
        <v>SI</v>
      </c>
      <c r="K46" s="45" t="str">
        <f>+VLOOKUP(A46,'DATOS GENERALES'!$A$1:$I$51,9,FALSE)</f>
        <v>NO</v>
      </c>
    </row>
    <row r="47" spans="1:11" x14ac:dyDescent="0.2">
      <c r="A47" s="52" t="s">
        <v>52</v>
      </c>
      <c r="B47" s="57">
        <v>168.34</v>
      </c>
      <c r="C47" s="57">
        <v>543.61425616693475</v>
      </c>
      <c r="D47" s="57">
        <v>711.95425616693478</v>
      </c>
      <c r="E47" s="45" t="str">
        <f>+VLOOKUP(A47,'DATOS GENERALES'!$A$1:$I$51,3,FALSE)</f>
        <v>MODA</v>
      </c>
      <c r="F47" s="45">
        <f>+VLOOKUP(A47,'DATOS GENERALES'!$A$1:$I$51,4,FALSE)</f>
        <v>4</v>
      </c>
      <c r="G47" s="48">
        <f>+VLOOKUP(A47,'DATOS GENERALES'!$A$1:$I$51,5,FALSE)</f>
        <v>0.92</v>
      </c>
      <c r="H47" s="45">
        <f>+VLOOKUP(A47,'DATOS GENERALES'!$A$1:$I$51,6,FALSE)</f>
        <v>89</v>
      </c>
      <c r="I47" s="45" t="str">
        <f>+VLOOKUP(A47,'DATOS GENERALES'!$A$1:$I$51,7,FALSE)</f>
        <v>SI</v>
      </c>
      <c r="J47" s="45" t="str">
        <f>+VLOOKUP(A47,'DATOS GENERALES'!$A$1:$I$51,8,FALSE)</f>
        <v>SI</v>
      </c>
      <c r="K47" s="45" t="str">
        <f>+VLOOKUP(A47,'DATOS GENERALES'!$A$1:$I$51,9,FALSE)</f>
        <v>NO</v>
      </c>
    </row>
    <row r="48" spans="1:11" x14ac:dyDescent="0.2">
      <c r="A48" s="52" t="s">
        <v>76</v>
      </c>
      <c r="B48" s="57">
        <v>62.34</v>
      </c>
      <c r="C48" s="57">
        <v>604.48162117205516</v>
      </c>
      <c r="D48" s="57">
        <v>666.82162117205519</v>
      </c>
      <c r="E48" s="45" t="str">
        <f>+VLOOKUP(A48,'DATOS GENERALES'!$A$1:$I$51,3,FALSE)</f>
        <v>TECNOLOGIA</v>
      </c>
      <c r="F48" s="45">
        <f>+VLOOKUP(A48,'DATOS GENERALES'!$A$1:$I$51,4,FALSE)</f>
        <v>4</v>
      </c>
      <c r="G48" s="48">
        <f>+VLOOKUP(A48,'DATOS GENERALES'!$A$1:$I$51,5,FALSE)</f>
        <v>0.85</v>
      </c>
      <c r="H48" s="45">
        <f>+VLOOKUP(A48,'DATOS GENERALES'!$A$1:$I$51,6,FALSE)</f>
        <v>96</v>
      </c>
      <c r="I48" s="45" t="str">
        <f>+VLOOKUP(A48,'DATOS GENERALES'!$A$1:$I$51,7,FALSE)</f>
        <v>SI</v>
      </c>
      <c r="J48" s="45" t="str">
        <f>+VLOOKUP(A48,'DATOS GENERALES'!$A$1:$I$51,8,FALSE)</f>
        <v>NO</v>
      </c>
      <c r="K48" s="45" t="str">
        <f>+VLOOKUP(A48,'DATOS GENERALES'!$A$1:$I$51,9,FALSE)</f>
        <v>SI</v>
      </c>
    </row>
    <row r="49" spans="1:11" x14ac:dyDescent="0.2">
      <c r="A49" s="52" t="s">
        <v>62</v>
      </c>
      <c r="B49" s="57">
        <v>47.73</v>
      </c>
      <c r="C49" s="57">
        <v>612.68628449637879</v>
      </c>
      <c r="D49" s="57">
        <v>660.41628449637881</v>
      </c>
      <c r="E49" s="45" t="str">
        <f>+VLOOKUP(A49,'DATOS GENERALES'!$A$1:$I$51,3,FALSE)</f>
        <v>MODA</v>
      </c>
      <c r="F49" s="45">
        <f>+VLOOKUP(A49,'DATOS GENERALES'!$A$1:$I$51,4,FALSE)</f>
        <v>5</v>
      </c>
      <c r="G49" s="48">
        <f>+VLOOKUP(A49,'DATOS GENERALES'!$A$1:$I$51,5,FALSE)</f>
        <v>1</v>
      </c>
      <c r="H49" s="45">
        <f>+VLOOKUP(A49,'DATOS GENERALES'!$A$1:$I$51,6,FALSE)</f>
        <v>88</v>
      </c>
      <c r="I49" s="45" t="str">
        <f>+VLOOKUP(A49,'DATOS GENERALES'!$A$1:$I$51,7,FALSE)</f>
        <v>NO</v>
      </c>
      <c r="J49" s="45" t="str">
        <f>+VLOOKUP(A49,'DATOS GENERALES'!$A$1:$I$51,8,FALSE)</f>
        <v>SI</v>
      </c>
      <c r="K49" s="45" t="str">
        <f>+VLOOKUP(A49,'DATOS GENERALES'!$A$1:$I$51,9,FALSE)</f>
        <v>NO</v>
      </c>
    </row>
    <row r="50" spans="1:11" x14ac:dyDescent="0.2">
      <c r="A50" s="52" t="s">
        <v>37</v>
      </c>
      <c r="B50" s="57">
        <v>175.67</v>
      </c>
      <c r="C50" s="57">
        <v>471.23774655167068</v>
      </c>
      <c r="D50" s="57">
        <v>646.9077465516707</v>
      </c>
      <c r="E50" s="45" t="str">
        <f>+VLOOKUP(A50,'DATOS GENERALES'!$A$1:$I$51,3,FALSE)</f>
        <v>ELECTRODOMESTICOS</v>
      </c>
      <c r="F50" s="45">
        <f>+VLOOKUP(A50,'DATOS GENERALES'!$A$1:$I$51,4,FALSE)</f>
        <v>5</v>
      </c>
      <c r="G50" s="48">
        <f>+VLOOKUP(A50,'DATOS GENERALES'!$A$1:$I$51,5,FALSE)</f>
        <v>0.84</v>
      </c>
      <c r="H50" s="45">
        <f>+VLOOKUP(A50,'DATOS GENERALES'!$A$1:$I$51,6,FALSE)</f>
        <v>82</v>
      </c>
      <c r="I50" s="45" t="str">
        <f>+VLOOKUP(A50,'DATOS GENERALES'!$A$1:$I$51,7,FALSE)</f>
        <v>SI</v>
      </c>
      <c r="J50" s="45" t="str">
        <f>+VLOOKUP(A50,'DATOS GENERALES'!$A$1:$I$51,8,FALSE)</f>
        <v>SI</v>
      </c>
      <c r="K50" s="45" t="str">
        <f>+VLOOKUP(A50,'DATOS GENERALES'!$A$1:$I$51,9,FALSE)</f>
        <v>SI</v>
      </c>
    </row>
    <row r="51" spans="1:11" x14ac:dyDescent="0.2">
      <c r="A51" s="52" t="s">
        <v>93</v>
      </c>
      <c r="B51" s="57">
        <v>60.27</v>
      </c>
      <c r="C51" s="57">
        <v>516.24515935993588</v>
      </c>
      <c r="D51" s="57">
        <v>576.51515935993586</v>
      </c>
      <c r="E51" s="45" t="str">
        <f>+VLOOKUP(A51,'DATOS GENERALES'!$A$1:$I$51,3,FALSE)</f>
        <v>TECNOLOGIA</v>
      </c>
      <c r="F51" s="45">
        <f>+VLOOKUP(A51,'DATOS GENERALES'!$A$1:$I$51,4,FALSE)</f>
        <v>3</v>
      </c>
      <c r="G51" s="48">
        <f>+VLOOKUP(A51,'DATOS GENERALES'!$A$1:$I$51,5,FALSE)</f>
        <v>1</v>
      </c>
      <c r="H51" s="45">
        <f>+VLOOKUP(A51,'DATOS GENERALES'!$A$1:$I$51,6,FALSE)</f>
        <v>99</v>
      </c>
      <c r="I51" s="45" t="str">
        <f>+VLOOKUP(A51,'DATOS GENERALES'!$A$1:$I$51,7,FALSE)</f>
        <v>NO</v>
      </c>
      <c r="J51" s="45" t="str">
        <f>+VLOOKUP(A51,'DATOS GENERALES'!$A$1:$I$51,8,FALSE)</f>
        <v>NO</v>
      </c>
      <c r="K51" s="45" t="str">
        <f>+VLOOKUP(A51,'DATOS GENERALES'!$A$1:$I$51,9,FALSE)</f>
        <v>NO</v>
      </c>
    </row>
    <row r="52" spans="1:11" x14ac:dyDescent="0.2">
      <c r="A52" s="52" t="s">
        <v>81</v>
      </c>
      <c r="B52" s="57">
        <v>245.14</v>
      </c>
      <c r="C52" s="57">
        <v>331.2582802081302</v>
      </c>
      <c r="D52" s="57">
        <v>576.39828020813025</v>
      </c>
      <c r="E52" s="45" t="str">
        <f>+VLOOKUP(A52,'DATOS GENERALES'!$A$1:$I$51,3,FALSE)</f>
        <v>CELULARES</v>
      </c>
      <c r="F52" s="45">
        <f>+VLOOKUP(A52,'DATOS GENERALES'!$A$1:$I$51,4,FALSE)</f>
        <v>4</v>
      </c>
      <c r="G52" s="48">
        <f>+VLOOKUP(A52,'DATOS GENERALES'!$A$1:$I$51,5,FALSE)</f>
        <v>1</v>
      </c>
      <c r="H52" s="45">
        <f>+VLOOKUP(A52,'DATOS GENERALES'!$A$1:$I$51,6,FALSE)</f>
        <v>66</v>
      </c>
      <c r="I52" s="45" t="str">
        <f>+VLOOKUP(A52,'DATOS GENERALES'!$A$1:$I$51,7,FALSE)</f>
        <v>NO</v>
      </c>
      <c r="J52" s="45" t="str">
        <f>+VLOOKUP(A52,'DATOS GENERALES'!$A$1:$I$51,8,FALSE)</f>
        <v>NO</v>
      </c>
      <c r="K52" s="45" t="str">
        <f>+VLOOKUP(A52,'DATOS GENERALES'!$A$1:$I$51,9,FALSE)</f>
        <v>SI</v>
      </c>
    </row>
    <row r="53" spans="1:11" x14ac:dyDescent="0.2">
      <c r="A53" s="52" t="s">
        <v>89</v>
      </c>
      <c r="B53" s="57">
        <v>218.05</v>
      </c>
      <c r="C53" s="57">
        <v>277.96121277986498</v>
      </c>
      <c r="D53" s="57">
        <v>496.01121277986499</v>
      </c>
      <c r="E53" s="45" t="str">
        <f>+VLOOKUP(A53,'DATOS GENERALES'!$A$1:$I$51,3,FALSE)</f>
        <v>TECNOLOGIA</v>
      </c>
      <c r="F53" s="45">
        <f>+VLOOKUP(A53,'DATOS GENERALES'!$A$1:$I$51,4,FALSE)</f>
        <v>4</v>
      </c>
      <c r="G53" s="48">
        <f>+VLOOKUP(A53,'DATOS GENERALES'!$A$1:$I$51,5,FALSE)</f>
        <v>1</v>
      </c>
      <c r="H53" s="45">
        <f>+VLOOKUP(A53,'DATOS GENERALES'!$A$1:$I$51,6,FALSE)</f>
        <v>91</v>
      </c>
      <c r="I53" s="45" t="str">
        <f>+VLOOKUP(A53,'DATOS GENERALES'!$A$1:$I$51,7,FALSE)</f>
        <v>NO</v>
      </c>
      <c r="J53" s="45" t="str">
        <f>+VLOOKUP(A53,'DATOS GENERALES'!$A$1:$I$51,8,FALSE)</f>
        <v>NO</v>
      </c>
      <c r="K53" s="45" t="str">
        <f>+VLOOKUP(A53,'DATOS GENERALES'!$A$1:$I$51,9,FALSE)</f>
        <v>SI</v>
      </c>
    </row>
    <row r="54" spans="1:11" x14ac:dyDescent="0.2">
      <c r="A54" s="52" t="s">
        <v>80</v>
      </c>
      <c r="B54" s="57">
        <v>234.48</v>
      </c>
      <c r="C54" s="57">
        <v>171.36908084847471</v>
      </c>
      <c r="D54" s="57">
        <v>405.84908084847473</v>
      </c>
      <c r="E54" s="45" t="str">
        <f>+VLOOKUP(A54,'DATOS GENERALES'!$A$1:$I$51,3,FALSE)</f>
        <v>MODA</v>
      </c>
      <c r="F54" s="45">
        <f>+VLOOKUP(A54,'DATOS GENERALES'!$A$1:$I$51,4,FALSE)</f>
        <v>4</v>
      </c>
      <c r="G54" s="48">
        <f>+VLOOKUP(A54,'DATOS GENERALES'!$A$1:$I$51,5,FALSE)</f>
        <v>0.72499999999999998</v>
      </c>
      <c r="H54" s="45">
        <f>+VLOOKUP(A54,'DATOS GENERALES'!$A$1:$I$51,6,FALSE)</f>
        <v>63</v>
      </c>
      <c r="I54" s="45" t="str">
        <f>+VLOOKUP(A54,'DATOS GENERALES'!$A$1:$I$51,7,FALSE)</f>
        <v>NO</v>
      </c>
      <c r="J54" s="45" t="str">
        <f>+VLOOKUP(A54,'DATOS GENERALES'!$A$1:$I$51,8,FALSE)</f>
        <v>NO</v>
      </c>
      <c r="K54" s="45" t="str">
        <f>+VLOOKUP(A54,'DATOS GENERALES'!$A$1:$I$51,9,FALSE)</f>
        <v>SI</v>
      </c>
    </row>
    <row r="55" spans="1:11" x14ac:dyDescent="0.2">
      <c r="A55" s="52" t="s">
        <v>79</v>
      </c>
      <c r="B55" s="57">
        <v>153.34</v>
      </c>
      <c r="C55" s="57">
        <v>203.80313311516841</v>
      </c>
      <c r="D55" s="57">
        <v>357.14313311516844</v>
      </c>
      <c r="E55" s="45" t="str">
        <f>+VLOOKUP(A55,'DATOS GENERALES'!$A$1:$I$51,3,FALSE)</f>
        <v>TECNOLOGIA</v>
      </c>
      <c r="F55" s="45">
        <f>+VLOOKUP(A55,'DATOS GENERALES'!$A$1:$I$51,4,FALSE)</f>
        <v>4</v>
      </c>
      <c r="G55" s="48">
        <f>+VLOOKUP(A55,'DATOS GENERALES'!$A$1:$I$51,5,FALSE)</f>
        <v>0.88</v>
      </c>
      <c r="H55" s="45">
        <f>+VLOOKUP(A55,'DATOS GENERALES'!$A$1:$I$51,6,FALSE)</f>
        <v>70</v>
      </c>
      <c r="I55" s="45" t="str">
        <f>+VLOOKUP(A55,'DATOS GENERALES'!$A$1:$I$51,7,FALSE)</f>
        <v>NO</v>
      </c>
      <c r="J55" s="45" t="str">
        <f>+VLOOKUP(A55,'DATOS GENERALES'!$A$1:$I$51,8,FALSE)</f>
        <v>NO</v>
      </c>
      <c r="K55" s="45" t="str">
        <f>+VLOOKUP(A55,'DATOS GENERALES'!$A$1:$I$51,9,FALSE)</f>
        <v>SI</v>
      </c>
    </row>
    <row r="56" spans="1:11" x14ac:dyDescent="0.2">
      <c r="A56" s="52" t="s">
        <v>71</v>
      </c>
      <c r="B56" s="57">
        <v>121.46</v>
      </c>
      <c r="C56" s="57">
        <v>79.240361269887572</v>
      </c>
      <c r="D56" s="57">
        <v>200.70036126988757</v>
      </c>
      <c r="E56" s="45" t="str">
        <f>+VLOOKUP(A56,'DATOS GENERALES'!$A$1:$I$51,3,FALSE)</f>
        <v>DEPORTES</v>
      </c>
      <c r="F56" s="45">
        <f>+VLOOKUP(A56,'DATOS GENERALES'!$A$1:$I$51,4,FALSE)</f>
        <v>3</v>
      </c>
      <c r="G56" s="48">
        <f>+VLOOKUP(A56,'DATOS GENERALES'!$A$1:$I$51,5,FALSE)</f>
        <v>1</v>
      </c>
      <c r="H56" s="45">
        <f>+VLOOKUP(A56,'DATOS GENERALES'!$A$1:$I$51,6,FALSE)</f>
        <v>69</v>
      </c>
      <c r="I56" s="45" t="str">
        <f>+VLOOKUP(A56,'DATOS GENERALES'!$A$1:$I$51,7,FALSE)</f>
        <v>NO</v>
      </c>
      <c r="J56" s="45" t="str">
        <f>+VLOOKUP(A56,'DATOS GENERALES'!$A$1:$I$51,8,FALSE)</f>
        <v>NO</v>
      </c>
      <c r="K56" s="45" t="str">
        <f>+VLOOKUP(A56,'DATOS GENERALES'!$A$1:$I$51,9,FALSE)</f>
        <v>NO</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C7DD0-4999-7D43-AD6C-ACE4E842C05C}">
  <dimension ref="A1:S56"/>
  <sheetViews>
    <sheetView showGridLines="0" workbookViewId="0">
      <selection activeCell="S13" sqref="S13"/>
    </sheetView>
  </sheetViews>
  <sheetFormatPr baseColWidth="10" defaultRowHeight="15" x14ac:dyDescent="0.2"/>
  <cols>
    <col min="2" max="2" width="14.5" customWidth="1"/>
    <col min="3" max="3" width="14.33203125" customWidth="1"/>
    <col min="4" max="4" width="14.5" customWidth="1"/>
    <col min="7" max="7" width="21.6640625" bestFit="1" customWidth="1"/>
    <col min="8" max="8" width="28" bestFit="1" customWidth="1"/>
    <col min="9" max="9" width="22.83203125" bestFit="1" customWidth="1"/>
    <col min="10" max="10" width="17.6640625" bestFit="1" customWidth="1"/>
    <col min="11" max="11" width="16.6640625" bestFit="1" customWidth="1"/>
    <col min="12" max="12" width="15.6640625" bestFit="1" customWidth="1"/>
    <col min="14" max="14" width="15.83203125" bestFit="1" customWidth="1"/>
    <col min="15" max="15" width="18.1640625" bestFit="1" customWidth="1"/>
    <col min="16" max="16" width="17" bestFit="1" customWidth="1"/>
    <col min="18" max="18" width="15.83203125" bestFit="1" customWidth="1"/>
    <col min="19" max="19" width="21.83203125" bestFit="1" customWidth="1"/>
    <col min="20" max="20" width="17" bestFit="1" customWidth="1"/>
    <col min="23" max="23" width="21.83203125" bestFit="1" customWidth="1"/>
  </cols>
  <sheetData>
    <row r="1" spans="1:19" ht="19" x14ac:dyDescent="0.25">
      <c r="A1" s="60" t="s">
        <v>15</v>
      </c>
    </row>
    <row r="3" spans="1:19" ht="19" x14ac:dyDescent="0.25">
      <c r="A3" s="46" t="s">
        <v>130</v>
      </c>
    </row>
    <row r="5" spans="1:19" x14ac:dyDescent="0.2">
      <c r="A5" s="41" t="s">
        <v>106</v>
      </c>
      <c r="B5" s="41" t="s">
        <v>109</v>
      </c>
    </row>
    <row r="6" spans="1:19" x14ac:dyDescent="0.2">
      <c r="A6" s="51" t="s">
        <v>23</v>
      </c>
      <c r="B6" s="45" t="s">
        <v>99</v>
      </c>
      <c r="C6" s="45" t="s">
        <v>100</v>
      </c>
      <c r="D6" s="45" t="s">
        <v>102</v>
      </c>
      <c r="E6" s="63" t="s">
        <v>25</v>
      </c>
      <c r="F6" s="63" t="s">
        <v>26</v>
      </c>
      <c r="G6" s="63" t="s">
        <v>27</v>
      </c>
      <c r="H6" s="63" t="s">
        <v>28</v>
      </c>
      <c r="I6" s="63" t="s">
        <v>29</v>
      </c>
      <c r="J6" s="63" t="s">
        <v>30</v>
      </c>
      <c r="K6" s="63" t="s">
        <v>31</v>
      </c>
      <c r="L6" s="63" t="s">
        <v>24</v>
      </c>
    </row>
    <row r="7" spans="1:19" x14ac:dyDescent="0.2">
      <c r="A7" s="52" t="s">
        <v>42</v>
      </c>
      <c r="B7" s="57">
        <v>101753.86</v>
      </c>
      <c r="C7" s="57">
        <v>152720.21095751051</v>
      </c>
      <c r="D7" s="57">
        <v>254474.0709575105</v>
      </c>
      <c r="E7" s="45" t="str">
        <f>+VLOOKUP(A7,'DATOS GENERALES'!$A$1:$I$51,3,FALSE)</f>
        <v>CELULARES</v>
      </c>
      <c r="F7" s="45">
        <f>+VLOOKUP(A7,'DATOS GENERALES'!$A$1:$I$51,4,FALSE)</f>
        <v>5</v>
      </c>
      <c r="G7" s="48">
        <f>+VLOOKUP(A7,'DATOS GENERALES'!$A$1:$I$51,5,FALSE)</f>
        <v>0.78378378378378377</v>
      </c>
      <c r="H7" s="45">
        <f>+VLOOKUP(A7,'DATOS GENERALES'!$A$1:$I$51,6,FALSE)</f>
        <v>71</v>
      </c>
      <c r="I7" s="45" t="str">
        <f>+VLOOKUP(A7,'DATOS GENERALES'!$A$1:$I$51,7,FALSE)</f>
        <v>NO</v>
      </c>
      <c r="J7" s="45" t="str">
        <f>+VLOOKUP(A7,'DATOS GENERALES'!$A$1:$I$51,8,FALSE)</f>
        <v>SI</v>
      </c>
      <c r="K7" s="45" t="str">
        <f>+VLOOKUP(A7,'DATOS GENERALES'!$A$1:$I$51,9,FALSE)</f>
        <v>SI</v>
      </c>
      <c r="L7" s="45" t="str">
        <f>+VLOOKUP(A7,'DATOS GENERALES'!$A$1:$I$51,2,FALSE)</f>
        <v>ROMINA</v>
      </c>
      <c r="N7" s="41" t="s">
        <v>101</v>
      </c>
      <c r="O7" t="s">
        <v>110</v>
      </c>
      <c r="P7" t="s">
        <v>129</v>
      </c>
    </row>
    <row r="8" spans="1:19" x14ac:dyDescent="0.2">
      <c r="A8" s="52" t="s">
        <v>72</v>
      </c>
      <c r="B8" s="57">
        <v>18164.62</v>
      </c>
      <c r="C8" s="57">
        <v>77343.421748862835</v>
      </c>
      <c r="D8" s="57">
        <v>95508.04174886283</v>
      </c>
      <c r="E8" s="45" t="str">
        <f>+VLOOKUP(A8,'DATOS GENERALES'!$A$1:$I$51,3,FALSE)</f>
        <v>CELULARES</v>
      </c>
      <c r="F8" s="45">
        <f>+VLOOKUP(A8,'DATOS GENERALES'!$A$1:$I$51,4,FALSE)</f>
        <v>5</v>
      </c>
      <c r="G8" s="48">
        <f>+VLOOKUP(A8,'DATOS GENERALES'!$A$1:$I$51,5,FALSE)</f>
        <v>0.6</v>
      </c>
      <c r="H8" s="45">
        <f>+VLOOKUP(A8,'DATOS GENERALES'!$A$1:$I$51,6,FALSE)</f>
        <v>81</v>
      </c>
      <c r="I8" s="45" t="str">
        <f>+VLOOKUP(A8,'DATOS GENERALES'!$A$1:$I$51,7,FALSE)</f>
        <v>NO</v>
      </c>
      <c r="J8" s="45" t="str">
        <f>+VLOOKUP(A8,'DATOS GENERALES'!$A$1:$I$51,8,FALSE)</f>
        <v>SI</v>
      </c>
      <c r="K8" s="45" t="str">
        <f>+VLOOKUP(A8,'DATOS GENERALES'!$A$1:$I$51,9,FALSE)</f>
        <v>NO</v>
      </c>
      <c r="L8" s="45" t="str">
        <f>+VLOOKUP(A8,'DATOS GENERALES'!$A$1:$I$51,2,FALSE)</f>
        <v>ALEJANDRO</v>
      </c>
      <c r="N8" s="42" t="s">
        <v>33</v>
      </c>
      <c r="O8" s="55">
        <v>367791.026277953</v>
      </c>
      <c r="P8" s="3">
        <v>21</v>
      </c>
    </row>
    <row r="9" spans="1:19" x14ac:dyDescent="0.2">
      <c r="A9" s="52" t="s">
        <v>85</v>
      </c>
      <c r="B9" s="57">
        <v>42611.76</v>
      </c>
      <c r="C9" s="57">
        <v>25709.772726075629</v>
      </c>
      <c r="D9" s="57">
        <v>68321.532726075631</v>
      </c>
      <c r="E9" s="45" t="str">
        <f>+VLOOKUP(A9,'DATOS GENERALES'!$A$1:$I$51,3,FALSE)</f>
        <v>TECNOLOGIA</v>
      </c>
      <c r="F9" s="45">
        <f>+VLOOKUP(A9,'DATOS GENERALES'!$A$1:$I$51,4,FALSE)</f>
        <v>5</v>
      </c>
      <c r="G9" s="48">
        <f>+VLOOKUP(A9,'DATOS GENERALES'!$A$1:$I$51,5,FALSE)</f>
        <v>1</v>
      </c>
      <c r="H9" s="45">
        <f>+VLOOKUP(A9,'DATOS GENERALES'!$A$1:$I$51,6,FALSE)</f>
        <v>81</v>
      </c>
      <c r="I9" s="45" t="str">
        <f>+VLOOKUP(A9,'DATOS GENERALES'!$A$1:$I$51,7,FALSE)</f>
        <v>SI</v>
      </c>
      <c r="J9" s="45" t="str">
        <f>+VLOOKUP(A9,'DATOS GENERALES'!$A$1:$I$51,8,FALSE)</f>
        <v>SI</v>
      </c>
      <c r="K9" s="45" t="str">
        <f>+VLOOKUP(A9,'DATOS GENERALES'!$A$1:$I$51,9,FALSE)</f>
        <v>SI</v>
      </c>
      <c r="L9" s="45" t="str">
        <f>+VLOOKUP(A9,'DATOS GENERALES'!$A$1:$I$51,2,FALSE)</f>
        <v>ALEJANDRO</v>
      </c>
      <c r="N9" s="42" t="s">
        <v>38</v>
      </c>
      <c r="O9" s="55">
        <v>362628.04010052705</v>
      </c>
      <c r="P9" s="3">
        <v>29</v>
      </c>
    </row>
    <row r="10" spans="1:19" x14ac:dyDescent="0.2">
      <c r="A10" s="52" t="s">
        <v>53</v>
      </c>
      <c r="B10" s="57">
        <v>9301.56</v>
      </c>
      <c r="C10" s="57">
        <v>40277.934017623222</v>
      </c>
      <c r="D10" s="57">
        <v>49579.494017623219</v>
      </c>
      <c r="E10" s="45" t="str">
        <f>+VLOOKUP(A10,'DATOS GENERALES'!$A$1:$I$51,3,FALSE)</f>
        <v>HOGAR</v>
      </c>
      <c r="F10" s="45">
        <f>+VLOOKUP(A10,'DATOS GENERALES'!$A$1:$I$51,4,FALSE)</f>
        <v>5</v>
      </c>
      <c r="G10" s="48">
        <f>+VLOOKUP(A10,'DATOS GENERALES'!$A$1:$I$51,5,FALSE)</f>
        <v>0.92</v>
      </c>
      <c r="H10" s="45">
        <f>+VLOOKUP(A10,'DATOS GENERALES'!$A$1:$I$51,6,FALSE)</f>
        <v>72</v>
      </c>
      <c r="I10" s="45" t="str">
        <f>+VLOOKUP(A10,'DATOS GENERALES'!$A$1:$I$51,7,FALSE)</f>
        <v>NO</v>
      </c>
      <c r="J10" s="45" t="str">
        <f>+VLOOKUP(A10,'DATOS GENERALES'!$A$1:$I$51,8,FALSE)</f>
        <v>NO</v>
      </c>
      <c r="K10" s="45" t="str">
        <f>+VLOOKUP(A10,'DATOS GENERALES'!$A$1:$I$51,9,FALSE)</f>
        <v>SI</v>
      </c>
      <c r="L10" s="45" t="str">
        <f>+VLOOKUP(A10,'DATOS GENERALES'!$A$1:$I$51,2,FALSE)</f>
        <v>ALEJANDRO</v>
      </c>
      <c r="N10" s="42" t="s">
        <v>102</v>
      </c>
      <c r="O10" s="55">
        <v>730419.06637847994</v>
      </c>
      <c r="P10" s="3">
        <v>50</v>
      </c>
    </row>
    <row r="11" spans="1:19" x14ac:dyDescent="0.2">
      <c r="A11" s="52" t="s">
        <v>90</v>
      </c>
      <c r="B11" s="57">
        <v>22247.81</v>
      </c>
      <c r="C11" s="57">
        <v>25344.702199375399</v>
      </c>
      <c r="D11" s="57">
        <v>47592.5121993754</v>
      </c>
      <c r="E11" s="45" t="str">
        <f>+VLOOKUP(A11,'DATOS GENERALES'!$A$1:$I$51,3,FALSE)</f>
        <v>TECNOLOGIA</v>
      </c>
      <c r="F11" s="45">
        <f>+VLOOKUP(A11,'DATOS GENERALES'!$A$1:$I$51,4,FALSE)</f>
        <v>5</v>
      </c>
      <c r="G11" s="48">
        <f>+VLOOKUP(A11,'DATOS GENERALES'!$A$1:$I$51,5,FALSE)</f>
        <v>1</v>
      </c>
      <c r="H11" s="45">
        <f>+VLOOKUP(A11,'DATOS GENERALES'!$A$1:$I$51,6,FALSE)</f>
        <v>81</v>
      </c>
      <c r="I11" s="45" t="str">
        <f>+VLOOKUP(A11,'DATOS GENERALES'!$A$1:$I$51,7,FALSE)</f>
        <v>NO</v>
      </c>
      <c r="J11" s="45" t="str">
        <f>+VLOOKUP(A11,'DATOS GENERALES'!$A$1:$I$51,8,FALSE)</f>
        <v>SI</v>
      </c>
      <c r="K11" s="45" t="str">
        <f>+VLOOKUP(A11,'DATOS GENERALES'!$A$1:$I$51,9,FALSE)</f>
        <v>SI</v>
      </c>
      <c r="L11" s="45" t="str">
        <f>+VLOOKUP(A11,'DATOS GENERALES'!$A$1:$I$51,2,FALSE)</f>
        <v>ROMINA</v>
      </c>
    </row>
    <row r="12" spans="1:19" x14ac:dyDescent="0.2">
      <c r="A12" s="52" t="s">
        <v>77</v>
      </c>
      <c r="B12" s="57">
        <v>8472.0300000000007</v>
      </c>
      <c r="C12" s="57">
        <v>30178.836336379081</v>
      </c>
      <c r="D12" s="57">
        <v>38650.866336379084</v>
      </c>
      <c r="E12" s="45" t="str">
        <f>+VLOOKUP(A12,'DATOS GENERALES'!$A$1:$I$51,3,FALSE)</f>
        <v>CELULARES</v>
      </c>
      <c r="F12" s="45">
        <f>+VLOOKUP(A12,'DATOS GENERALES'!$A$1:$I$51,4,FALSE)</f>
        <v>5</v>
      </c>
      <c r="G12" s="48">
        <f>+VLOOKUP(A12,'DATOS GENERALES'!$A$1:$I$51,5,FALSE)</f>
        <v>0.58461538461538465</v>
      </c>
      <c r="H12" s="45">
        <f>+VLOOKUP(A12,'DATOS GENERALES'!$A$1:$I$51,6,FALSE)</f>
        <v>80</v>
      </c>
      <c r="I12" s="45" t="str">
        <f>+VLOOKUP(A12,'DATOS GENERALES'!$A$1:$I$51,7,FALSE)</f>
        <v>SI</v>
      </c>
      <c r="J12" s="45" t="str">
        <f>+VLOOKUP(A12,'DATOS GENERALES'!$A$1:$I$51,8,FALSE)</f>
        <v>SI</v>
      </c>
      <c r="K12" s="45" t="str">
        <f>+VLOOKUP(A12,'DATOS GENERALES'!$A$1:$I$51,9,FALSE)</f>
        <v>NO</v>
      </c>
      <c r="L12" s="45" t="str">
        <f>+VLOOKUP(A12,'DATOS GENERALES'!$A$1:$I$51,2,FALSE)</f>
        <v>ALEJANDRO</v>
      </c>
      <c r="O12" s="55">
        <f>+O8-O9</f>
        <v>5162.986177425948</v>
      </c>
      <c r="S12" s="55"/>
    </row>
    <row r="13" spans="1:19" x14ac:dyDescent="0.2">
      <c r="A13" s="52" t="s">
        <v>40</v>
      </c>
      <c r="B13" s="57">
        <v>9106.25</v>
      </c>
      <c r="C13" s="57">
        <v>18161.668715654421</v>
      </c>
      <c r="D13" s="57">
        <v>27267.918715654421</v>
      </c>
      <c r="E13" s="45" t="str">
        <f>+VLOOKUP(A13,'DATOS GENERALES'!$A$1:$I$51,3,FALSE)</f>
        <v>COMPUTACIÓN</v>
      </c>
      <c r="F13" s="45">
        <f>+VLOOKUP(A13,'DATOS GENERALES'!$A$1:$I$51,4,FALSE)</f>
        <v>5</v>
      </c>
      <c r="G13" s="48">
        <f>+VLOOKUP(A13,'DATOS GENERALES'!$A$1:$I$51,5,FALSE)</f>
        <v>1</v>
      </c>
      <c r="H13" s="45">
        <f>+VLOOKUP(A13,'DATOS GENERALES'!$A$1:$I$51,6,FALSE)</f>
        <v>69</v>
      </c>
      <c r="I13" s="45" t="str">
        <f>+VLOOKUP(A13,'DATOS GENERALES'!$A$1:$I$51,7,FALSE)</f>
        <v>NO</v>
      </c>
      <c r="J13" s="45" t="str">
        <f>+VLOOKUP(A13,'DATOS GENERALES'!$A$1:$I$51,8,FALSE)</f>
        <v>NO</v>
      </c>
      <c r="K13" s="45" t="str">
        <f>+VLOOKUP(A13,'DATOS GENERALES'!$A$1:$I$51,9,FALSE)</f>
        <v>SI</v>
      </c>
      <c r="L13" s="45" t="str">
        <f>+VLOOKUP(A13,'DATOS GENERALES'!$A$1:$I$51,2,FALSE)</f>
        <v>ROMINA</v>
      </c>
      <c r="O13" s="84"/>
    </row>
    <row r="14" spans="1:19" x14ac:dyDescent="0.2">
      <c r="A14" s="52" t="s">
        <v>63</v>
      </c>
      <c r="B14" s="57">
        <v>4257.4399999999996</v>
      </c>
      <c r="C14" s="57">
        <v>12624.809675910141</v>
      </c>
      <c r="D14" s="57">
        <v>16882.249675910141</v>
      </c>
      <c r="E14" s="45" t="str">
        <f>+VLOOKUP(A14,'DATOS GENERALES'!$A$1:$I$51,3,FALSE)</f>
        <v>CELULARES</v>
      </c>
      <c r="F14" s="45">
        <f>+VLOOKUP(A14,'DATOS GENERALES'!$A$1:$I$51,4,FALSE)</f>
        <v>2</v>
      </c>
      <c r="G14" s="48">
        <f>+VLOOKUP(A14,'DATOS GENERALES'!$A$1:$I$51,5,FALSE)</f>
        <v>0.6</v>
      </c>
      <c r="H14" s="45">
        <f>+VLOOKUP(A14,'DATOS GENERALES'!$A$1:$I$51,6,FALSE)</f>
        <v>77</v>
      </c>
      <c r="I14" s="45" t="str">
        <f>+VLOOKUP(A14,'DATOS GENERALES'!$A$1:$I$51,7,FALSE)</f>
        <v>SI</v>
      </c>
      <c r="J14" s="45" t="str">
        <f>+VLOOKUP(A14,'DATOS GENERALES'!$A$1:$I$51,8,FALSE)</f>
        <v>SI</v>
      </c>
      <c r="K14" s="45" t="str">
        <f>+VLOOKUP(A14,'DATOS GENERALES'!$A$1:$I$51,9,FALSE)</f>
        <v>NO</v>
      </c>
      <c r="L14" s="45" t="str">
        <f>+VLOOKUP(A14,'DATOS GENERALES'!$A$1:$I$51,2,FALSE)</f>
        <v>ALEJANDRO</v>
      </c>
      <c r="O14" s="84"/>
    </row>
    <row r="15" spans="1:19" x14ac:dyDescent="0.2">
      <c r="A15" s="52" t="s">
        <v>61</v>
      </c>
      <c r="B15" s="57">
        <v>1573.63</v>
      </c>
      <c r="C15" s="57">
        <v>14105.397449219759</v>
      </c>
      <c r="D15" s="57">
        <v>15679.02744921976</v>
      </c>
      <c r="E15" s="45" t="str">
        <f>+VLOOKUP(A15,'DATOS GENERALES'!$A$1:$I$51,3,FALSE)</f>
        <v>COMPUTACIÓN</v>
      </c>
      <c r="F15" s="45">
        <f>+VLOOKUP(A15,'DATOS GENERALES'!$A$1:$I$51,4,FALSE)</f>
        <v>5</v>
      </c>
      <c r="G15" s="48">
        <f>+VLOOKUP(A15,'DATOS GENERALES'!$A$1:$I$51,5,FALSE)</f>
        <v>0.85882352941176465</v>
      </c>
      <c r="H15" s="45">
        <f>+VLOOKUP(A15,'DATOS GENERALES'!$A$1:$I$51,6,FALSE)</f>
        <v>76</v>
      </c>
      <c r="I15" s="45" t="str">
        <f>+VLOOKUP(A15,'DATOS GENERALES'!$A$1:$I$51,7,FALSE)</f>
        <v>NO</v>
      </c>
      <c r="J15" s="45" t="str">
        <f>+VLOOKUP(A15,'DATOS GENERALES'!$A$1:$I$51,8,FALSE)</f>
        <v>SI</v>
      </c>
      <c r="K15" s="45" t="str">
        <f>+VLOOKUP(A15,'DATOS GENERALES'!$A$1:$I$51,9,FALSE)</f>
        <v>SI</v>
      </c>
      <c r="L15" s="45" t="str">
        <f>+VLOOKUP(A15,'DATOS GENERALES'!$A$1:$I$51,2,FALSE)</f>
        <v>ALEJANDRO</v>
      </c>
      <c r="O15" s="55"/>
    </row>
    <row r="16" spans="1:19" x14ac:dyDescent="0.2">
      <c r="A16" s="52" t="s">
        <v>86</v>
      </c>
      <c r="B16" s="57">
        <v>4842.3</v>
      </c>
      <c r="C16" s="57">
        <v>8831.884419494032</v>
      </c>
      <c r="D16" s="57">
        <v>13674.184419494031</v>
      </c>
      <c r="E16" s="45" t="str">
        <f>+VLOOKUP(A16,'DATOS GENERALES'!$A$1:$I$51,3,FALSE)</f>
        <v>DEPORTES</v>
      </c>
      <c r="F16" s="45">
        <f>+VLOOKUP(A16,'DATOS GENERALES'!$A$1:$I$51,4,FALSE)</f>
        <v>5</v>
      </c>
      <c r="G16" s="48">
        <f>+VLOOKUP(A16,'DATOS GENERALES'!$A$1:$I$51,5,FALSE)</f>
        <v>0.90920245398773003</v>
      </c>
      <c r="H16" s="45">
        <f>+VLOOKUP(A16,'DATOS GENERALES'!$A$1:$I$51,6,FALSE)</f>
        <v>75</v>
      </c>
      <c r="I16" s="45" t="str">
        <f>+VLOOKUP(A16,'DATOS GENERALES'!$A$1:$I$51,7,FALSE)</f>
        <v>SI</v>
      </c>
      <c r="J16" s="45" t="str">
        <f>+VLOOKUP(A16,'DATOS GENERALES'!$A$1:$I$51,8,FALSE)</f>
        <v>NO</v>
      </c>
      <c r="K16" s="45" t="str">
        <f>+VLOOKUP(A16,'DATOS GENERALES'!$A$1:$I$51,9,FALSE)</f>
        <v>SI</v>
      </c>
      <c r="L16" s="45" t="str">
        <f>+VLOOKUP(A16,'DATOS GENERALES'!$A$1:$I$51,2,FALSE)</f>
        <v>ALEJANDRO</v>
      </c>
    </row>
    <row r="17" spans="1:12" x14ac:dyDescent="0.2">
      <c r="A17" s="52" t="s">
        <v>64</v>
      </c>
      <c r="B17" s="57">
        <v>833.11</v>
      </c>
      <c r="C17" s="57">
        <v>12201.60070612868</v>
      </c>
      <c r="D17" s="57">
        <v>13034.710706128681</v>
      </c>
      <c r="E17" s="45" t="str">
        <f>+VLOOKUP(A17,'DATOS GENERALES'!$A$1:$I$51,3,FALSE)</f>
        <v>TECNOLOGIA</v>
      </c>
      <c r="F17" s="45">
        <f>+VLOOKUP(A17,'DATOS GENERALES'!$A$1:$I$51,4,FALSE)</f>
        <v>4</v>
      </c>
      <c r="G17" s="48">
        <f>+VLOOKUP(A17,'DATOS GENERALES'!$A$1:$I$51,5,FALSE)</f>
        <v>1</v>
      </c>
      <c r="H17" s="45">
        <f>+VLOOKUP(A17,'DATOS GENERALES'!$A$1:$I$51,6,FALSE)</f>
        <v>81</v>
      </c>
      <c r="I17" s="45" t="str">
        <f>+VLOOKUP(A17,'DATOS GENERALES'!$A$1:$I$51,7,FALSE)</f>
        <v>NO</v>
      </c>
      <c r="J17" s="45" t="str">
        <f>+VLOOKUP(A17,'DATOS GENERALES'!$A$1:$I$51,8,FALSE)</f>
        <v>SI</v>
      </c>
      <c r="K17" s="45" t="str">
        <f>+VLOOKUP(A17,'DATOS GENERALES'!$A$1:$I$51,9,FALSE)</f>
        <v>SI</v>
      </c>
      <c r="L17" s="45" t="str">
        <f>+VLOOKUP(A17,'DATOS GENERALES'!$A$1:$I$51,2,FALSE)</f>
        <v>ROMINA</v>
      </c>
    </row>
    <row r="18" spans="1:12" x14ac:dyDescent="0.2">
      <c r="A18" s="52" t="s">
        <v>82</v>
      </c>
      <c r="B18" s="57">
        <v>2421.89</v>
      </c>
      <c r="C18" s="57">
        <v>9212.3819630850994</v>
      </c>
      <c r="D18" s="57">
        <v>11634.271963085099</v>
      </c>
      <c r="E18" s="45" t="str">
        <f>+VLOOKUP(A18,'DATOS GENERALES'!$A$1:$I$51,3,FALSE)</f>
        <v>TECNOLOGIA</v>
      </c>
      <c r="F18" s="45">
        <f>+VLOOKUP(A18,'DATOS GENERALES'!$A$1:$I$51,4,FALSE)</f>
        <v>5</v>
      </c>
      <c r="G18" s="48">
        <f>+VLOOKUP(A18,'DATOS GENERALES'!$A$1:$I$51,5,FALSE)</f>
        <v>1</v>
      </c>
      <c r="H18" s="45">
        <f>+VLOOKUP(A18,'DATOS GENERALES'!$A$1:$I$51,6,FALSE)</f>
        <v>76</v>
      </c>
      <c r="I18" s="45" t="str">
        <f>+VLOOKUP(A18,'DATOS GENERALES'!$A$1:$I$51,7,FALSE)</f>
        <v>NO</v>
      </c>
      <c r="J18" s="45" t="str">
        <f>+VLOOKUP(A18,'DATOS GENERALES'!$A$1:$I$51,8,FALSE)</f>
        <v>SI</v>
      </c>
      <c r="K18" s="45" t="str">
        <f>+VLOOKUP(A18,'DATOS GENERALES'!$A$1:$I$51,9,FALSE)</f>
        <v>NO</v>
      </c>
      <c r="L18" s="45" t="str">
        <f>+VLOOKUP(A18,'DATOS GENERALES'!$A$1:$I$51,2,FALSE)</f>
        <v>ALEJANDRO</v>
      </c>
    </row>
    <row r="19" spans="1:12" x14ac:dyDescent="0.2">
      <c r="A19" s="52" t="s">
        <v>47</v>
      </c>
      <c r="B19" s="57">
        <v>1900.67</v>
      </c>
      <c r="C19" s="57">
        <v>6306.6864727491256</v>
      </c>
      <c r="D19" s="57">
        <v>8207.3564727491248</v>
      </c>
      <c r="E19" s="45" t="str">
        <f>+VLOOKUP(A19,'DATOS GENERALES'!$A$1:$I$51,3,FALSE)</f>
        <v>ELECTRODOMESTICOS</v>
      </c>
      <c r="F19" s="45">
        <f>+VLOOKUP(A19,'DATOS GENERALES'!$A$1:$I$51,4,FALSE)</f>
        <v>5</v>
      </c>
      <c r="G19" s="48">
        <f>+VLOOKUP(A19,'DATOS GENERALES'!$A$1:$I$51,5,FALSE)</f>
        <v>1</v>
      </c>
      <c r="H19" s="45">
        <f>+VLOOKUP(A19,'DATOS GENERALES'!$A$1:$I$51,6,FALSE)</f>
        <v>73</v>
      </c>
      <c r="I19" s="45" t="str">
        <f>+VLOOKUP(A19,'DATOS GENERALES'!$A$1:$I$51,7,FALSE)</f>
        <v>NO</v>
      </c>
      <c r="J19" s="45" t="str">
        <f>+VLOOKUP(A19,'DATOS GENERALES'!$A$1:$I$51,8,FALSE)</f>
        <v>NO</v>
      </c>
      <c r="K19" s="45" t="str">
        <f>+VLOOKUP(A19,'DATOS GENERALES'!$A$1:$I$51,9,FALSE)</f>
        <v>SI</v>
      </c>
      <c r="L19" s="45" t="str">
        <f>+VLOOKUP(A19,'DATOS GENERALES'!$A$1:$I$51,2,FALSE)</f>
        <v>ALEJANDRO</v>
      </c>
    </row>
    <row r="20" spans="1:12" x14ac:dyDescent="0.2">
      <c r="A20" s="52" t="s">
        <v>73</v>
      </c>
      <c r="B20" s="57">
        <v>3238.8</v>
      </c>
      <c r="C20" s="57">
        <v>3415.2071866824931</v>
      </c>
      <c r="D20" s="57">
        <v>6654.0071866824928</v>
      </c>
      <c r="E20" s="45" t="str">
        <f>+VLOOKUP(A20,'DATOS GENERALES'!$A$1:$I$51,3,FALSE)</f>
        <v>MODA</v>
      </c>
      <c r="F20" s="45">
        <f>+VLOOKUP(A20,'DATOS GENERALES'!$A$1:$I$51,4,FALSE)</f>
        <v>3</v>
      </c>
      <c r="G20" s="48">
        <f>+VLOOKUP(A20,'DATOS GENERALES'!$A$1:$I$51,5,FALSE)</f>
        <v>1</v>
      </c>
      <c r="H20" s="45">
        <f>+VLOOKUP(A20,'DATOS GENERALES'!$A$1:$I$51,6,FALSE)</f>
        <v>81</v>
      </c>
      <c r="I20" s="45" t="str">
        <f>+VLOOKUP(A20,'DATOS GENERALES'!$A$1:$I$51,7,FALSE)</f>
        <v>NO</v>
      </c>
      <c r="J20" s="45" t="str">
        <f>+VLOOKUP(A20,'DATOS GENERALES'!$A$1:$I$51,8,FALSE)</f>
        <v>SI</v>
      </c>
      <c r="K20" s="45" t="str">
        <f>+VLOOKUP(A20,'DATOS GENERALES'!$A$1:$I$51,9,FALSE)</f>
        <v>NO</v>
      </c>
      <c r="L20" s="45" t="str">
        <f>+VLOOKUP(A20,'DATOS GENERALES'!$A$1:$I$51,2,FALSE)</f>
        <v>ALEJANDRO</v>
      </c>
    </row>
    <row r="21" spans="1:12" x14ac:dyDescent="0.2">
      <c r="A21" s="52" t="s">
        <v>54</v>
      </c>
      <c r="B21" s="57">
        <v>2389.7199999999998</v>
      </c>
      <c r="C21" s="57">
        <v>4079.9609911684061</v>
      </c>
      <c r="D21" s="57">
        <v>6469.6809911684059</v>
      </c>
      <c r="E21" s="45" t="str">
        <f>+VLOOKUP(A21,'DATOS GENERALES'!$A$1:$I$51,3,FALSE)</f>
        <v>COMPUTACIÓN</v>
      </c>
      <c r="F21" s="45">
        <f>+VLOOKUP(A21,'DATOS GENERALES'!$A$1:$I$51,4,FALSE)</f>
        <v>5</v>
      </c>
      <c r="G21" s="48">
        <f>+VLOOKUP(A21,'DATOS GENERALES'!$A$1:$I$51,5,FALSE)</f>
        <v>0.71</v>
      </c>
      <c r="H21" s="45">
        <f>+VLOOKUP(A21,'DATOS GENERALES'!$A$1:$I$51,6,FALSE)</f>
        <v>79</v>
      </c>
      <c r="I21" s="45" t="str">
        <f>+VLOOKUP(A21,'DATOS GENERALES'!$A$1:$I$51,7,FALSE)</f>
        <v>SI</v>
      </c>
      <c r="J21" s="45" t="str">
        <f>+VLOOKUP(A21,'DATOS GENERALES'!$A$1:$I$51,8,FALSE)</f>
        <v>NO</v>
      </c>
      <c r="K21" s="45" t="str">
        <f>+VLOOKUP(A21,'DATOS GENERALES'!$A$1:$I$51,9,FALSE)</f>
        <v>SI</v>
      </c>
      <c r="L21" s="45" t="str">
        <f>+VLOOKUP(A21,'DATOS GENERALES'!$A$1:$I$51,2,FALSE)</f>
        <v>ROMINA</v>
      </c>
    </row>
    <row r="22" spans="1:12" x14ac:dyDescent="0.2">
      <c r="A22" s="52" t="s">
        <v>67</v>
      </c>
      <c r="B22" s="57">
        <v>541.62</v>
      </c>
      <c r="C22" s="57">
        <v>5616.3300851100084</v>
      </c>
      <c r="D22" s="57">
        <v>6157.9500851100083</v>
      </c>
      <c r="E22" s="45" t="str">
        <f>+VLOOKUP(A22,'DATOS GENERALES'!$A$1:$I$51,3,FALSE)</f>
        <v>DEPORTES</v>
      </c>
      <c r="F22" s="45">
        <f>+VLOOKUP(A22,'DATOS GENERALES'!$A$1:$I$51,4,FALSE)</f>
        <v>5</v>
      </c>
      <c r="G22" s="48">
        <f>+VLOOKUP(A22,'DATOS GENERALES'!$A$1:$I$51,5,FALSE)</f>
        <v>0.94</v>
      </c>
      <c r="H22" s="45">
        <f>+VLOOKUP(A22,'DATOS GENERALES'!$A$1:$I$51,6,FALSE)</f>
        <v>67</v>
      </c>
      <c r="I22" s="45" t="str">
        <f>+VLOOKUP(A22,'DATOS GENERALES'!$A$1:$I$51,7,FALSE)</f>
        <v>NO</v>
      </c>
      <c r="J22" s="45" t="str">
        <f>+VLOOKUP(A22,'DATOS GENERALES'!$A$1:$I$51,8,FALSE)</f>
        <v>NO</v>
      </c>
      <c r="K22" s="45" t="str">
        <f>+VLOOKUP(A22,'DATOS GENERALES'!$A$1:$I$51,9,FALSE)</f>
        <v>SI</v>
      </c>
      <c r="L22" s="45" t="str">
        <f>+VLOOKUP(A22,'DATOS GENERALES'!$A$1:$I$51,2,FALSE)</f>
        <v>ALEJANDRO</v>
      </c>
    </row>
    <row r="23" spans="1:12" x14ac:dyDescent="0.2">
      <c r="A23" s="52" t="s">
        <v>84</v>
      </c>
      <c r="B23" s="57">
        <v>20.54</v>
      </c>
      <c r="C23" s="57">
        <v>4628.7812013703251</v>
      </c>
      <c r="D23" s="57">
        <v>4649.3212013703251</v>
      </c>
      <c r="E23" s="45" t="str">
        <f>+VLOOKUP(A23,'DATOS GENERALES'!$A$1:$I$51,3,FALSE)</f>
        <v>TECNOLOGIA</v>
      </c>
      <c r="F23" s="45">
        <f>+VLOOKUP(A23,'DATOS GENERALES'!$A$1:$I$51,4,FALSE)</f>
        <v>5</v>
      </c>
      <c r="G23" s="48">
        <f>+VLOOKUP(A23,'DATOS GENERALES'!$A$1:$I$51,5,FALSE)</f>
        <v>1</v>
      </c>
      <c r="H23" s="45">
        <f>+VLOOKUP(A23,'DATOS GENERALES'!$A$1:$I$51,6,FALSE)</f>
        <v>85</v>
      </c>
      <c r="I23" s="45" t="str">
        <f>+VLOOKUP(A23,'DATOS GENERALES'!$A$1:$I$51,7,FALSE)</f>
        <v>NO</v>
      </c>
      <c r="J23" s="45" t="str">
        <f>+VLOOKUP(A23,'DATOS GENERALES'!$A$1:$I$51,8,FALSE)</f>
        <v>NO</v>
      </c>
      <c r="K23" s="45" t="str">
        <f>+VLOOKUP(A23,'DATOS GENERALES'!$A$1:$I$51,9,FALSE)</f>
        <v>NO</v>
      </c>
      <c r="L23" s="45" t="str">
        <f>+VLOOKUP(A23,'DATOS GENERALES'!$A$1:$I$51,2,FALSE)</f>
        <v>ALEJANDRO</v>
      </c>
    </row>
    <row r="24" spans="1:12" x14ac:dyDescent="0.2">
      <c r="A24" s="52" t="s">
        <v>59</v>
      </c>
      <c r="B24" s="57">
        <v>328.42</v>
      </c>
      <c r="C24" s="57">
        <v>3985.0070045985249</v>
      </c>
      <c r="D24" s="57">
        <v>4313.4270045985249</v>
      </c>
      <c r="E24" s="45" t="str">
        <f>+VLOOKUP(A24,'DATOS GENERALES'!$A$1:$I$51,3,FALSE)</f>
        <v>COMPUTACIÓN</v>
      </c>
      <c r="F24" s="45">
        <f>+VLOOKUP(A24,'DATOS GENERALES'!$A$1:$I$51,4,FALSE)</f>
        <v>2</v>
      </c>
      <c r="G24" s="48">
        <f>+VLOOKUP(A24,'DATOS GENERALES'!$A$1:$I$51,5,FALSE)</f>
        <v>1</v>
      </c>
      <c r="H24" s="45">
        <f>+VLOOKUP(A24,'DATOS GENERALES'!$A$1:$I$51,6,FALSE)</f>
        <v>86</v>
      </c>
      <c r="I24" s="45" t="str">
        <f>+VLOOKUP(A24,'DATOS GENERALES'!$A$1:$I$51,7,FALSE)</f>
        <v>NO</v>
      </c>
      <c r="J24" s="45" t="str">
        <f>+VLOOKUP(A24,'DATOS GENERALES'!$A$1:$I$51,8,FALSE)</f>
        <v>NO</v>
      </c>
      <c r="K24" s="45" t="str">
        <f>+VLOOKUP(A24,'DATOS GENERALES'!$A$1:$I$51,9,FALSE)</f>
        <v>NO</v>
      </c>
      <c r="L24" s="45" t="str">
        <f>+VLOOKUP(A24,'DATOS GENERALES'!$A$1:$I$51,2,FALSE)</f>
        <v>ALEJANDRO</v>
      </c>
    </row>
    <row r="25" spans="1:12" x14ac:dyDescent="0.2">
      <c r="A25" s="52" t="s">
        <v>45</v>
      </c>
      <c r="B25" s="57">
        <v>1356.58</v>
      </c>
      <c r="C25" s="57">
        <v>2719.744043153878</v>
      </c>
      <c r="D25" s="57">
        <v>4076.3240431538779</v>
      </c>
      <c r="E25" s="45" t="str">
        <f>+VLOOKUP(A25,'DATOS GENERALES'!$A$1:$I$51,3,FALSE)</f>
        <v>MODA</v>
      </c>
      <c r="F25" s="45">
        <f>+VLOOKUP(A25,'DATOS GENERALES'!$A$1:$I$51,4,FALSE)</f>
        <v>5</v>
      </c>
      <c r="G25" s="48">
        <f>+VLOOKUP(A25,'DATOS GENERALES'!$A$1:$I$51,5,FALSE)</f>
        <v>1</v>
      </c>
      <c r="H25" s="45">
        <f>+VLOOKUP(A25,'DATOS GENERALES'!$A$1:$I$51,6,FALSE)</f>
        <v>87</v>
      </c>
      <c r="I25" s="45" t="str">
        <f>+VLOOKUP(A25,'DATOS GENERALES'!$A$1:$I$51,7,FALSE)</f>
        <v>NO</v>
      </c>
      <c r="J25" s="45" t="str">
        <f>+VLOOKUP(A25,'DATOS GENERALES'!$A$1:$I$51,8,FALSE)</f>
        <v>SI</v>
      </c>
      <c r="K25" s="45" t="str">
        <f>+VLOOKUP(A25,'DATOS GENERALES'!$A$1:$I$51,9,FALSE)</f>
        <v>SI</v>
      </c>
      <c r="L25" s="45" t="str">
        <f>+VLOOKUP(A25,'DATOS GENERALES'!$A$1:$I$51,2,FALSE)</f>
        <v>ALEJANDRO</v>
      </c>
    </row>
    <row r="26" spans="1:12" x14ac:dyDescent="0.2">
      <c r="A26" s="52" t="s">
        <v>55</v>
      </c>
      <c r="B26" s="57">
        <v>1421.36</v>
      </c>
      <c r="C26" s="57">
        <v>2378.874680779968</v>
      </c>
      <c r="D26" s="57">
        <v>3800.2346807799677</v>
      </c>
      <c r="E26" s="45" t="str">
        <f>+VLOOKUP(A26,'DATOS GENERALES'!$A$1:$I$51,3,FALSE)</f>
        <v>MASCOTAS</v>
      </c>
      <c r="F26" s="45">
        <f>+VLOOKUP(A26,'DATOS GENERALES'!$A$1:$I$51,4,FALSE)</f>
        <v>4</v>
      </c>
      <c r="G26" s="48">
        <f>+VLOOKUP(A26,'DATOS GENERALES'!$A$1:$I$51,5,FALSE)</f>
        <v>0.95</v>
      </c>
      <c r="H26" s="45">
        <f>+VLOOKUP(A26,'DATOS GENERALES'!$A$1:$I$51,6,FALSE)</f>
        <v>80</v>
      </c>
      <c r="I26" s="45" t="str">
        <f>+VLOOKUP(A26,'DATOS GENERALES'!$A$1:$I$51,7,FALSE)</f>
        <v>SI</v>
      </c>
      <c r="J26" s="45" t="str">
        <f>+VLOOKUP(A26,'DATOS GENERALES'!$A$1:$I$51,8,FALSE)</f>
        <v>NO</v>
      </c>
      <c r="K26" s="45" t="str">
        <f>+VLOOKUP(A26,'DATOS GENERALES'!$A$1:$I$51,9,FALSE)</f>
        <v>SI</v>
      </c>
      <c r="L26" s="45" t="str">
        <f>+VLOOKUP(A26,'DATOS GENERALES'!$A$1:$I$51,2,FALSE)</f>
        <v>ALEJANDRO</v>
      </c>
    </row>
    <row r="27" spans="1:12" x14ac:dyDescent="0.2">
      <c r="A27" s="52" t="s">
        <v>57</v>
      </c>
      <c r="B27" s="57">
        <v>1597.29</v>
      </c>
      <c r="C27" s="57">
        <v>968.21265326744106</v>
      </c>
      <c r="D27" s="57">
        <v>2565.502653267441</v>
      </c>
      <c r="E27" s="45" t="str">
        <f>+VLOOKUP(A27,'DATOS GENERALES'!$A$1:$I$51,3,FALSE)</f>
        <v>HOGAR</v>
      </c>
      <c r="F27" s="45">
        <f>+VLOOKUP(A27,'DATOS GENERALES'!$A$1:$I$51,4,FALSE)</f>
        <v>5</v>
      </c>
      <c r="G27" s="48">
        <f>+VLOOKUP(A27,'DATOS GENERALES'!$A$1:$I$51,5,FALSE)</f>
        <v>0.88421052631578945</v>
      </c>
      <c r="H27" s="45">
        <f>+VLOOKUP(A27,'DATOS GENERALES'!$A$1:$I$51,6,FALSE)</f>
        <v>76</v>
      </c>
      <c r="I27" s="45" t="str">
        <f>+VLOOKUP(A27,'DATOS GENERALES'!$A$1:$I$51,7,FALSE)</f>
        <v>SI</v>
      </c>
      <c r="J27" s="45" t="str">
        <f>+VLOOKUP(A27,'DATOS GENERALES'!$A$1:$I$51,8,FALSE)</f>
        <v>NO</v>
      </c>
      <c r="K27" s="45" t="str">
        <f>+VLOOKUP(A27,'DATOS GENERALES'!$A$1:$I$51,9,FALSE)</f>
        <v>SI</v>
      </c>
      <c r="L27" s="45" t="str">
        <f>+VLOOKUP(A27,'DATOS GENERALES'!$A$1:$I$51,2,FALSE)</f>
        <v>ROMINA</v>
      </c>
    </row>
    <row r="28" spans="1:12" x14ac:dyDescent="0.2">
      <c r="A28" s="52" t="s">
        <v>60</v>
      </c>
      <c r="B28" s="57">
        <v>1152.04</v>
      </c>
      <c r="C28" s="57">
        <v>1308.0401933239771</v>
      </c>
      <c r="D28" s="57">
        <v>2460.0801933239773</v>
      </c>
      <c r="E28" s="45" t="str">
        <f>+VLOOKUP(A28,'DATOS GENERALES'!$A$1:$I$51,3,FALSE)</f>
        <v>HOGAR</v>
      </c>
      <c r="F28" s="45">
        <f>+VLOOKUP(A28,'DATOS GENERALES'!$A$1:$I$51,4,FALSE)</f>
        <v>5</v>
      </c>
      <c r="G28" s="48">
        <f>+VLOOKUP(A28,'DATOS GENERALES'!$A$1:$I$51,5,FALSE)</f>
        <v>0.88571428571428568</v>
      </c>
      <c r="H28" s="45">
        <f>+VLOOKUP(A28,'DATOS GENERALES'!$A$1:$I$51,6,FALSE)</f>
        <v>80</v>
      </c>
      <c r="I28" s="45" t="str">
        <f>+VLOOKUP(A28,'DATOS GENERALES'!$A$1:$I$51,7,FALSE)</f>
        <v>NO</v>
      </c>
      <c r="J28" s="45" t="str">
        <f>+VLOOKUP(A28,'DATOS GENERALES'!$A$1:$I$51,8,FALSE)</f>
        <v>SI</v>
      </c>
      <c r="K28" s="45" t="str">
        <f>+VLOOKUP(A28,'DATOS GENERALES'!$A$1:$I$51,9,FALSE)</f>
        <v>SI</v>
      </c>
      <c r="L28" s="45" t="str">
        <f>+VLOOKUP(A28,'DATOS GENERALES'!$A$1:$I$51,2,FALSE)</f>
        <v>ROMINA</v>
      </c>
    </row>
    <row r="29" spans="1:12" x14ac:dyDescent="0.2">
      <c r="A29" s="52" t="s">
        <v>44</v>
      </c>
      <c r="B29" s="57">
        <v>481.43</v>
      </c>
      <c r="C29" s="57">
        <v>1854.4424626793209</v>
      </c>
      <c r="D29" s="57">
        <v>2335.872462679321</v>
      </c>
      <c r="E29" s="45" t="str">
        <f>+VLOOKUP(A29,'DATOS GENERALES'!$A$1:$I$51,3,FALSE)</f>
        <v>HOGAR</v>
      </c>
      <c r="F29" s="45">
        <f>+VLOOKUP(A29,'DATOS GENERALES'!$A$1:$I$51,4,FALSE)</f>
        <v>4</v>
      </c>
      <c r="G29" s="48">
        <f>+VLOOKUP(A29,'DATOS GENERALES'!$A$1:$I$51,5,FALSE)</f>
        <v>1</v>
      </c>
      <c r="H29" s="45">
        <f>+VLOOKUP(A29,'DATOS GENERALES'!$A$1:$I$51,6,FALSE)</f>
        <v>80</v>
      </c>
      <c r="I29" s="45" t="str">
        <f>+VLOOKUP(A29,'DATOS GENERALES'!$A$1:$I$51,7,FALSE)</f>
        <v>NO</v>
      </c>
      <c r="J29" s="45" t="str">
        <f>+VLOOKUP(A29,'DATOS GENERALES'!$A$1:$I$51,8,FALSE)</f>
        <v>SI</v>
      </c>
      <c r="K29" s="45" t="str">
        <f>+VLOOKUP(A29,'DATOS GENERALES'!$A$1:$I$51,9,FALSE)</f>
        <v>SI</v>
      </c>
      <c r="L29" s="45" t="str">
        <f>+VLOOKUP(A29,'DATOS GENERALES'!$A$1:$I$51,2,FALSE)</f>
        <v>ALEJANDRO</v>
      </c>
    </row>
    <row r="30" spans="1:12" x14ac:dyDescent="0.2">
      <c r="A30" s="52" t="s">
        <v>56</v>
      </c>
      <c r="B30" s="57">
        <v>1126.3599999999999</v>
      </c>
      <c r="C30" s="57">
        <v>769.29675876323904</v>
      </c>
      <c r="D30" s="57">
        <v>1895.6567587632389</v>
      </c>
      <c r="E30" s="45" t="str">
        <f>+VLOOKUP(A30,'DATOS GENERALES'!$A$1:$I$51,3,FALSE)</f>
        <v>MASCOTAS</v>
      </c>
      <c r="F30" s="45">
        <f>+VLOOKUP(A30,'DATOS GENERALES'!$A$1:$I$51,4,FALSE)</f>
        <v>3</v>
      </c>
      <c r="G30" s="48">
        <f>+VLOOKUP(A30,'DATOS GENERALES'!$A$1:$I$51,5,FALSE)</f>
        <v>0.85833333333333328</v>
      </c>
      <c r="H30" s="45">
        <f>+VLOOKUP(A30,'DATOS GENERALES'!$A$1:$I$51,6,FALSE)</f>
        <v>71</v>
      </c>
      <c r="I30" s="45" t="str">
        <f>+VLOOKUP(A30,'DATOS GENERALES'!$A$1:$I$51,7,FALSE)</f>
        <v>NO</v>
      </c>
      <c r="J30" s="45" t="str">
        <f>+VLOOKUP(A30,'DATOS GENERALES'!$A$1:$I$51,8,FALSE)</f>
        <v>NO</v>
      </c>
      <c r="K30" s="45" t="str">
        <f>+VLOOKUP(A30,'DATOS GENERALES'!$A$1:$I$51,9,FALSE)</f>
        <v>SI</v>
      </c>
      <c r="L30" s="45" t="str">
        <f>+VLOOKUP(A30,'DATOS GENERALES'!$A$1:$I$51,2,FALSE)</f>
        <v>ALEJANDRO</v>
      </c>
    </row>
    <row r="31" spans="1:12" x14ac:dyDescent="0.2">
      <c r="A31" s="52" t="s">
        <v>83</v>
      </c>
      <c r="B31" s="57">
        <v>846.23</v>
      </c>
      <c r="C31" s="57">
        <v>892.8451259260072</v>
      </c>
      <c r="D31" s="57">
        <v>1739.0751259260073</v>
      </c>
      <c r="E31" s="45" t="str">
        <f>+VLOOKUP(A31,'DATOS GENERALES'!$A$1:$I$51,3,FALSE)</f>
        <v>COMPUTACIÓN</v>
      </c>
      <c r="F31" s="45">
        <f>+VLOOKUP(A31,'DATOS GENERALES'!$A$1:$I$51,4,FALSE)</f>
        <v>1</v>
      </c>
      <c r="G31" s="48">
        <f>+VLOOKUP(A31,'DATOS GENERALES'!$A$1:$I$51,5,FALSE)</f>
        <v>0.62</v>
      </c>
      <c r="H31" s="45">
        <f>+VLOOKUP(A31,'DATOS GENERALES'!$A$1:$I$51,6,FALSE)</f>
        <v>99</v>
      </c>
      <c r="I31" s="45" t="str">
        <f>+VLOOKUP(A31,'DATOS GENERALES'!$A$1:$I$51,7,FALSE)</f>
        <v>NO</v>
      </c>
      <c r="J31" s="45" t="str">
        <f>+VLOOKUP(A31,'DATOS GENERALES'!$A$1:$I$51,8,FALSE)</f>
        <v>NO</v>
      </c>
      <c r="K31" s="45" t="str">
        <f>+VLOOKUP(A31,'DATOS GENERALES'!$A$1:$I$51,9,FALSE)</f>
        <v>NO</v>
      </c>
      <c r="L31" s="45" t="str">
        <f>+VLOOKUP(A31,'DATOS GENERALES'!$A$1:$I$51,2,FALSE)</f>
        <v>ALEJANDRO</v>
      </c>
    </row>
    <row r="32" spans="1:12" x14ac:dyDescent="0.2">
      <c r="A32" s="52" t="s">
        <v>70</v>
      </c>
      <c r="B32" s="57">
        <v>947.98</v>
      </c>
      <c r="C32" s="57">
        <v>722.3344459531578</v>
      </c>
      <c r="D32" s="57">
        <v>1670.3144459531577</v>
      </c>
      <c r="E32" s="45" t="str">
        <f>+VLOOKUP(A32,'DATOS GENERALES'!$A$1:$I$51,3,FALSE)</f>
        <v>DEPORTES</v>
      </c>
      <c r="F32" s="45">
        <f>+VLOOKUP(A32,'DATOS GENERALES'!$A$1:$I$51,4,FALSE)</f>
        <v>2</v>
      </c>
      <c r="G32" s="48">
        <f>+VLOOKUP(A32,'DATOS GENERALES'!$A$1:$I$51,5,FALSE)</f>
        <v>1</v>
      </c>
      <c r="H32" s="45">
        <f>+VLOOKUP(A32,'DATOS GENERALES'!$A$1:$I$51,6,FALSE)</f>
        <v>70</v>
      </c>
      <c r="I32" s="45" t="str">
        <f>+VLOOKUP(A32,'DATOS GENERALES'!$A$1:$I$51,7,FALSE)</f>
        <v>NO</v>
      </c>
      <c r="J32" s="45" t="str">
        <f>+VLOOKUP(A32,'DATOS GENERALES'!$A$1:$I$51,8,FALSE)</f>
        <v>NO</v>
      </c>
      <c r="K32" s="45" t="str">
        <f>+VLOOKUP(A32,'DATOS GENERALES'!$A$1:$I$51,9,FALSE)</f>
        <v>NO</v>
      </c>
      <c r="L32" s="45" t="str">
        <f>+VLOOKUP(A32,'DATOS GENERALES'!$A$1:$I$51,2,FALSE)</f>
        <v>ROMINA</v>
      </c>
    </row>
    <row r="33" spans="1:12" x14ac:dyDescent="0.2">
      <c r="A33" s="52" t="s">
        <v>32</v>
      </c>
      <c r="B33" s="57">
        <v>704.42</v>
      </c>
      <c r="C33" s="57">
        <v>946.16267175339135</v>
      </c>
      <c r="D33" s="57">
        <v>1650.5826717533914</v>
      </c>
      <c r="E33" s="45" t="str">
        <f>+VLOOKUP(A33,'DATOS GENERALES'!$A$1:$I$51,3,FALSE)</f>
        <v>HOGAR</v>
      </c>
      <c r="F33" s="45">
        <f>+VLOOKUP(A33,'DATOS GENERALES'!$A$1:$I$51,4,FALSE)</f>
        <v>3</v>
      </c>
      <c r="G33" s="48">
        <f>+VLOOKUP(A33,'DATOS GENERALES'!$A$1:$I$51,5,FALSE)</f>
        <v>0.8571428571428571</v>
      </c>
      <c r="H33" s="45">
        <f>+VLOOKUP(A33,'DATOS GENERALES'!$A$1:$I$51,6,FALSE)</f>
        <v>78</v>
      </c>
      <c r="I33" s="45" t="str">
        <f>+VLOOKUP(A33,'DATOS GENERALES'!$A$1:$I$51,7,FALSE)</f>
        <v>NO</v>
      </c>
      <c r="J33" s="45" t="str">
        <f>+VLOOKUP(A33,'DATOS GENERALES'!$A$1:$I$51,8,FALSE)</f>
        <v>NO</v>
      </c>
      <c r="K33" s="45" t="str">
        <f>+VLOOKUP(A33,'DATOS GENERALES'!$A$1:$I$51,9,FALSE)</f>
        <v>SI</v>
      </c>
      <c r="L33" s="45" t="str">
        <f>+VLOOKUP(A33,'DATOS GENERALES'!$A$1:$I$51,2,FALSE)</f>
        <v>ROMINA</v>
      </c>
    </row>
    <row r="34" spans="1:12" x14ac:dyDescent="0.2">
      <c r="A34" s="52" t="s">
        <v>48</v>
      </c>
      <c r="B34" s="57">
        <v>707.43</v>
      </c>
      <c r="C34" s="57">
        <v>902.33417451124501</v>
      </c>
      <c r="D34" s="57">
        <v>1609.7641745112451</v>
      </c>
      <c r="E34" s="45" t="str">
        <f>+VLOOKUP(A34,'DATOS GENERALES'!$A$1:$I$51,3,FALSE)</f>
        <v>MASCOTAS</v>
      </c>
      <c r="F34" s="45">
        <f>+VLOOKUP(A34,'DATOS GENERALES'!$A$1:$I$51,4,FALSE)</f>
        <v>5</v>
      </c>
      <c r="G34" s="48">
        <f>+VLOOKUP(A34,'DATOS GENERALES'!$A$1:$I$51,5,FALSE)</f>
        <v>1</v>
      </c>
      <c r="H34" s="45">
        <f>+VLOOKUP(A34,'DATOS GENERALES'!$A$1:$I$51,6,FALSE)</f>
        <v>73</v>
      </c>
      <c r="I34" s="45" t="str">
        <f>+VLOOKUP(A34,'DATOS GENERALES'!$A$1:$I$51,7,FALSE)</f>
        <v>SI</v>
      </c>
      <c r="J34" s="45" t="str">
        <f>+VLOOKUP(A34,'DATOS GENERALES'!$A$1:$I$51,8,FALSE)</f>
        <v>SI</v>
      </c>
      <c r="K34" s="45" t="str">
        <f>+VLOOKUP(A34,'DATOS GENERALES'!$A$1:$I$51,9,FALSE)</f>
        <v>SI</v>
      </c>
      <c r="L34" s="45" t="str">
        <f>+VLOOKUP(A34,'DATOS GENERALES'!$A$1:$I$51,2,FALSE)</f>
        <v>ROMINA</v>
      </c>
    </row>
    <row r="35" spans="1:12" x14ac:dyDescent="0.2">
      <c r="A35" s="52" t="s">
        <v>88</v>
      </c>
      <c r="B35" s="57">
        <v>503.2</v>
      </c>
      <c r="C35" s="57">
        <v>968.16119052794306</v>
      </c>
      <c r="D35" s="57">
        <v>1471.3611905279431</v>
      </c>
      <c r="E35" s="45" t="str">
        <f>+VLOOKUP(A35,'DATOS GENERALES'!$A$1:$I$51,3,FALSE)</f>
        <v>MASCOTAS</v>
      </c>
      <c r="F35" s="45">
        <f>+VLOOKUP(A35,'DATOS GENERALES'!$A$1:$I$51,4,FALSE)</f>
        <v>5</v>
      </c>
      <c r="G35" s="48">
        <f>+VLOOKUP(A35,'DATOS GENERALES'!$A$1:$I$51,5,FALSE)</f>
        <v>1</v>
      </c>
      <c r="H35" s="45">
        <f>+VLOOKUP(A35,'DATOS GENERALES'!$A$1:$I$51,6,FALSE)</f>
        <v>73</v>
      </c>
      <c r="I35" s="45" t="str">
        <f>+VLOOKUP(A35,'DATOS GENERALES'!$A$1:$I$51,7,FALSE)</f>
        <v>SI</v>
      </c>
      <c r="J35" s="45" t="str">
        <f>+VLOOKUP(A35,'DATOS GENERALES'!$A$1:$I$51,8,FALSE)</f>
        <v>NO</v>
      </c>
      <c r="K35" s="45" t="str">
        <f>+VLOOKUP(A35,'DATOS GENERALES'!$A$1:$I$51,9,FALSE)</f>
        <v>SI</v>
      </c>
      <c r="L35" s="45" t="str">
        <f>+VLOOKUP(A35,'DATOS GENERALES'!$A$1:$I$51,2,FALSE)</f>
        <v>ALEJANDRO</v>
      </c>
    </row>
    <row r="36" spans="1:12" x14ac:dyDescent="0.2">
      <c r="A36" s="52" t="s">
        <v>50</v>
      </c>
      <c r="B36" s="57">
        <v>680.09</v>
      </c>
      <c r="C36" s="57">
        <v>785.65518653490756</v>
      </c>
      <c r="D36" s="57">
        <v>1465.7451865349076</v>
      </c>
      <c r="E36" s="45" t="str">
        <f>+VLOOKUP(A36,'DATOS GENERALES'!$A$1:$I$51,3,FALSE)</f>
        <v>ELECTRODOMESTICOS</v>
      </c>
      <c r="F36" s="45">
        <f>+VLOOKUP(A36,'DATOS GENERALES'!$A$1:$I$51,4,FALSE)</f>
        <v>3</v>
      </c>
      <c r="G36" s="48">
        <f>+VLOOKUP(A36,'DATOS GENERALES'!$A$1:$I$51,5,FALSE)</f>
        <v>1</v>
      </c>
      <c r="H36" s="45">
        <f>+VLOOKUP(A36,'DATOS GENERALES'!$A$1:$I$51,6,FALSE)</f>
        <v>83</v>
      </c>
      <c r="I36" s="45" t="str">
        <f>+VLOOKUP(A36,'DATOS GENERALES'!$A$1:$I$51,7,FALSE)</f>
        <v>NO</v>
      </c>
      <c r="J36" s="45" t="str">
        <f>+VLOOKUP(A36,'DATOS GENERALES'!$A$1:$I$51,8,FALSE)</f>
        <v>NO</v>
      </c>
      <c r="K36" s="45" t="str">
        <f>+VLOOKUP(A36,'DATOS GENERALES'!$A$1:$I$51,9,FALSE)</f>
        <v>SI</v>
      </c>
      <c r="L36" s="45" t="str">
        <f>+VLOOKUP(A36,'DATOS GENERALES'!$A$1:$I$51,2,FALSE)</f>
        <v>ALEJANDRO</v>
      </c>
    </row>
    <row r="37" spans="1:12" x14ac:dyDescent="0.2">
      <c r="A37" s="52" t="s">
        <v>75</v>
      </c>
      <c r="B37" s="57">
        <v>751.38</v>
      </c>
      <c r="C37" s="57">
        <v>557.53540092452647</v>
      </c>
      <c r="D37" s="57">
        <v>1308.9154009245265</v>
      </c>
      <c r="E37" s="45" t="str">
        <f>+VLOOKUP(A37,'DATOS GENERALES'!$A$1:$I$51,3,FALSE)</f>
        <v>TECNOLOGIA</v>
      </c>
      <c r="F37" s="45">
        <f>+VLOOKUP(A37,'DATOS GENERALES'!$A$1:$I$51,4,FALSE)</f>
        <v>5</v>
      </c>
      <c r="G37" s="48">
        <f>+VLOOKUP(A37,'DATOS GENERALES'!$A$1:$I$51,5,FALSE)</f>
        <v>1</v>
      </c>
      <c r="H37" s="45">
        <f>+VLOOKUP(A37,'DATOS GENERALES'!$A$1:$I$51,6,FALSE)</f>
        <v>88</v>
      </c>
      <c r="I37" s="45" t="str">
        <f>+VLOOKUP(A37,'DATOS GENERALES'!$A$1:$I$51,7,FALSE)</f>
        <v>NO</v>
      </c>
      <c r="J37" s="45" t="str">
        <f>+VLOOKUP(A37,'DATOS GENERALES'!$A$1:$I$51,8,FALSE)</f>
        <v>SI</v>
      </c>
      <c r="K37" s="45" t="str">
        <f>+VLOOKUP(A37,'DATOS GENERALES'!$A$1:$I$51,9,FALSE)</f>
        <v>SI</v>
      </c>
      <c r="L37" s="45" t="str">
        <f>+VLOOKUP(A37,'DATOS GENERALES'!$A$1:$I$51,2,FALSE)</f>
        <v>ROMINA</v>
      </c>
    </row>
    <row r="38" spans="1:12" x14ac:dyDescent="0.2">
      <c r="A38" s="52" t="s">
        <v>91</v>
      </c>
      <c r="B38" s="57">
        <v>264.58</v>
      </c>
      <c r="C38" s="57">
        <v>847.5359819326336</v>
      </c>
      <c r="D38" s="57">
        <v>1112.1159819326335</v>
      </c>
      <c r="E38" s="45" t="str">
        <f>+VLOOKUP(A38,'DATOS GENERALES'!$A$1:$I$51,3,FALSE)</f>
        <v>DEPORTES</v>
      </c>
      <c r="F38" s="45">
        <f>+VLOOKUP(A38,'DATOS GENERALES'!$A$1:$I$51,4,FALSE)</f>
        <v>5</v>
      </c>
      <c r="G38" s="48">
        <f>+VLOOKUP(A38,'DATOS GENERALES'!$A$1:$I$51,5,FALSE)</f>
        <v>0.93</v>
      </c>
      <c r="H38" s="45">
        <f>+VLOOKUP(A38,'DATOS GENERALES'!$A$1:$I$51,6,FALSE)</f>
        <v>77</v>
      </c>
      <c r="I38" s="45" t="str">
        <f>+VLOOKUP(A38,'DATOS GENERALES'!$A$1:$I$51,7,FALSE)</f>
        <v>SI</v>
      </c>
      <c r="J38" s="45" t="str">
        <f>+VLOOKUP(A38,'DATOS GENERALES'!$A$1:$I$51,8,FALSE)</f>
        <v>SI</v>
      </c>
      <c r="K38" s="45" t="str">
        <f>+VLOOKUP(A38,'DATOS GENERALES'!$A$1:$I$51,9,FALSE)</f>
        <v>NO</v>
      </c>
      <c r="L38" s="45" t="str">
        <f>+VLOOKUP(A38,'DATOS GENERALES'!$A$1:$I$51,2,FALSE)</f>
        <v>ROMINA</v>
      </c>
    </row>
    <row r="39" spans="1:12" x14ac:dyDescent="0.2">
      <c r="A39" s="52" t="s">
        <v>92</v>
      </c>
      <c r="B39" s="57">
        <v>317.86</v>
      </c>
      <c r="C39" s="57">
        <v>752.46314907745875</v>
      </c>
      <c r="D39" s="57">
        <v>1070.3231490774588</v>
      </c>
      <c r="E39" s="45" t="str">
        <f>+VLOOKUP(A39,'DATOS GENERALES'!$A$1:$I$51,3,FALSE)</f>
        <v>DEPORTES</v>
      </c>
      <c r="F39" s="45">
        <f>+VLOOKUP(A39,'DATOS GENERALES'!$A$1:$I$51,4,FALSE)</f>
        <v>4</v>
      </c>
      <c r="G39" s="48">
        <f>+VLOOKUP(A39,'DATOS GENERALES'!$A$1:$I$51,5,FALSE)</f>
        <v>0.18</v>
      </c>
      <c r="H39" s="45">
        <f>+VLOOKUP(A39,'DATOS GENERALES'!$A$1:$I$51,6,FALSE)</f>
        <v>87</v>
      </c>
      <c r="I39" s="45" t="str">
        <f>+VLOOKUP(A39,'DATOS GENERALES'!$A$1:$I$51,7,FALSE)</f>
        <v>NO</v>
      </c>
      <c r="J39" s="45" t="str">
        <f>+VLOOKUP(A39,'DATOS GENERALES'!$A$1:$I$51,8,FALSE)</f>
        <v>NO</v>
      </c>
      <c r="K39" s="45" t="str">
        <f>+VLOOKUP(A39,'DATOS GENERALES'!$A$1:$I$51,9,FALSE)</f>
        <v>NO</v>
      </c>
      <c r="L39" s="45" t="str">
        <f>+VLOOKUP(A39,'DATOS GENERALES'!$A$1:$I$51,2,FALSE)</f>
        <v>ROMINA</v>
      </c>
    </row>
    <row r="40" spans="1:12" x14ac:dyDescent="0.2">
      <c r="A40" s="52" t="s">
        <v>74</v>
      </c>
      <c r="B40" s="57">
        <v>554.26</v>
      </c>
      <c r="C40" s="57">
        <v>452.40289478678972</v>
      </c>
      <c r="D40" s="57">
        <v>1006.6628947867897</v>
      </c>
      <c r="E40" s="45" t="str">
        <f>+VLOOKUP(A40,'DATOS GENERALES'!$A$1:$I$51,3,FALSE)</f>
        <v>DEPORTES</v>
      </c>
      <c r="F40" s="45">
        <f>+VLOOKUP(A40,'DATOS GENERALES'!$A$1:$I$51,4,FALSE)</f>
        <v>5</v>
      </c>
      <c r="G40" s="48">
        <f>+VLOOKUP(A40,'DATOS GENERALES'!$A$1:$I$51,5,FALSE)</f>
        <v>0.71666666666666667</v>
      </c>
      <c r="H40" s="45">
        <f>+VLOOKUP(A40,'DATOS GENERALES'!$A$1:$I$51,6,FALSE)</f>
        <v>82</v>
      </c>
      <c r="I40" s="45" t="str">
        <f>+VLOOKUP(A40,'DATOS GENERALES'!$A$1:$I$51,7,FALSE)</f>
        <v>SI</v>
      </c>
      <c r="J40" s="45" t="str">
        <f>+VLOOKUP(A40,'DATOS GENERALES'!$A$1:$I$51,8,FALSE)</f>
        <v>NO</v>
      </c>
      <c r="K40" s="45" t="str">
        <f>+VLOOKUP(A40,'DATOS GENERALES'!$A$1:$I$51,9,FALSE)</f>
        <v>SI</v>
      </c>
      <c r="L40" s="45" t="str">
        <f>+VLOOKUP(A40,'DATOS GENERALES'!$A$1:$I$51,2,FALSE)</f>
        <v>ROMINA</v>
      </c>
    </row>
    <row r="41" spans="1:12" x14ac:dyDescent="0.2">
      <c r="A41" s="52" t="s">
        <v>78</v>
      </c>
      <c r="B41" s="57">
        <v>117.91</v>
      </c>
      <c r="C41" s="57">
        <v>858.42158321731745</v>
      </c>
      <c r="D41" s="57">
        <v>976.33158321731742</v>
      </c>
      <c r="E41" s="45" t="str">
        <f>+VLOOKUP(A41,'DATOS GENERALES'!$A$1:$I$51,3,FALSE)</f>
        <v>DEPORTES</v>
      </c>
      <c r="F41" s="45">
        <f>+VLOOKUP(A41,'DATOS GENERALES'!$A$1:$I$51,4,FALSE)</f>
        <v>3</v>
      </c>
      <c r="G41" s="48">
        <f>+VLOOKUP(A41,'DATOS GENERALES'!$A$1:$I$51,5,FALSE)</f>
        <v>1</v>
      </c>
      <c r="H41" s="45">
        <f>+VLOOKUP(A41,'DATOS GENERALES'!$A$1:$I$51,6,FALSE)</f>
        <v>97</v>
      </c>
      <c r="I41" s="45" t="str">
        <f>+VLOOKUP(A41,'DATOS GENERALES'!$A$1:$I$51,7,FALSE)</f>
        <v>NO</v>
      </c>
      <c r="J41" s="45" t="str">
        <f>+VLOOKUP(A41,'DATOS GENERALES'!$A$1:$I$51,8,FALSE)</f>
        <v>NO</v>
      </c>
      <c r="K41" s="45" t="str">
        <f>+VLOOKUP(A41,'DATOS GENERALES'!$A$1:$I$51,9,FALSE)</f>
        <v>SI</v>
      </c>
      <c r="L41" s="45" t="str">
        <f>+VLOOKUP(A41,'DATOS GENERALES'!$A$1:$I$51,2,FALSE)</f>
        <v>ALEJANDRO</v>
      </c>
    </row>
    <row r="42" spans="1:12" x14ac:dyDescent="0.2">
      <c r="A42" s="52" t="s">
        <v>58</v>
      </c>
      <c r="B42" s="57">
        <v>427.43</v>
      </c>
      <c r="C42" s="57">
        <v>533.02719516797526</v>
      </c>
      <c r="D42" s="57">
        <v>960.45719516797521</v>
      </c>
      <c r="E42" s="45" t="str">
        <f>+VLOOKUP(A42,'DATOS GENERALES'!$A$1:$I$51,3,FALSE)</f>
        <v>MASCOTAS</v>
      </c>
      <c r="F42" s="45">
        <f>+VLOOKUP(A42,'DATOS GENERALES'!$A$1:$I$51,4,FALSE)</f>
        <v>5</v>
      </c>
      <c r="G42" s="48">
        <f>+VLOOKUP(A42,'DATOS GENERALES'!$A$1:$I$51,5,FALSE)</f>
        <v>0.54</v>
      </c>
      <c r="H42" s="45">
        <f>+VLOOKUP(A42,'DATOS GENERALES'!$A$1:$I$51,6,FALSE)</f>
        <v>73</v>
      </c>
      <c r="I42" s="45" t="str">
        <f>+VLOOKUP(A42,'DATOS GENERALES'!$A$1:$I$51,7,FALSE)</f>
        <v>NO</v>
      </c>
      <c r="J42" s="45" t="str">
        <f>+VLOOKUP(A42,'DATOS GENERALES'!$A$1:$I$51,8,FALSE)</f>
        <v>NO</v>
      </c>
      <c r="K42" s="45" t="str">
        <f>+VLOOKUP(A42,'DATOS GENERALES'!$A$1:$I$51,9,FALSE)</f>
        <v>SI</v>
      </c>
      <c r="L42" s="45" t="str">
        <f>+VLOOKUP(A42,'DATOS GENERALES'!$A$1:$I$51,2,FALSE)</f>
        <v>ROMINA</v>
      </c>
    </row>
    <row r="43" spans="1:12" x14ac:dyDescent="0.2">
      <c r="A43" s="52" t="s">
        <v>66</v>
      </c>
      <c r="B43" s="57">
        <v>623.15</v>
      </c>
      <c r="C43" s="57">
        <v>319.20306093370652</v>
      </c>
      <c r="D43" s="57">
        <v>942.3530609337065</v>
      </c>
      <c r="E43" s="45" t="str">
        <f>+VLOOKUP(A43,'DATOS GENERALES'!$A$1:$I$51,3,FALSE)</f>
        <v>ELECTRODOMESTICOS</v>
      </c>
      <c r="F43" s="45">
        <f>+VLOOKUP(A43,'DATOS GENERALES'!$A$1:$I$51,4,FALSE)</f>
        <v>4</v>
      </c>
      <c r="G43" s="48">
        <f>+VLOOKUP(A43,'DATOS GENERALES'!$A$1:$I$51,5,FALSE)</f>
        <v>1</v>
      </c>
      <c r="H43" s="45">
        <f>+VLOOKUP(A43,'DATOS GENERALES'!$A$1:$I$51,6,FALSE)</f>
        <v>86</v>
      </c>
      <c r="I43" s="45" t="str">
        <f>+VLOOKUP(A43,'DATOS GENERALES'!$A$1:$I$51,7,FALSE)</f>
        <v>SI</v>
      </c>
      <c r="J43" s="45" t="str">
        <f>+VLOOKUP(A43,'DATOS GENERALES'!$A$1:$I$51,8,FALSE)</f>
        <v>SI</v>
      </c>
      <c r="K43" s="45" t="str">
        <f>+VLOOKUP(A43,'DATOS GENERALES'!$A$1:$I$51,9,FALSE)</f>
        <v>SI</v>
      </c>
      <c r="L43" s="45" t="str">
        <f>+VLOOKUP(A43,'DATOS GENERALES'!$A$1:$I$51,2,FALSE)</f>
        <v>ALEJANDRO</v>
      </c>
    </row>
    <row r="44" spans="1:12" x14ac:dyDescent="0.2">
      <c r="A44" s="52" t="s">
        <v>69</v>
      </c>
      <c r="B44" s="57">
        <v>51.43</v>
      </c>
      <c r="C44" s="57">
        <v>733.94540351208002</v>
      </c>
      <c r="D44" s="57">
        <v>785.37540351207997</v>
      </c>
      <c r="E44" s="45" t="str">
        <f>+VLOOKUP(A44,'DATOS GENERALES'!$A$1:$I$51,3,FALSE)</f>
        <v>MODA</v>
      </c>
      <c r="F44" s="45">
        <f>+VLOOKUP(A44,'DATOS GENERALES'!$A$1:$I$51,4,FALSE)</f>
        <v>5</v>
      </c>
      <c r="G44" s="48">
        <f>+VLOOKUP(A44,'DATOS GENERALES'!$A$1:$I$51,5,FALSE)</f>
        <v>1</v>
      </c>
      <c r="H44" s="45">
        <f>+VLOOKUP(A44,'DATOS GENERALES'!$A$1:$I$51,6,FALSE)</f>
        <v>81</v>
      </c>
      <c r="I44" s="45" t="str">
        <f>+VLOOKUP(A44,'DATOS GENERALES'!$A$1:$I$51,7,FALSE)</f>
        <v>NO</v>
      </c>
      <c r="J44" s="45" t="str">
        <f>+VLOOKUP(A44,'DATOS GENERALES'!$A$1:$I$51,8,FALSE)</f>
        <v>SI</v>
      </c>
      <c r="K44" s="45" t="str">
        <f>+VLOOKUP(A44,'DATOS GENERALES'!$A$1:$I$51,9,FALSE)</f>
        <v>SI</v>
      </c>
      <c r="L44" s="45" t="str">
        <f>+VLOOKUP(A44,'DATOS GENERALES'!$A$1:$I$51,2,FALSE)</f>
        <v>ALEJANDRO</v>
      </c>
    </row>
    <row r="45" spans="1:12" x14ac:dyDescent="0.2">
      <c r="A45" s="52" t="s">
        <v>51</v>
      </c>
      <c r="B45" s="57">
        <v>201.5</v>
      </c>
      <c r="C45" s="57">
        <v>533.72957161805164</v>
      </c>
      <c r="D45" s="57">
        <v>735.22957161805164</v>
      </c>
      <c r="E45" s="45" t="str">
        <f>+VLOOKUP(A45,'DATOS GENERALES'!$A$1:$I$51,3,FALSE)</f>
        <v>MODA</v>
      </c>
      <c r="F45" s="45">
        <f>+VLOOKUP(A45,'DATOS GENERALES'!$A$1:$I$51,4,FALSE)</f>
        <v>4</v>
      </c>
      <c r="G45" s="48">
        <f>+VLOOKUP(A45,'DATOS GENERALES'!$A$1:$I$51,5,FALSE)</f>
        <v>1</v>
      </c>
      <c r="H45" s="45">
        <f>+VLOOKUP(A45,'DATOS GENERALES'!$A$1:$I$51,6,FALSE)</f>
        <v>75</v>
      </c>
      <c r="I45" s="45" t="str">
        <f>+VLOOKUP(A45,'DATOS GENERALES'!$A$1:$I$51,7,FALSE)</f>
        <v>SI</v>
      </c>
      <c r="J45" s="45" t="str">
        <f>+VLOOKUP(A45,'DATOS GENERALES'!$A$1:$I$51,8,FALSE)</f>
        <v>NO</v>
      </c>
      <c r="K45" s="45" t="str">
        <f>+VLOOKUP(A45,'DATOS GENERALES'!$A$1:$I$51,9,FALSE)</f>
        <v>SI</v>
      </c>
      <c r="L45" s="45" t="str">
        <f>+VLOOKUP(A45,'DATOS GENERALES'!$A$1:$I$51,2,FALSE)</f>
        <v>ROMINA</v>
      </c>
    </row>
    <row r="46" spans="1:12" x14ac:dyDescent="0.2">
      <c r="A46" s="52" t="s">
        <v>87</v>
      </c>
      <c r="B46" s="57">
        <v>416.05</v>
      </c>
      <c r="C46" s="57">
        <v>315.39755716881621</v>
      </c>
      <c r="D46" s="57">
        <v>731.44755716881627</v>
      </c>
      <c r="E46" s="45" t="str">
        <f>+VLOOKUP(A46,'DATOS GENERALES'!$A$1:$I$51,3,FALSE)</f>
        <v>TECNOLOGIA</v>
      </c>
      <c r="F46" s="45">
        <f>+VLOOKUP(A46,'DATOS GENERALES'!$A$1:$I$51,4,FALSE)</f>
        <v>4</v>
      </c>
      <c r="G46" s="48">
        <f>+VLOOKUP(A46,'DATOS GENERALES'!$A$1:$I$51,5,FALSE)</f>
        <v>0.19</v>
      </c>
      <c r="H46" s="45">
        <f>+VLOOKUP(A46,'DATOS GENERALES'!$A$1:$I$51,6,FALSE)</f>
        <v>73</v>
      </c>
      <c r="I46" s="45" t="str">
        <f>+VLOOKUP(A46,'DATOS GENERALES'!$A$1:$I$51,7,FALSE)</f>
        <v>NO</v>
      </c>
      <c r="J46" s="45" t="str">
        <f>+VLOOKUP(A46,'DATOS GENERALES'!$A$1:$I$51,8,FALSE)</f>
        <v>SI</v>
      </c>
      <c r="K46" s="45" t="str">
        <f>+VLOOKUP(A46,'DATOS GENERALES'!$A$1:$I$51,9,FALSE)</f>
        <v>NO</v>
      </c>
      <c r="L46" s="45" t="str">
        <f>+VLOOKUP(A46,'DATOS GENERALES'!$A$1:$I$51,2,FALSE)</f>
        <v>ALEJANDRO</v>
      </c>
    </row>
    <row r="47" spans="1:12" x14ac:dyDescent="0.2">
      <c r="A47" s="52" t="s">
        <v>52</v>
      </c>
      <c r="B47" s="57">
        <v>168.34</v>
      </c>
      <c r="C47" s="57">
        <v>543.61425616693475</v>
      </c>
      <c r="D47" s="57">
        <v>711.95425616693478</v>
      </c>
      <c r="E47" s="45" t="str">
        <f>+VLOOKUP(A47,'DATOS GENERALES'!$A$1:$I$51,3,FALSE)</f>
        <v>MODA</v>
      </c>
      <c r="F47" s="45">
        <f>+VLOOKUP(A47,'DATOS GENERALES'!$A$1:$I$51,4,FALSE)</f>
        <v>4</v>
      </c>
      <c r="G47" s="48">
        <f>+VLOOKUP(A47,'DATOS GENERALES'!$A$1:$I$51,5,FALSE)</f>
        <v>0.92</v>
      </c>
      <c r="H47" s="45">
        <f>+VLOOKUP(A47,'DATOS GENERALES'!$A$1:$I$51,6,FALSE)</f>
        <v>89</v>
      </c>
      <c r="I47" s="45" t="str">
        <f>+VLOOKUP(A47,'DATOS GENERALES'!$A$1:$I$51,7,FALSE)</f>
        <v>SI</v>
      </c>
      <c r="J47" s="45" t="str">
        <f>+VLOOKUP(A47,'DATOS GENERALES'!$A$1:$I$51,8,FALSE)</f>
        <v>SI</v>
      </c>
      <c r="K47" s="45" t="str">
        <f>+VLOOKUP(A47,'DATOS GENERALES'!$A$1:$I$51,9,FALSE)</f>
        <v>NO</v>
      </c>
      <c r="L47" s="45" t="str">
        <f>+VLOOKUP(A47,'DATOS GENERALES'!$A$1:$I$51,2,FALSE)</f>
        <v>ROMINA</v>
      </c>
    </row>
    <row r="48" spans="1:12" x14ac:dyDescent="0.2">
      <c r="A48" s="52" t="s">
        <v>76</v>
      </c>
      <c r="B48" s="57">
        <v>62.34</v>
      </c>
      <c r="C48" s="57">
        <v>604.48162117205516</v>
      </c>
      <c r="D48" s="57">
        <v>666.82162117205519</v>
      </c>
      <c r="E48" s="45" t="str">
        <f>+VLOOKUP(A48,'DATOS GENERALES'!$A$1:$I$51,3,FALSE)</f>
        <v>TECNOLOGIA</v>
      </c>
      <c r="F48" s="45">
        <f>+VLOOKUP(A48,'DATOS GENERALES'!$A$1:$I$51,4,FALSE)</f>
        <v>4</v>
      </c>
      <c r="G48" s="48">
        <f>+VLOOKUP(A48,'DATOS GENERALES'!$A$1:$I$51,5,FALSE)</f>
        <v>0.85</v>
      </c>
      <c r="H48" s="45">
        <f>+VLOOKUP(A48,'DATOS GENERALES'!$A$1:$I$51,6,FALSE)</f>
        <v>96</v>
      </c>
      <c r="I48" s="45" t="str">
        <f>+VLOOKUP(A48,'DATOS GENERALES'!$A$1:$I$51,7,FALSE)</f>
        <v>SI</v>
      </c>
      <c r="J48" s="45" t="str">
        <f>+VLOOKUP(A48,'DATOS GENERALES'!$A$1:$I$51,8,FALSE)</f>
        <v>NO</v>
      </c>
      <c r="K48" s="45" t="str">
        <f>+VLOOKUP(A48,'DATOS GENERALES'!$A$1:$I$51,9,FALSE)</f>
        <v>SI</v>
      </c>
      <c r="L48" s="45" t="str">
        <f>+VLOOKUP(A48,'DATOS GENERALES'!$A$1:$I$51,2,FALSE)</f>
        <v>ROMINA</v>
      </c>
    </row>
    <row r="49" spans="1:12" x14ac:dyDescent="0.2">
      <c r="A49" s="52" t="s">
        <v>62</v>
      </c>
      <c r="B49" s="57">
        <v>47.73</v>
      </c>
      <c r="C49" s="57">
        <v>612.68628449637879</v>
      </c>
      <c r="D49" s="57">
        <v>660.41628449637881</v>
      </c>
      <c r="E49" s="45" t="str">
        <f>+VLOOKUP(A49,'DATOS GENERALES'!$A$1:$I$51,3,FALSE)</f>
        <v>MODA</v>
      </c>
      <c r="F49" s="45">
        <f>+VLOOKUP(A49,'DATOS GENERALES'!$A$1:$I$51,4,FALSE)</f>
        <v>5</v>
      </c>
      <c r="G49" s="48">
        <f>+VLOOKUP(A49,'DATOS GENERALES'!$A$1:$I$51,5,FALSE)</f>
        <v>1</v>
      </c>
      <c r="H49" s="45">
        <f>+VLOOKUP(A49,'DATOS GENERALES'!$A$1:$I$51,6,FALSE)</f>
        <v>88</v>
      </c>
      <c r="I49" s="45" t="str">
        <f>+VLOOKUP(A49,'DATOS GENERALES'!$A$1:$I$51,7,FALSE)</f>
        <v>NO</v>
      </c>
      <c r="J49" s="45" t="str">
        <f>+VLOOKUP(A49,'DATOS GENERALES'!$A$1:$I$51,8,FALSE)</f>
        <v>SI</v>
      </c>
      <c r="K49" s="45" t="str">
        <f>+VLOOKUP(A49,'DATOS GENERALES'!$A$1:$I$51,9,FALSE)</f>
        <v>NO</v>
      </c>
      <c r="L49" s="45" t="str">
        <f>+VLOOKUP(A49,'DATOS GENERALES'!$A$1:$I$51,2,FALSE)</f>
        <v>ROMINA</v>
      </c>
    </row>
    <row r="50" spans="1:12" x14ac:dyDescent="0.2">
      <c r="A50" s="52" t="s">
        <v>37</v>
      </c>
      <c r="B50" s="57">
        <v>175.67</v>
      </c>
      <c r="C50" s="57">
        <v>471.23774655167068</v>
      </c>
      <c r="D50" s="57">
        <v>646.9077465516707</v>
      </c>
      <c r="E50" s="45" t="str">
        <f>+VLOOKUP(A50,'DATOS GENERALES'!$A$1:$I$51,3,FALSE)</f>
        <v>ELECTRODOMESTICOS</v>
      </c>
      <c r="F50" s="45">
        <f>+VLOOKUP(A50,'DATOS GENERALES'!$A$1:$I$51,4,FALSE)</f>
        <v>5</v>
      </c>
      <c r="G50" s="48">
        <f>+VLOOKUP(A50,'DATOS GENERALES'!$A$1:$I$51,5,FALSE)</f>
        <v>0.84</v>
      </c>
      <c r="H50" s="45">
        <f>+VLOOKUP(A50,'DATOS GENERALES'!$A$1:$I$51,6,FALSE)</f>
        <v>82</v>
      </c>
      <c r="I50" s="45" t="str">
        <f>+VLOOKUP(A50,'DATOS GENERALES'!$A$1:$I$51,7,FALSE)</f>
        <v>SI</v>
      </c>
      <c r="J50" s="45" t="str">
        <f>+VLOOKUP(A50,'DATOS GENERALES'!$A$1:$I$51,8,FALSE)</f>
        <v>SI</v>
      </c>
      <c r="K50" s="45" t="str">
        <f>+VLOOKUP(A50,'DATOS GENERALES'!$A$1:$I$51,9,FALSE)</f>
        <v>SI</v>
      </c>
      <c r="L50" s="45" t="str">
        <f>+VLOOKUP(A50,'DATOS GENERALES'!$A$1:$I$51,2,FALSE)</f>
        <v>ALEJANDRO</v>
      </c>
    </row>
    <row r="51" spans="1:12" x14ac:dyDescent="0.2">
      <c r="A51" s="52" t="s">
        <v>93</v>
      </c>
      <c r="B51" s="57">
        <v>60.27</v>
      </c>
      <c r="C51" s="57">
        <v>516.24515935993588</v>
      </c>
      <c r="D51" s="57">
        <v>576.51515935993586</v>
      </c>
      <c r="E51" s="45" t="str">
        <f>+VLOOKUP(A51,'DATOS GENERALES'!$A$1:$I$51,3,FALSE)</f>
        <v>TECNOLOGIA</v>
      </c>
      <c r="F51" s="45">
        <f>+VLOOKUP(A51,'DATOS GENERALES'!$A$1:$I$51,4,FALSE)</f>
        <v>3</v>
      </c>
      <c r="G51" s="48">
        <f>+VLOOKUP(A51,'DATOS GENERALES'!$A$1:$I$51,5,FALSE)</f>
        <v>1</v>
      </c>
      <c r="H51" s="45">
        <f>+VLOOKUP(A51,'DATOS GENERALES'!$A$1:$I$51,6,FALSE)</f>
        <v>99</v>
      </c>
      <c r="I51" s="45" t="str">
        <f>+VLOOKUP(A51,'DATOS GENERALES'!$A$1:$I$51,7,FALSE)</f>
        <v>NO</v>
      </c>
      <c r="J51" s="45" t="str">
        <f>+VLOOKUP(A51,'DATOS GENERALES'!$A$1:$I$51,8,FALSE)</f>
        <v>NO</v>
      </c>
      <c r="K51" s="45" t="str">
        <f>+VLOOKUP(A51,'DATOS GENERALES'!$A$1:$I$51,9,FALSE)</f>
        <v>NO</v>
      </c>
      <c r="L51" s="45" t="str">
        <f>+VLOOKUP(A51,'DATOS GENERALES'!$A$1:$I$51,2,FALSE)</f>
        <v>ALEJANDRO</v>
      </c>
    </row>
    <row r="52" spans="1:12" x14ac:dyDescent="0.2">
      <c r="A52" s="52" t="s">
        <v>81</v>
      </c>
      <c r="B52" s="57">
        <v>245.14</v>
      </c>
      <c r="C52" s="57">
        <v>331.2582802081302</v>
      </c>
      <c r="D52" s="57">
        <v>576.39828020813025</v>
      </c>
      <c r="E52" s="45" t="str">
        <f>+VLOOKUP(A52,'DATOS GENERALES'!$A$1:$I$51,3,FALSE)</f>
        <v>CELULARES</v>
      </c>
      <c r="F52" s="45">
        <f>+VLOOKUP(A52,'DATOS GENERALES'!$A$1:$I$51,4,FALSE)</f>
        <v>4</v>
      </c>
      <c r="G52" s="48">
        <f>+VLOOKUP(A52,'DATOS GENERALES'!$A$1:$I$51,5,FALSE)</f>
        <v>1</v>
      </c>
      <c r="H52" s="45">
        <f>+VLOOKUP(A52,'DATOS GENERALES'!$A$1:$I$51,6,FALSE)</f>
        <v>66</v>
      </c>
      <c r="I52" s="45" t="str">
        <f>+VLOOKUP(A52,'DATOS GENERALES'!$A$1:$I$51,7,FALSE)</f>
        <v>NO</v>
      </c>
      <c r="J52" s="45" t="str">
        <f>+VLOOKUP(A52,'DATOS GENERALES'!$A$1:$I$51,8,FALSE)</f>
        <v>NO</v>
      </c>
      <c r="K52" s="45" t="str">
        <f>+VLOOKUP(A52,'DATOS GENERALES'!$A$1:$I$51,9,FALSE)</f>
        <v>SI</v>
      </c>
      <c r="L52" s="45" t="str">
        <f>+VLOOKUP(A52,'DATOS GENERALES'!$A$1:$I$51,2,FALSE)</f>
        <v>ALEJANDRO</v>
      </c>
    </row>
    <row r="53" spans="1:12" x14ac:dyDescent="0.2">
      <c r="A53" s="52" t="s">
        <v>89</v>
      </c>
      <c r="B53" s="57">
        <v>218.05</v>
      </c>
      <c r="C53" s="57">
        <v>277.96121277986498</v>
      </c>
      <c r="D53" s="57">
        <v>496.01121277986499</v>
      </c>
      <c r="E53" s="45" t="str">
        <f>+VLOOKUP(A53,'DATOS GENERALES'!$A$1:$I$51,3,FALSE)</f>
        <v>TECNOLOGIA</v>
      </c>
      <c r="F53" s="45">
        <f>+VLOOKUP(A53,'DATOS GENERALES'!$A$1:$I$51,4,FALSE)</f>
        <v>4</v>
      </c>
      <c r="G53" s="48">
        <f>+VLOOKUP(A53,'DATOS GENERALES'!$A$1:$I$51,5,FALSE)</f>
        <v>1</v>
      </c>
      <c r="H53" s="45">
        <f>+VLOOKUP(A53,'DATOS GENERALES'!$A$1:$I$51,6,FALSE)</f>
        <v>91</v>
      </c>
      <c r="I53" s="45" t="str">
        <f>+VLOOKUP(A53,'DATOS GENERALES'!$A$1:$I$51,7,FALSE)</f>
        <v>NO</v>
      </c>
      <c r="J53" s="45" t="str">
        <f>+VLOOKUP(A53,'DATOS GENERALES'!$A$1:$I$51,8,FALSE)</f>
        <v>NO</v>
      </c>
      <c r="K53" s="45" t="str">
        <f>+VLOOKUP(A53,'DATOS GENERALES'!$A$1:$I$51,9,FALSE)</f>
        <v>SI</v>
      </c>
      <c r="L53" s="45" t="str">
        <f>+VLOOKUP(A53,'DATOS GENERALES'!$A$1:$I$51,2,FALSE)</f>
        <v>ALEJANDRO</v>
      </c>
    </row>
    <row r="54" spans="1:12" x14ac:dyDescent="0.2">
      <c r="A54" s="52" t="s">
        <v>80</v>
      </c>
      <c r="B54" s="57">
        <v>234.48</v>
      </c>
      <c r="C54" s="57">
        <v>171.36908084847471</v>
      </c>
      <c r="D54" s="57">
        <v>405.84908084847473</v>
      </c>
      <c r="E54" s="45" t="str">
        <f>+VLOOKUP(A54,'DATOS GENERALES'!$A$1:$I$51,3,FALSE)</f>
        <v>MODA</v>
      </c>
      <c r="F54" s="45">
        <f>+VLOOKUP(A54,'DATOS GENERALES'!$A$1:$I$51,4,FALSE)</f>
        <v>4</v>
      </c>
      <c r="G54" s="48">
        <f>+VLOOKUP(A54,'DATOS GENERALES'!$A$1:$I$51,5,FALSE)</f>
        <v>0.72499999999999998</v>
      </c>
      <c r="H54" s="45">
        <f>+VLOOKUP(A54,'DATOS GENERALES'!$A$1:$I$51,6,FALSE)</f>
        <v>63</v>
      </c>
      <c r="I54" s="45" t="str">
        <f>+VLOOKUP(A54,'DATOS GENERALES'!$A$1:$I$51,7,FALSE)</f>
        <v>NO</v>
      </c>
      <c r="J54" s="45" t="str">
        <f>+VLOOKUP(A54,'DATOS GENERALES'!$A$1:$I$51,8,FALSE)</f>
        <v>NO</v>
      </c>
      <c r="K54" s="45" t="str">
        <f>+VLOOKUP(A54,'DATOS GENERALES'!$A$1:$I$51,9,FALSE)</f>
        <v>SI</v>
      </c>
      <c r="L54" s="45" t="str">
        <f>+VLOOKUP(A54,'DATOS GENERALES'!$A$1:$I$51,2,FALSE)</f>
        <v>ROMINA</v>
      </c>
    </row>
    <row r="55" spans="1:12" x14ac:dyDescent="0.2">
      <c r="A55" s="52" t="s">
        <v>79</v>
      </c>
      <c r="B55" s="57">
        <v>153.34</v>
      </c>
      <c r="C55" s="57">
        <v>203.80313311516841</v>
      </c>
      <c r="D55" s="57">
        <v>357.14313311516844</v>
      </c>
      <c r="E55" s="45" t="str">
        <f>+VLOOKUP(A55,'DATOS GENERALES'!$A$1:$I$51,3,FALSE)</f>
        <v>TECNOLOGIA</v>
      </c>
      <c r="F55" s="45">
        <f>+VLOOKUP(A55,'DATOS GENERALES'!$A$1:$I$51,4,FALSE)</f>
        <v>4</v>
      </c>
      <c r="G55" s="48">
        <f>+VLOOKUP(A55,'DATOS GENERALES'!$A$1:$I$51,5,FALSE)</f>
        <v>0.88</v>
      </c>
      <c r="H55" s="45">
        <f>+VLOOKUP(A55,'DATOS GENERALES'!$A$1:$I$51,6,FALSE)</f>
        <v>70</v>
      </c>
      <c r="I55" s="45" t="str">
        <f>+VLOOKUP(A55,'DATOS GENERALES'!$A$1:$I$51,7,FALSE)</f>
        <v>NO</v>
      </c>
      <c r="J55" s="45" t="str">
        <f>+VLOOKUP(A55,'DATOS GENERALES'!$A$1:$I$51,8,FALSE)</f>
        <v>NO</v>
      </c>
      <c r="K55" s="45" t="str">
        <f>+VLOOKUP(A55,'DATOS GENERALES'!$A$1:$I$51,9,FALSE)</f>
        <v>SI</v>
      </c>
      <c r="L55" s="45" t="str">
        <f>+VLOOKUP(A55,'DATOS GENERALES'!$A$1:$I$51,2,FALSE)</f>
        <v>ROMINA</v>
      </c>
    </row>
    <row r="56" spans="1:12" x14ac:dyDescent="0.2">
      <c r="A56" s="52" t="s">
        <v>71</v>
      </c>
      <c r="B56" s="57">
        <v>121.46</v>
      </c>
      <c r="C56" s="57">
        <v>79.240361269887572</v>
      </c>
      <c r="D56" s="57">
        <v>200.70036126988757</v>
      </c>
      <c r="E56" s="45" t="str">
        <f>+VLOOKUP(A56,'DATOS GENERALES'!$A$1:$I$51,3,FALSE)</f>
        <v>DEPORTES</v>
      </c>
      <c r="F56" s="45">
        <f>+VLOOKUP(A56,'DATOS GENERALES'!$A$1:$I$51,4,FALSE)</f>
        <v>3</v>
      </c>
      <c r="G56" s="48">
        <f>+VLOOKUP(A56,'DATOS GENERALES'!$A$1:$I$51,5,FALSE)</f>
        <v>1</v>
      </c>
      <c r="H56" s="45">
        <f>+VLOOKUP(A56,'DATOS GENERALES'!$A$1:$I$51,6,FALSE)</f>
        <v>69</v>
      </c>
      <c r="I56" s="45" t="str">
        <f>+VLOOKUP(A56,'DATOS GENERALES'!$A$1:$I$51,7,FALSE)</f>
        <v>NO</v>
      </c>
      <c r="J56" s="45" t="str">
        <f>+VLOOKUP(A56,'DATOS GENERALES'!$A$1:$I$51,8,FALSE)</f>
        <v>NO</v>
      </c>
      <c r="K56" s="45" t="str">
        <f>+VLOOKUP(A56,'DATOS GENERALES'!$A$1:$I$51,9,FALSE)</f>
        <v>NO</v>
      </c>
      <c r="L56" s="45" t="str">
        <f>+VLOOKUP(A56,'DATOS GENERALES'!$A$1:$I$51,2,FALSE)</f>
        <v>ALEJANDRO</v>
      </c>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A0170-F648-DF4D-8E89-7DA70970DC34}">
  <dimension ref="A1:E39"/>
  <sheetViews>
    <sheetView showGridLines="0" topLeftCell="A9" workbookViewId="0">
      <selection activeCell="A39" sqref="A39"/>
    </sheetView>
  </sheetViews>
  <sheetFormatPr baseColWidth="10" defaultRowHeight="15" x14ac:dyDescent="0.2"/>
  <cols>
    <col min="1" max="1" width="16.6640625" bestFit="1" customWidth="1"/>
    <col min="2" max="2" width="20.1640625" bestFit="1" customWidth="1"/>
    <col min="3" max="3" width="25.33203125" bestFit="1" customWidth="1"/>
    <col min="4" max="4" width="29.6640625" bestFit="1" customWidth="1"/>
    <col min="5" max="5" width="18.1640625" bestFit="1" customWidth="1"/>
    <col min="6" max="7" width="29.6640625" bestFit="1" customWidth="1"/>
    <col min="8" max="9" width="11.1640625" bestFit="1" customWidth="1"/>
    <col min="10" max="10" width="12" bestFit="1" customWidth="1"/>
  </cols>
  <sheetData>
    <row r="1" spans="1:5" ht="19" x14ac:dyDescent="0.25">
      <c r="A1" s="60" t="s">
        <v>16</v>
      </c>
    </row>
    <row r="3" spans="1:5" ht="19" x14ac:dyDescent="0.25">
      <c r="A3" s="46" t="s">
        <v>138</v>
      </c>
      <c r="B3" s="44"/>
      <c r="D3" s="46"/>
    </row>
    <row r="4" spans="1:5" ht="19" x14ac:dyDescent="0.25">
      <c r="A4" s="46" t="s">
        <v>139</v>
      </c>
    </row>
    <row r="8" spans="1:5" x14ac:dyDescent="0.2">
      <c r="A8" s="41" t="s">
        <v>24</v>
      </c>
      <c r="B8" t="s">
        <v>38</v>
      </c>
    </row>
    <row r="10" spans="1:5" x14ac:dyDescent="0.2">
      <c r="A10" s="41" t="s">
        <v>23</v>
      </c>
      <c r="B10" s="41" t="s">
        <v>30</v>
      </c>
      <c r="C10" s="41" t="s">
        <v>29</v>
      </c>
      <c r="D10" t="s">
        <v>132</v>
      </c>
      <c r="E10" t="s">
        <v>110</v>
      </c>
    </row>
    <row r="11" spans="1:5" x14ac:dyDescent="0.2">
      <c r="A11" t="s">
        <v>81</v>
      </c>
      <c r="B11" t="s">
        <v>35</v>
      </c>
      <c r="C11" t="s">
        <v>35</v>
      </c>
      <c r="D11" s="3">
        <v>66</v>
      </c>
      <c r="E11" s="55">
        <v>576.39828020813025</v>
      </c>
    </row>
    <row r="12" spans="1:5" x14ac:dyDescent="0.2">
      <c r="A12" t="s">
        <v>67</v>
      </c>
      <c r="B12" t="s">
        <v>35</v>
      </c>
      <c r="C12" t="s">
        <v>35</v>
      </c>
      <c r="D12" s="3">
        <v>67</v>
      </c>
      <c r="E12" s="55">
        <v>6157.9500851100083</v>
      </c>
    </row>
    <row r="13" spans="1:5" x14ac:dyDescent="0.2">
      <c r="A13" t="s">
        <v>71</v>
      </c>
      <c r="B13" t="s">
        <v>35</v>
      </c>
      <c r="C13" t="s">
        <v>35</v>
      </c>
      <c r="D13" s="3">
        <v>69</v>
      </c>
      <c r="E13" s="55">
        <v>200.70036126988757</v>
      </c>
    </row>
    <row r="14" spans="1:5" x14ac:dyDescent="0.2">
      <c r="A14" t="s">
        <v>56</v>
      </c>
      <c r="B14" t="s">
        <v>35</v>
      </c>
      <c r="C14" t="s">
        <v>35</v>
      </c>
      <c r="D14" s="3">
        <v>71</v>
      </c>
      <c r="E14" s="55">
        <v>1895.6567587632389</v>
      </c>
    </row>
    <row r="15" spans="1:5" x14ac:dyDescent="0.2">
      <c r="A15" t="s">
        <v>53</v>
      </c>
      <c r="B15" t="s">
        <v>35</v>
      </c>
      <c r="C15" t="s">
        <v>35</v>
      </c>
      <c r="D15" s="3">
        <v>72</v>
      </c>
      <c r="E15" s="55">
        <v>49579.494017623219</v>
      </c>
    </row>
    <row r="16" spans="1:5" x14ac:dyDescent="0.2">
      <c r="A16" t="s">
        <v>88</v>
      </c>
      <c r="B16" t="s">
        <v>35</v>
      </c>
      <c r="C16" t="s">
        <v>36</v>
      </c>
      <c r="D16" s="3">
        <v>73</v>
      </c>
      <c r="E16" s="55">
        <v>1471.3611905279431</v>
      </c>
    </row>
    <row r="17" spans="1:5" x14ac:dyDescent="0.2">
      <c r="A17" t="s">
        <v>47</v>
      </c>
      <c r="B17" t="s">
        <v>35</v>
      </c>
      <c r="C17" t="s">
        <v>35</v>
      </c>
      <c r="D17" s="3">
        <v>73</v>
      </c>
      <c r="E17" s="55">
        <v>8207.3564727491248</v>
      </c>
    </row>
    <row r="18" spans="1:5" x14ac:dyDescent="0.2">
      <c r="A18" t="s">
        <v>87</v>
      </c>
      <c r="B18" t="s">
        <v>36</v>
      </c>
      <c r="C18" t="s">
        <v>35</v>
      </c>
      <c r="D18" s="3">
        <v>73</v>
      </c>
      <c r="E18" s="55">
        <v>731.44755716881627</v>
      </c>
    </row>
    <row r="19" spans="1:5" x14ac:dyDescent="0.2">
      <c r="A19" t="s">
        <v>86</v>
      </c>
      <c r="B19" t="s">
        <v>35</v>
      </c>
      <c r="C19" t="s">
        <v>36</v>
      </c>
      <c r="D19" s="3">
        <v>75</v>
      </c>
      <c r="E19" s="55">
        <v>13674.184419494031</v>
      </c>
    </row>
    <row r="20" spans="1:5" x14ac:dyDescent="0.2">
      <c r="A20" t="s">
        <v>61</v>
      </c>
      <c r="B20" t="s">
        <v>36</v>
      </c>
      <c r="C20" t="s">
        <v>35</v>
      </c>
      <c r="D20" s="3">
        <v>76</v>
      </c>
      <c r="E20" s="55">
        <v>15679.02744921976</v>
      </c>
    </row>
    <row r="21" spans="1:5" x14ac:dyDescent="0.2">
      <c r="A21" t="s">
        <v>82</v>
      </c>
      <c r="B21" t="s">
        <v>36</v>
      </c>
      <c r="C21" t="s">
        <v>35</v>
      </c>
      <c r="D21" s="3">
        <v>76</v>
      </c>
      <c r="E21" s="55">
        <v>11634.271963085099</v>
      </c>
    </row>
    <row r="22" spans="1:5" x14ac:dyDescent="0.2">
      <c r="A22" t="s">
        <v>63</v>
      </c>
      <c r="B22" t="s">
        <v>36</v>
      </c>
      <c r="C22" t="s">
        <v>36</v>
      </c>
      <c r="D22" s="3">
        <v>77</v>
      </c>
      <c r="E22" s="55">
        <v>16882.249675910141</v>
      </c>
    </row>
    <row r="23" spans="1:5" x14ac:dyDescent="0.2">
      <c r="A23" t="s">
        <v>44</v>
      </c>
      <c r="B23" t="s">
        <v>36</v>
      </c>
      <c r="C23" t="s">
        <v>35</v>
      </c>
      <c r="D23" s="3">
        <v>80</v>
      </c>
      <c r="E23" s="55">
        <v>2335.872462679321</v>
      </c>
    </row>
    <row r="24" spans="1:5" x14ac:dyDescent="0.2">
      <c r="A24" t="s">
        <v>77</v>
      </c>
      <c r="B24" t="s">
        <v>36</v>
      </c>
      <c r="C24" t="s">
        <v>36</v>
      </c>
      <c r="D24" s="3">
        <v>80</v>
      </c>
      <c r="E24" s="55">
        <v>38650.866336379084</v>
      </c>
    </row>
    <row r="25" spans="1:5" x14ac:dyDescent="0.2">
      <c r="A25" t="s">
        <v>55</v>
      </c>
      <c r="B25" t="s">
        <v>35</v>
      </c>
      <c r="C25" t="s">
        <v>36</v>
      </c>
      <c r="D25" s="3">
        <v>80</v>
      </c>
      <c r="E25" s="55">
        <v>3800.2346807799677</v>
      </c>
    </row>
    <row r="26" spans="1:5" x14ac:dyDescent="0.2">
      <c r="A26" t="s">
        <v>73</v>
      </c>
      <c r="B26" t="s">
        <v>36</v>
      </c>
      <c r="C26" t="s">
        <v>35</v>
      </c>
      <c r="D26" s="3">
        <v>81</v>
      </c>
      <c r="E26" s="55">
        <v>6654.0071866824928</v>
      </c>
    </row>
    <row r="27" spans="1:5" x14ac:dyDescent="0.2">
      <c r="A27" t="s">
        <v>72</v>
      </c>
      <c r="B27" t="s">
        <v>36</v>
      </c>
      <c r="C27" t="s">
        <v>35</v>
      </c>
      <c r="D27" s="3">
        <v>81</v>
      </c>
      <c r="E27" s="55">
        <v>95508.04174886283</v>
      </c>
    </row>
    <row r="28" spans="1:5" x14ac:dyDescent="0.2">
      <c r="A28" t="s">
        <v>69</v>
      </c>
      <c r="B28" t="s">
        <v>36</v>
      </c>
      <c r="C28" t="s">
        <v>35</v>
      </c>
      <c r="D28" s="3">
        <v>81</v>
      </c>
      <c r="E28" s="55">
        <v>785.37540351207997</v>
      </c>
    </row>
    <row r="29" spans="1:5" x14ac:dyDescent="0.2">
      <c r="A29" t="s">
        <v>85</v>
      </c>
      <c r="B29" t="s">
        <v>36</v>
      </c>
      <c r="C29" t="s">
        <v>36</v>
      </c>
      <c r="D29" s="3">
        <v>81</v>
      </c>
      <c r="E29" s="55">
        <v>68321.532726075631</v>
      </c>
    </row>
    <row r="30" spans="1:5" x14ac:dyDescent="0.2">
      <c r="A30" t="s">
        <v>37</v>
      </c>
      <c r="B30" t="s">
        <v>36</v>
      </c>
      <c r="C30" t="s">
        <v>36</v>
      </c>
      <c r="D30" s="3">
        <v>82</v>
      </c>
      <c r="E30" s="55">
        <v>646.9077465516707</v>
      </c>
    </row>
    <row r="31" spans="1:5" x14ac:dyDescent="0.2">
      <c r="A31" t="s">
        <v>50</v>
      </c>
      <c r="B31" t="s">
        <v>35</v>
      </c>
      <c r="C31" t="s">
        <v>35</v>
      </c>
      <c r="D31" s="3">
        <v>83</v>
      </c>
      <c r="E31" s="55">
        <v>1465.7451865349076</v>
      </c>
    </row>
    <row r="32" spans="1:5" x14ac:dyDescent="0.2">
      <c r="A32" t="s">
        <v>84</v>
      </c>
      <c r="B32" t="s">
        <v>35</v>
      </c>
      <c r="C32" t="s">
        <v>35</v>
      </c>
      <c r="D32" s="3">
        <v>85</v>
      </c>
      <c r="E32" s="55">
        <v>4649.3212013703251</v>
      </c>
    </row>
    <row r="33" spans="1:5" x14ac:dyDescent="0.2">
      <c r="A33" t="s">
        <v>66</v>
      </c>
      <c r="B33" t="s">
        <v>36</v>
      </c>
      <c r="C33" t="s">
        <v>36</v>
      </c>
      <c r="D33" s="3">
        <v>86</v>
      </c>
      <c r="E33" s="55">
        <v>942.3530609337065</v>
      </c>
    </row>
    <row r="34" spans="1:5" x14ac:dyDescent="0.2">
      <c r="A34" t="s">
        <v>59</v>
      </c>
      <c r="B34" t="s">
        <v>35</v>
      </c>
      <c r="C34" t="s">
        <v>35</v>
      </c>
      <c r="D34" s="3">
        <v>86</v>
      </c>
      <c r="E34" s="55">
        <v>4313.4270045985249</v>
      </c>
    </row>
    <row r="35" spans="1:5" x14ac:dyDescent="0.2">
      <c r="A35" t="s">
        <v>45</v>
      </c>
      <c r="B35" t="s">
        <v>36</v>
      </c>
      <c r="C35" t="s">
        <v>35</v>
      </c>
      <c r="D35" s="3">
        <v>87</v>
      </c>
      <c r="E35" s="55">
        <v>4076.3240431538779</v>
      </c>
    </row>
    <row r="36" spans="1:5" x14ac:dyDescent="0.2">
      <c r="A36" t="s">
        <v>89</v>
      </c>
      <c r="B36" t="s">
        <v>35</v>
      </c>
      <c r="C36" t="s">
        <v>35</v>
      </c>
      <c r="D36" s="3">
        <v>91</v>
      </c>
      <c r="E36" s="55">
        <v>496.01121277986499</v>
      </c>
    </row>
    <row r="37" spans="1:5" x14ac:dyDescent="0.2">
      <c r="A37" t="s">
        <v>78</v>
      </c>
      <c r="B37" t="s">
        <v>35</v>
      </c>
      <c r="C37" t="s">
        <v>35</v>
      </c>
      <c r="D37" s="3">
        <v>97</v>
      </c>
      <c r="E37" s="55">
        <v>976.33158321731742</v>
      </c>
    </row>
    <row r="38" spans="1:5" x14ac:dyDescent="0.2">
      <c r="A38" t="s">
        <v>83</v>
      </c>
      <c r="B38" t="s">
        <v>35</v>
      </c>
      <c r="C38" t="s">
        <v>35</v>
      </c>
      <c r="D38" s="3">
        <v>99</v>
      </c>
      <c r="E38" s="55">
        <v>1739.0751259260073</v>
      </c>
    </row>
    <row r="39" spans="1:5" x14ac:dyDescent="0.2">
      <c r="A39" t="s">
        <v>93</v>
      </c>
      <c r="B39" t="s">
        <v>35</v>
      </c>
      <c r="C39" t="s">
        <v>35</v>
      </c>
      <c r="D39" s="3">
        <v>99</v>
      </c>
      <c r="E39" s="55">
        <v>576.51515935993586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14</vt:i4>
      </vt:variant>
    </vt:vector>
  </HeadingPairs>
  <TitlesOfParts>
    <vt:vector size="14" baseType="lpstr">
      <vt:lpstr>GLOSARIO</vt:lpstr>
      <vt:lpstr>RETO</vt:lpstr>
      <vt:lpstr>DATOS GENERALES</vt:lpstr>
      <vt:lpstr>REPORTE DE VENTAS</vt:lpstr>
      <vt:lpstr>Pregunta 1</vt:lpstr>
      <vt:lpstr>Pregunta 2</vt:lpstr>
      <vt:lpstr>Pregunta 3</vt:lpstr>
      <vt:lpstr>Pregunta 4</vt:lpstr>
      <vt:lpstr>Pregunta 5</vt:lpstr>
      <vt:lpstr>Pregunta 6</vt:lpstr>
      <vt:lpstr>Pregunta 7</vt:lpstr>
      <vt:lpstr>Pregunta 8</vt:lpstr>
      <vt:lpstr>Pregunta 9</vt:lpstr>
      <vt:lpstr>Pregunta 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Santiago Salas Arrivasplatas</dc:creator>
  <cp:lastModifiedBy>Microsoft Office User</cp:lastModifiedBy>
  <dcterms:created xsi:type="dcterms:W3CDTF">2025-08-05T23:13:02Z</dcterms:created>
  <dcterms:modified xsi:type="dcterms:W3CDTF">2025-08-20T20:56:54Z</dcterms:modified>
</cp:coreProperties>
</file>