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Z:\home\david\Desktop\David\Platzi\Introduccion_a_excel_para_principiantes\"/>
    </mc:Choice>
  </mc:AlternateContent>
  <bookViews>
    <workbookView xWindow="28680" yWindow="-120" windowWidth="38640" windowHeight="15720" activeTab="1"/>
  </bookViews>
  <sheets>
    <sheet name="Ventas diarias" sheetId="1" r:id="rId1"/>
    <sheet name="Ventas por tienda" sheetId="2" r:id="rId2"/>
    <sheet name="Resumen Ingresos diarios" sheetId="5" r:id="rId3"/>
    <sheet name="Gastos" sheetId="4" r:id="rId4"/>
    <sheet name="Gráficas" sheetId="3" r:id="rId5"/>
    <sheet name="Estado de resultados" sheetId="6" r:id="rId6"/>
  </sheets>
  <externalReferences>
    <externalReference r:id="rId7"/>
  </externalReferences>
  <definedNames>
    <definedName name="_xlnm._FilterDatabase" localSheetId="2" hidden="1">'Resumen Ingresos diarios'!$B$2:$J$153</definedName>
    <definedName name="_xlnm._FilterDatabase" localSheetId="0" hidden="1">'Ventas diarias'!$A$1:$K$152</definedName>
    <definedName name="JR_PAGE_ANCHOR_0_1">[1]Ventas!#REF!</definedName>
  </definedNames>
  <calcPr calcId="152511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G9" i="6" l="1"/>
  <c r="F9" i="6"/>
  <c r="E9" i="6"/>
  <c r="D9" i="6"/>
  <c r="C9" i="6"/>
  <c r="K153" i="5"/>
  <c r="F153" i="5"/>
  <c r="E153" i="5"/>
  <c r="D153" i="5"/>
  <c r="C153" i="5"/>
  <c r="K152" i="5"/>
  <c r="F152" i="5"/>
  <c r="E152" i="5"/>
  <c r="D152" i="5"/>
  <c r="C152" i="5"/>
  <c r="G151" i="5"/>
  <c r="K151" i="5" s="1"/>
  <c r="F151" i="5"/>
  <c r="E151" i="5"/>
  <c r="D151" i="5"/>
  <c r="C151" i="5"/>
  <c r="G150" i="5"/>
  <c r="K150" i="5" s="1"/>
  <c r="F150" i="5"/>
  <c r="E150" i="5"/>
  <c r="D150" i="5"/>
  <c r="C150" i="5"/>
  <c r="G149" i="5"/>
  <c r="F149" i="5"/>
  <c r="E149" i="5"/>
  <c r="D149" i="5"/>
  <c r="C149" i="5"/>
  <c r="G148" i="5"/>
  <c r="F148" i="5"/>
  <c r="E148" i="5"/>
  <c r="D148" i="5"/>
  <c r="C148" i="5"/>
  <c r="G147" i="5"/>
  <c r="F147" i="5"/>
  <c r="E147" i="5"/>
  <c r="D147" i="5"/>
  <c r="C147" i="5"/>
  <c r="G146" i="5"/>
  <c r="F146" i="5"/>
  <c r="E146" i="5"/>
  <c r="D146" i="5"/>
  <c r="C146" i="5"/>
  <c r="G145" i="5"/>
  <c r="K145" i="5" s="1"/>
  <c r="F145" i="5"/>
  <c r="E145" i="5"/>
  <c r="D145" i="5"/>
  <c r="C145" i="5"/>
  <c r="G144" i="5"/>
  <c r="K144" i="5" s="1"/>
  <c r="F144" i="5"/>
  <c r="E144" i="5"/>
  <c r="D144" i="5"/>
  <c r="C144" i="5"/>
  <c r="G143" i="5"/>
  <c r="F143" i="5"/>
  <c r="E143" i="5"/>
  <c r="D143" i="5"/>
  <c r="C143" i="5"/>
  <c r="H142" i="5"/>
  <c r="G142" i="5"/>
  <c r="K142" i="5" s="1"/>
  <c r="F142" i="5"/>
  <c r="E142" i="5"/>
  <c r="D142" i="5"/>
  <c r="C142" i="5"/>
  <c r="G141" i="5"/>
  <c r="K141" i="5" s="1"/>
  <c r="F141" i="5"/>
  <c r="E141" i="5"/>
  <c r="D141" i="5"/>
  <c r="C141" i="5"/>
  <c r="G140" i="5"/>
  <c r="K140" i="5" s="1"/>
  <c r="F140" i="5"/>
  <c r="E140" i="5"/>
  <c r="D140" i="5"/>
  <c r="C140" i="5"/>
  <c r="G139" i="5"/>
  <c r="K139" i="5" s="1"/>
  <c r="F139" i="5"/>
  <c r="E139" i="5"/>
  <c r="D139" i="5"/>
  <c r="C139" i="5"/>
  <c r="G138" i="5"/>
  <c r="F138" i="5"/>
  <c r="E138" i="5"/>
  <c r="D138" i="5"/>
  <c r="C138" i="5"/>
  <c r="G137" i="5"/>
  <c r="K137" i="5" s="1"/>
  <c r="F137" i="5"/>
  <c r="E137" i="5"/>
  <c r="D137" i="5"/>
  <c r="C137" i="5"/>
  <c r="G136" i="5"/>
  <c r="F136" i="5"/>
  <c r="E136" i="5"/>
  <c r="D136" i="5"/>
  <c r="C136" i="5"/>
  <c r="G135" i="5"/>
  <c r="K135" i="5" s="1"/>
  <c r="F135" i="5"/>
  <c r="E135" i="5"/>
  <c r="D135" i="5"/>
  <c r="C135" i="5"/>
  <c r="G134" i="5"/>
  <c r="K134" i="5" s="1"/>
  <c r="F134" i="5"/>
  <c r="E134" i="5"/>
  <c r="D134" i="5"/>
  <c r="C134" i="5"/>
  <c r="G133" i="5"/>
  <c r="K133" i="5" s="1"/>
  <c r="F133" i="5"/>
  <c r="E133" i="5"/>
  <c r="D133" i="5"/>
  <c r="C133" i="5"/>
  <c r="G132" i="5"/>
  <c r="F132" i="5"/>
  <c r="E132" i="5"/>
  <c r="D132" i="5"/>
  <c r="C132" i="5"/>
  <c r="G131" i="5"/>
  <c r="F131" i="5"/>
  <c r="E131" i="5"/>
  <c r="D131" i="5"/>
  <c r="C131" i="5"/>
  <c r="G130" i="5"/>
  <c r="K130" i="5" s="1"/>
  <c r="F130" i="5"/>
  <c r="E130" i="5"/>
  <c r="D130" i="5"/>
  <c r="C130" i="5"/>
  <c r="G129" i="5"/>
  <c r="K129" i="5" s="1"/>
  <c r="F129" i="5"/>
  <c r="E129" i="5"/>
  <c r="D129" i="5"/>
  <c r="C129" i="5"/>
  <c r="G128" i="5"/>
  <c r="K128" i="5" s="1"/>
  <c r="F128" i="5"/>
  <c r="E128" i="5"/>
  <c r="D128" i="5"/>
  <c r="C128" i="5"/>
  <c r="G127" i="5"/>
  <c r="K127" i="5" s="1"/>
  <c r="F127" i="5"/>
  <c r="E127" i="5"/>
  <c r="D127" i="5"/>
  <c r="C127" i="5"/>
  <c r="G126" i="5"/>
  <c r="K126" i="5" s="1"/>
  <c r="F126" i="5"/>
  <c r="E126" i="5"/>
  <c r="D126" i="5"/>
  <c r="C126" i="5"/>
  <c r="G125" i="5"/>
  <c r="F125" i="5"/>
  <c r="E125" i="5"/>
  <c r="H125" i="5" s="1"/>
  <c r="D125" i="5"/>
  <c r="C125" i="5"/>
  <c r="G124" i="5"/>
  <c r="K124" i="5" s="1"/>
  <c r="F124" i="5"/>
  <c r="E124" i="5"/>
  <c r="D124" i="5"/>
  <c r="C124" i="5"/>
  <c r="G123" i="5"/>
  <c r="K123" i="5" s="1"/>
  <c r="F123" i="5"/>
  <c r="E123" i="5"/>
  <c r="D123" i="5"/>
  <c r="C123" i="5"/>
  <c r="G122" i="5"/>
  <c r="K122" i="5" s="1"/>
  <c r="F122" i="5"/>
  <c r="E122" i="5"/>
  <c r="D122" i="5"/>
  <c r="C122" i="5"/>
  <c r="G121" i="5"/>
  <c r="K121" i="5" s="1"/>
  <c r="F121" i="5"/>
  <c r="E121" i="5"/>
  <c r="D121" i="5"/>
  <c r="C121" i="5"/>
  <c r="G120" i="5"/>
  <c r="K120" i="5" s="1"/>
  <c r="F120" i="5"/>
  <c r="E120" i="5"/>
  <c r="D120" i="5"/>
  <c r="C120" i="5"/>
  <c r="G119" i="5"/>
  <c r="F119" i="5"/>
  <c r="E119" i="5"/>
  <c r="D119" i="5"/>
  <c r="C119" i="5"/>
  <c r="G118" i="5"/>
  <c r="F118" i="5"/>
  <c r="E118" i="5"/>
  <c r="D118" i="5"/>
  <c r="C118" i="5"/>
  <c r="G117" i="5"/>
  <c r="K117" i="5" s="1"/>
  <c r="F117" i="5"/>
  <c r="E117" i="5"/>
  <c r="D117" i="5"/>
  <c r="C117" i="5"/>
  <c r="G116" i="5"/>
  <c r="K116" i="5" s="1"/>
  <c r="F116" i="5"/>
  <c r="E116" i="5"/>
  <c r="D116" i="5"/>
  <c r="C116" i="5"/>
  <c r="G115" i="5"/>
  <c r="K115" i="5" s="1"/>
  <c r="F115" i="5"/>
  <c r="H115" i="5" s="1"/>
  <c r="E115" i="5"/>
  <c r="D115" i="5"/>
  <c r="C115" i="5"/>
  <c r="G114" i="5"/>
  <c r="F114" i="5"/>
  <c r="E114" i="5"/>
  <c r="D114" i="5"/>
  <c r="C114" i="5"/>
  <c r="G113" i="5"/>
  <c r="K113" i="5" s="1"/>
  <c r="F113" i="5"/>
  <c r="E113" i="5"/>
  <c r="D113" i="5"/>
  <c r="C113" i="5"/>
  <c r="G112" i="5"/>
  <c r="K112" i="5" s="1"/>
  <c r="F112" i="5"/>
  <c r="E112" i="5"/>
  <c r="D112" i="5"/>
  <c r="C112" i="5"/>
  <c r="G111" i="5"/>
  <c r="K111" i="5" s="1"/>
  <c r="F111" i="5"/>
  <c r="E111" i="5"/>
  <c r="D111" i="5"/>
  <c r="C111" i="5"/>
  <c r="G110" i="5"/>
  <c r="F110" i="5"/>
  <c r="E110" i="5"/>
  <c r="D110" i="5"/>
  <c r="C110" i="5"/>
  <c r="H109" i="5"/>
  <c r="G109" i="5"/>
  <c r="F109" i="5"/>
  <c r="E109" i="5"/>
  <c r="D109" i="5"/>
  <c r="C109" i="5"/>
  <c r="G108" i="5"/>
  <c r="K108" i="5" s="1"/>
  <c r="F108" i="5"/>
  <c r="E108" i="5"/>
  <c r="D108" i="5"/>
  <c r="C108" i="5"/>
  <c r="G107" i="5"/>
  <c r="K107" i="5" s="1"/>
  <c r="F107" i="5"/>
  <c r="E107" i="5"/>
  <c r="D107" i="5"/>
  <c r="C107" i="5"/>
  <c r="G106" i="5"/>
  <c r="F106" i="5"/>
  <c r="E106" i="5"/>
  <c r="D106" i="5"/>
  <c r="C106" i="5"/>
  <c r="G105" i="5"/>
  <c r="K105" i="5" s="1"/>
  <c r="F105" i="5"/>
  <c r="H105" i="5" s="1"/>
  <c r="E105" i="5"/>
  <c r="D105" i="5"/>
  <c r="C105" i="5"/>
  <c r="G104" i="5"/>
  <c r="K104" i="5" s="1"/>
  <c r="F104" i="5"/>
  <c r="E104" i="5"/>
  <c r="D104" i="5"/>
  <c r="C104" i="5"/>
  <c r="G103" i="5"/>
  <c r="K103" i="5" s="1"/>
  <c r="F103" i="5"/>
  <c r="E103" i="5"/>
  <c r="H103" i="5" s="1"/>
  <c r="J103" i="5" s="1"/>
  <c r="D103" i="5"/>
  <c r="C103" i="5"/>
  <c r="G102" i="5"/>
  <c r="F102" i="5"/>
  <c r="E102" i="5"/>
  <c r="D102" i="5"/>
  <c r="C102" i="5"/>
  <c r="G101" i="5"/>
  <c r="K101" i="5" s="1"/>
  <c r="F101" i="5"/>
  <c r="H101" i="5" s="1"/>
  <c r="E101" i="5"/>
  <c r="D101" i="5"/>
  <c r="C101" i="5"/>
  <c r="G100" i="5"/>
  <c r="K100" i="5" s="1"/>
  <c r="F100" i="5"/>
  <c r="E100" i="5"/>
  <c r="D100" i="5"/>
  <c r="C100" i="5"/>
  <c r="G99" i="5"/>
  <c r="K99" i="5" s="1"/>
  <c r="F99" i="5"/>
  <c r="E99" i="5"/>
  <c r="H99" i="5" s="1"/>
  <c r="D99" i="5"/>
  <c r="C99" i="5"/>
  <c r="G98" i="5"/>
  <c r="F98" i="5"/>
  <c r="H98" i="5" s="1"/>
  <c r="E98" i="5"/>
  <c r="D98" i="5"/>
  <c r="C98" i="5"/>
  <c r="G97" i="5"/>
  <c r="K97" i="5" s="1"/>
  <c r="F97" i="5"/>
  <c r="E97" i="5"/>
  <c r="D97" i="5"/>
  <c r="C97" i="5"/>
  <c r="G96" i="5"/>
  <c r="K96" i="5" s="1"/>
  <c r="F96" i="5"/>
  <c r="E96" i="5"/>
  <c r="D96" i="5"/>
  <c r="C96" i="5"/>
  <c r="G95" i="5"/>
  <c r="K95" i="5" s="1"/>
  <c r="F95" i="5"/>
  <c r="H95" i="5" s="1"/>
  <c r="E95" i="5"/>
  <c r="D95" i="5"/>
  <c r="C95" i="5"/>
  <c r="G94" i="5"/>
  <c r="F94" i="5"/>
  <c r="E94" i="5"/>
  <c r="D94" i="5"/>
  <c r="C94" i="5"/>
  <c r="G93" i="5"/>
  <c r="K93" i="5" s="1"/>
  <c r="F93" i="5"/>
  <c r="E93" i="5"/>
  <c r="H93" i="5" s="1"/>
  <c r="J93" i="5" s="1"/>
  <c r="D93" i="5"/>
  <c r="C93" i="5"/>
  <c r="G92" i="5"/>
  <c r="K92" i="5" s="1"/>
  <c r="F92" i="5"/>
  <c r="E92" i="5"/>
  <c r="D92" i="5"/>
  <c r="C92" i="5"/>
  <c r="G91" i="5"/>
  <c r="K91" i="5" s="1"/>
  <c r="F91" i="5"/>
  <c r="E91" i="5"/>
  <c r="H91" i="5" s="1"/>
  <c r="D91" i="5"/>
  <c r="C91" i="5"/>
  <c r="G90" i="5"/>
  <c r="F90" i="5"/>
  <c r="E90" i="5"/>
  <c r="D90" i="5"/>
  <c r="C90" i="5"/>
  <c r="G89" i="5"/>
  <c r="K89" i="5" s="1"/>
  <c r="F89" i="5"/>
  <c r="E89" i="5"/>
  <c r="D89" i="5"/>
  <c r="C89" i="5"/>
  <c r="G88" i="5"/>
  <c r="K88" i="5" s="1"/>
  <c r="F88" i="5"/>
  <c r="E88" i="5"/>
  <c r="D88" i="5"/>
  <c r="C88" i="5"/>
  <c r="G87" i="5"/>
  <c r="K87" i="5" s="1"/>
  <c r="F87" i="5"/>
  <c r="H87" i="5" s="1"/>
  <c r="E87" i="5"/>
  <c r="D87" i="5"/>
  <c r="C87" i="5"/>
  <c r="G86" i="5"/>
  <c r="F86" i="5"/>
  <c r="E86" i="5"/>
  <c r="D86" i="5"/>
  <c r="C86" i="5"/>
  <c r="G85" i="5"/>
  <c r="K85" i="5" s="1"/>
  <c r="F85" i="5"/>
  <c r="E85" i="5"/>
  <c r="D85" i="5"/>
  <c r="C85" i="5"/>
  <c r="G84" i="5"/>
  <c r="K84" i="5" s="1"/>
  <c r="F84" i="5"/>
  <c r="E84" i="5"/>
  <c r="D84" i="5"/>
  <c r="C84" i="5"/>
  <c r="G83" i="5"/>
  <c r="K83" i="5" s="1"/>
  <c r="F83" i="5"/>
  <c r="E83" i="5"/>
  <c r="H83" i="5" s="1"/>
  <c r="D83" i="5"/>
  <c r="C83" i="5"/>
  <c r="G82" i="5"/>
  <c r="F82" i="5"/>
  <c r="E82" i="5"/>
  <c r="D82" i="5"/>
  <c r="C82" i="5"/>
  <c r="G81" i="5"/>
  <c r="K81" i="5" s="1"/>
  <c r="F81" i="5"/>
  <c r="E81" i="5"/>
  <c r="D81" i="5"/>
  <c r="C81" i="5"/>
  <c r="G80" i="5"/>
  <c r="K80" i="5" s="1"/>
  <c r="F80" i="5"/>
  <c r="E80" i="5"/>
  <c r="D80" i="5"/>
  <c r="C80" i="5"/>
  <c r="G79" i="5"/>
  <c r="K79" i="5" s="1"/>
  <c r="F79" i="5"/>
  <c r="E79" i="5"/>
  <c r="D79" i="5"/>
  <c r="C79" i="5"/>
  <c r="G78" i="5"/>
  <c r="F78" i="5"/>
  <c r="E78" i="5"/>
  <c r="D78" i="5"/>
  <c r="C78" i="5"/>
  <c r="G77" i="5"/>
  <c r="K77" i="5" s="1"/>
  <c r="F77" i="5"/>
  <c r="H77" i="5" s="1"/>
  <c r="L77" i="5" s="1"/>
  <c r="E77" i="5"/>
  <c r="D77" i="5"/>
  <c r="C77" i="5"/>
  <c r="G76" i="5"/>
  <c r="K76" i="5" s="1"/>
  <c r="F76" i="5"/>
  <c r="E76" i="5"/>
  <c r="D76" i="5"/>
  <c r="C76" i="5"/>
  <c r="G75" i="5"/>
  <c r="K75" i="5" s="1"/>
  <c r="F75" i="5"/>
  <c r="E75" i="5"/>
  <c r="H75" i="5" s="1"/>
  <c r="D75" i="5"/>
  <c r="C75" i="5"/>
  <c r="G74" i="5"/>
  <c r="F74" i="5"/>
  <c r="E74" i="5"/>
  <c r="D74" i="5"/>
  <c r="C74" i="5"/>
  <c r="G73" i="5"/>
  <c r="K73" i="5" s="1"/>
  <c r="F73" i="5"/>
  <c r="E73" i="5"/>
  <c r="D73" i="5"/>
  <c r="C73" i="5"/>
  <c r="G72" i="5"/>
  <c r="K72" i="5" s="1"/>
  <c r="F72" i="5"/>
  <c r="E72" i="5"/>
  <c r="D72" i="5"/>
  <c r="C72" i="5"/>
  <c r="G71" i="5"/>
  <c r="K71" i="5" s="1"/>
  <c r="F71" i="5"/>
  <c r="H71" i="5" s="1"/>
  <c r="E71" i="5"/>
  <c r="D71" i="5"/>
  <c r="C71" i="5"/>
  <c r="G70" i="5"/>
  <c r="F70" i="5"/>
  <c r="E70" i="5"/>
  <c r="D70" i="5"/>
  <c r="C70" i="5"/>
  <c r="G69" i="5"/>
  <c r="F69" i="5"/>
  <c r="E69" i="5"/>
  <c r="D69" i="5"/>
  <c r="C69" i="5"/>
  <c r="G68" i="5"/>
  <c r="K68" i="5" s="1"/>
  <c r="F68" i="5"/>
  <c r="E68" i="5"/>
  <c r="D68" i="5"/>
  <c r="C68" i="5"/>
  <c r="G67" i="5"/>
  <c r="K67" i="5" s="1"/>
  <c r="F67" i="5"/>
  <c r="E67" i="5"/>
  <c r="H67" i="5" s="1"/>
  <c r="J67" i="5" s="1"/>
  <c r="D67" i="5"/>
  <c r="C67" i="5"/>
  <c r="G66" i="5"/>
  <c r="F66" i="5"/>
  <c r="E66" i="5"/>
  <c r="D66" i="5"/>
  <c r="C66" i="5"/>
  <c r="G65" i="5"/>
  <c r="K65" i="5" s="1"/>
  <c r="F65" i="5"/>
  <c r="E65" i="5"/>
  <c r="D65" i="5"/>
  <c r="C65" i="5"/>
  <c r="G64" i="5"/>
  <c r="K64" i="5" s="1"/>
  <c r="F64" i="5"/>
  <c r="E64" i="5"/>
  <c r="H64" i="5" s="1"/>
  <c r="D64" i="5"/>
  <c r="C64" i="5"/>
  <c r="G63" i="5"/>
  <c r="K63" i="5" s="1"/>
  <c r="F63" i="5"/>
  <c r="E63" i="5"/>
  <c r="D63" i="5"/>
  <c r="C63" i="5"/>
  <c r="G62" i="5"/>
  <c r="F62" i="5"/>
  <c r="E62" i="5"/>
  <c r="D62" i="5"/>
  <c r="C62" i="5"/>
  <c r="G61" i="5"/>
  <c r="K61" i="5" s="1"/>
  <c r="F61" i="5"/>
  <c r="E61" i="5"/>
  <c r="D61" i="5"/>
  <c r="C61" i="5"/>
  <c r="G60" i="5"/>
  <c r="K60" i="5" s="1"/>
  <c r="F60" i="5"/>
  <c r="E60" i="5"/>
  <c r="D60" i="5"/>
  <c r="C60" i="5"/>
  <c r="G59" i="5"/>
  <c r="K59" i="5" s="1"/>
  <c r="F59" i="5"/>
  <c r="E59" i="5"/>
  <c r="H59" i="5" s="1"/>
  <c r="J59" i="5" s="1"/>
  <c r="D59" i="5"/>
  <c r="C59" i="5"/>
  <c r="G58" i="5"/>
  <c r="F58" i="5"/>
  <c r="E58" i="5"/>
  <c r="D58" i="5"/>
  <c r="C58" i="5"/>
  <c r="K57" i="5"/>
  <c r="G57" i="5"/>
  <c r="F57" i="5"/>
  <c r="E57" i="5"/>
  <c r="D57" i="5"/>
  <c r="C57" i="5"/>
  <c r="G56" i="5"/>
  <c r="K56" i="5" s="1"/>
  <c r="F56" i="5"/>
  <c r="E56" i="5"/>
  <c r="D56" i="5"/>
  <c r="C56" i="5"/>
  <c r="G55" i="5"/>
  <c r="F55" i="5"/>
  <c r="E55" i="5"/>
  <c r="D55" i="5"/>
  <c r="C55" i="5"/>
  <c r="G54" i="5"/>
  <c r="K54" i="5" s="1"/>
  <c r="F54" i="5"/>
  <c r="E54" i="5"/>
  <c r="D54" i="5"/>
  <c r="C54" i="5"/>
  <c r="G53" i="5"/>
  <c r="K53" i="5" s="1"/>
  <c r="F53" i="5"/>
  <c r="E53" i="5"/>
  <c r="D53" i="5"/>
  <c r="C53" i="5"/>
  <c r="G52" i="5"/>
  <c r="K52" i="5" s="1"/>
  <c r="F52" i="5"/>
  <c r="E52" i="5"/>
  <c r="D52" i="5"/>
  <c r="C52" i="5"/>
  <c r="G51" i="5"/>
  <c r="F51" i="5"/>
  <c r="E51" i="5"/>
  <c r="D51" i="5"/>
  <c r="C51" i="5"/>
  <c r="G50" i="5"/>
  <c r="K50" i="5" s="1"/>
  <c r="F50" i="5"/>
  <c r="E50" i="5"/>
  <c r="D50" i="5"/>
  <c r="C50" i="5"/>
  <c r="G49" i="5"/>
  <c r="K49" i="5" s="1"/>
  <c r="F49" i="5"/>
  <c r="E49" i="5"/>
  <c r="H49" i="5" s="1"/>
  <c r="D49" i="5"/>
  <c r="C49" i="5"/>
  <c r="G48" i="5"/>
  <c r="K48" i="5" s="1"/>
  <c r="F48" i="5"/>
  <c r="E48" i="5"/>
  <c r="D48" i="5"/>
  <c r="C48" i="5"/>
  <c r="G47" i="5"/>
  <c r="K47" i="5" s="1"/>
  <c r="F47" i="5"/>
  <c r="E47" i="5"/>
  <c r="D47" i="5"/>
  <c r="C47" i="5"/>
  <c r="G46" i="5"/>
  <c r="K46" i="5" s="1"/>
  <c r="F46" i="5"/>
  <c r="E46" i="5"/>
  <c r="D46" i="5"/>
  <c r="C46" i="5"/>
  <c r="G45" i="5"/>
  <c r="K45" i="5" s="1"/>
  <c r="F45" i="5"/>
  <c r="E45" i="5"/>
  <c r="D45" i="5"/>
  <c r="C45" i="5"/>
  <c r="G44" i="5"/>
  <c r="K44" i="5" s="1"/>
  <c r="F44" i="5"/>
  <c r="E44" i="5"/>
  <c r="D44" i="5"/>
  <c r="C44" i="5"/>
  <c r="G43" i="5"/>
  <c r="K43" i="5" s="1"/>
  <c r="F43" i="5"/>
  <c r="E43" i="5"/>
  <c r="D43" i="5"/>
  <c r="C43" i="5"/>
  <c r="G42" i="5"/>
  <c r="K42" i="5" s="1"/>
  <c r="F42" i="5"/>
  <c r="E42" i="5"/>
  <c r="D42" i="5"/>
  <c r="C42" i="5"/>
  <c r="G41" i="5"/>
  <c r="K41" i="5" s="1"/>
  <c r="F41" i="5"/>
  <c r="E41" i="5"/>
  <c r="D41" i="5"/>
  <c r="C41" i="5"/>
  <c r="G40" i="5"/>
  <c r="K40" i="5" s="1"/>
  <c r="F40" i="5"/>
  <c r="E40" i="5"/>
  <c r="H40" i="5" s="1"/>
  <c r="L40" i="5" s="1"/>
  <c r="D40" i="5"/>
  <c r="C40" i="5"/>
  <c r="G39" i="5"/>
  <c r="K39" i="5" s="1"/>
  <c r="F39" i="5"/>
  <c r="E39" i="5"/>
  <c r="D39" i="5"/>
  <c r="C39" i="5"/>
  <c r="G38" i="5"/>
  <c r="K38" i="5" s="1"/>
  <c r="F38" i="5"/>
  <c r="E38" i="5"/>
  <c r="D38" i="5"/>
  <c r="C38" i="5"/>
  <c r="G37" i="5"/>
  <c r="K37" i="5" s="1"/>
  <c r="F37" i="5"/>
  <c r="E37" i="5"/>
  <c r="D37" i="5"/>
  <c r="C37" i="5"/>
  <c r="G36" i="5"/>
  <c r="K36" i="5" s="1"/>
  <c r="F36" i="5"/>
  <c r="E36" i="5"/>
  <c r="D36" i="5"/>
  <c r="C36" i="5"/>
  <c r="G35" i="5"/>
  <c r="K35" i="5" s="1"/>
  <c r="F35" i="5"/>
  <c r="H35" i="5" s="1"/>
  <c r="E35" i="5"/>
  <c r="D35" i="5"/>
  <c r="C35" i="5"/>
  <c r="G34" i="5"/>
  <c r="K34" i="5" s="1"/>
  <c r="F34" i="5"/>
  <c r="E34" i="5"/>
  <c r="D34" i="5"/>
  <c r="C34" i="5"/>
  <c r="G33" i="5"/>
  <c r="K33" i="5" s="1"/>
  <c r="F33" i="5"/>
  <c r="E33" i="5"/>
  <c r="D33" i="5"/>
  <c r="C33" i="5"/>
  <c r="G32" i="5"/>
  <c r="K32" i="5" s="1"/>
  <c r="F32" i="5"/>
  <c r="E32" i="5"/>
  <c r="D32" i="5"/>
  <c r="C32" i="5"/>
  <c r="G31" i="5"/>
  <c r="F31" i="5"/>
  <c r="E31" i="5"/>
  <c r="D31" i="5"/>
  <c r="C31" i="5"/>
  <c r="G30" i="5"/>
  <c r="K30" i="5" s="1"/>
  <c r="F30" i="5"/>
  <c r="E30" i="5"/>
  <c r="D30" i="5"/>
  <c r="C30" i="5"/>
  <c r="G29" i="5"/>
  <c r="F29" i="5"/>
  <c r="H29" i="5" s="1"/>
  <c r="L29" i="5" s="1"/>
  <c r="E29" i="5"/>
  <c r="D29" i="5"/>
  <c r="C29" i="5"/>
  <c r="G28" i="5"/>
  <c r="K28" i="5" s="1"/>
  <c r="F28" i="5"/>
  <c r="E28" i="5"/>
  <c r="D28" i="5"/>
  <c r="C28" i="5"/>
  <c r="G27" i="5"/>
  <c r="K27" i="5" s="1"/>
  <c r="F27" i="5"/>
  <c r="E27" i="5"/>
  <c r="D27" i="5"/>
  <c r="C27" i="5"/>
  <c r="G26" i="5"/>
  <c r="K26" i="5" s="1"/>
  <c r="F26" i="5"/>
  <c r="E26" i="5"/>
  <c r="D26" i="5"/>
  <c r="C26" i="5"/>
  <c r="G25" i="5"/>
  <c r="F25" i="5"/>
  <c r="E25" i="5"/>
  <c r="D25" i="5"/>
  <c r="C25" i="5"/>
  <c r="G24" i="5"/>
  <c r="K24" i="5" s="1"/>
  <c r="F24" i="5"/>
  <c r="E24" i="5"/>
  <c r="D24" i="5"/>
  <c r="C24" i="5"/>
  <c r="G23" i="5"/>
  <c r="K23" i="5" s="1"/>
  <c r="F23" i="5"/>
  <c r="E23" i="5"/>
  <c r="H23" i="5" s="1"/>
  <c r="D23" i="5"/>
  <c r="C23" i="5"/>
  <c r="G22" i="5"/>
  <c r="K22" i="5" s="1"/>
  <c r="F22" i="5"/>
  <c r="E22" i="5"/>
  <c r="H22" i="5" s="1"/>
  <c r="D22" i="5"/>
  <c r="C22" i="5"/>
  <c r="G21" i="5"/>
  <c r="K21" i="5" s="1"/>
  <c r="F21" i="5"/>
  <c r="E21" i="5"/>
  <c r="D21" i="5"/>
  <c r="C21" i="5"/>
  <c r="G20" i="5"/>
  <c r="K20" i="5" s="1"/>
  <c r="F20" i="5"/>
  <c r="E20" i="5"/>
  <c r="D20" i="5"/>
  <c r="C20" i="5"/>
  <c r="H19" i="5"/>
  <c r="G19" i="5"/>
  <c r="F19" i="5"/>
  <c r="E19" i="5"/>
  <c r="D19" i="5"/>
  <c r="C19" i="5"/>
  <c r="G18" i="5"/>
  <c r="K18" i="5" s="1"/>
  <c r="F18" i="5"/>
  <c r="E18" i="5"/>
  <c r="H18" i="5" s="1"/>
  <c r="L18" i="5" s="1"/>
  <c r="D18" i="5"/>
  <c r="C18" i="5"/>
  <c r="G17" i="5"/>
  <c r="K17" i="5" s="1"/>
  <c r="F17" i="5"/>
  <c r="E17" i="5"/>
  <c r="D17" i="5"/>
  <c r="C17" i="5"/>
  <c r="G16" i="5"/>
  <c r="K16" i="5" s="1"/>
  <c r="F16" i="5"/>
  <c r="E16" i="5"/>
  <c r="D16" i="5"/>
  <c r="C16" i="5"/>
  <c r="G15" i="5"/>
  <c r="K15" i="5" s="1"/>
  <c r="F15" i="5"/>
  <c r="E15" i="5"/>
  <c r="D15" i="5"/>
  <c r="C15" i="5"/>
  <c r="G14" i="5"/>
  <c r="K14" i="5" s="1"/>
  <c r="F14" i="5"/>
  <c r="E14" i="5"/>
  <c r="H14" i="5" s="1"/>
  <c r="D14" i="5"/>
  <c r="C14" i="5"/>
  <c r="G13" i="5"/>
  <c r="K13" i="5" s="1"/>
  <c r="F13" i="5"/>
  <c r="E13" i="5"/>
  <c r="H13" i="5" s="1"/>
  <c r="D13" i="5"/>
  <c r="C13" i="5"/>
  <c r="G12" i="5"/>
  <c r="K12" i="5" s="1"/>
  <c r="F12" i="5"/>
  <c r="E12" i="5"/>
  <c r="D12" i="5"/>
  <c r="C12" i="5"/>
  <c r="G11" i="5"/>
  <c r="K11" i="5" s="1"/>
  <c r="F11" i="5"/>
  <c r="E11" i="5"/>
  <c r="D11" i="5"/>
  <c r="C11" i="5"/>
  <c r="G10" i="5"/>
  <c r="K10" i="5" s="1"/>
  <c r="F10" i="5"/>
  <c r="E10" i="5"/>
  <c r="H10" i="5" s="1"/>
  <c r="D10" i="5"/>
  <c r="C10" i="5"/>
  <c r="G9" i="5"/>
  <c r="K9" i="5" s="1"/>
  <c r="F9" i="5"/>
  <c r="E9" i="5"/>
  <c r="D9" i="5"/>
  <c r="C9" i="5"/>
  <c r="G8" i="5"/>
  <c r="K8" i="5" s="1"/>
  <c r="F8" i="5"/>
  <c r="E8" i="5"/>
  <c r="H8" i="5" s="1"/>
  <c r="L8" i="5" s="1"/>
  <c r="D8" i="5"/>
  <c r="C8" i="5"/>
  <c r="G7" i="5"/>
  <c r="K7" i="5" s="1"/>
  <c r="F7" i="5"/>
  <c r="E7" i="5"/>
  <c r="D7" i="5"/>
  <c r="C7" i="5"/>
  <c r="G6" i="5"/>
  <c r="K6" i="5" s="1"/>
  <c r="F6" i="5"/>
  <c r="E6" i="5"/>
  <c r="D6" i="5"/>
  <c r="C6" i="5"/>
  <c r="G5" i="5"/>
  <c r="K5" i="5" s="1"/>
  <c r="F5" i="5"/>
  <c r="E5" i="5"/>
  <c r="H5" i="5" s="1"/>
  <c r="L5" i="5" s="1"/>
  <c r="D5" i="5"/>
  <c r="C5" i="5"/>
  <c r="G4" i="5"/>
  <c r="K4" i="5" s="1"/>
  <c r="F4" i="5"/>
  <c r="E4" i="5"/>
  <c r="D4" i="5"/>
  <c r="C4" i="5"/>
  <c r="K3" i="5"/>
  <c r="F3" i="5"/>
  <c r="E3" i="5"/>
  <c r="D3" i="5"/>
  <c r="C3" i="5"/>
  <c r="G3" i="4"/>
  <c r="F3" i="4"/>
  <c r="E3" i="4"/>
  <c r="D3" i="4"/>
  <c r="C3" i="4"/>
  <c r="G152" i="1"/>
  <c r="G151" i="1"/>
  <c r="F152" i="1"/>
  <c r="H152" i="1" s="1"/>
  <c r="F151" i="1"/>
  <c r="H151" i="1" s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E4" i="6" l="1"/>
  <c r="J105" i="5"/>
  <c r="J13" i="5"/>
  <c r="J109" i="5"/>
  <c r="D4" i="6"/>
  <c r="F4" i="6"/>
  <c r="G4" i="6"/>
  <c r="J35" i="5"/>
  <c r="C4" i="6"/>
  <c r="H9" i="6"/>
  <c r="H33" i="5"/>
  <c r="L33" i="5" s="1"/>
  <c r="I64" i="5"/>
  <c r="J75" i="5"/>
  <c r="J83" i="5"/>
  <c r="H97" i="5"/>
  <c r="H21" i="5"/>
  <c r="L21" i="5" s="1"/>
  <c r="H61" i="5"/>
  <c r="L61" i="5" s="1"/>
  <c r="H72" i="5"/>
  <c r="I72" i="5" s="1"/>
  <c r="H80" i="5"/>
  <c r="I80" i="5" s="1"/>
  <c r="H137" i="5"/>
  <c r="H140" i="5"/>
  <c r="J19" i="5"/>
  <c r="H17" i="5"/>
  <c r="L17" i="5" s="1"/>
  <c r="H26" i="5"/>
  <c r="L26" i="5" s="1"/>
  <c r="H55" i="5"/>
  <c r="J55" i="5" s="1"/>
  <c r="H69" i="5"/>
  <c r="L69" i="5" s="1"/>
  <c r="H37" i="5"/>
  <c r="L37" i="5" s="1"/>
  <c r="H57" i="5"/>
  <c r="L57" i="5" s="1"/>
  <c r="H68" i="5"/>
  <c r="I68" i="5" s="1"/>
  <c r="H82" i="5"/>
  <c r="J82" i="5" s="1"/>
  <c r="L109" i="5"/>
  <c r="H136" i="5"/>
  <c r="L136" i="5" s="1"/>
  <c r="H25" i="5"/>
  <c r="L25" i="5" s="1"/>
  <c r="H31" i="5"/>
  <c r="L31" i="5" s="1"/>
  <c r="H65" i="5"/>
  <c r="L65" i="5" s="1"/>
  <c r="J71" i="5"/>
  <c r="H84" i="5"/>
  <c r="I84" i="5" s="1"/>
  <c r="H127" i="5"/>
  <c r="J127" i="5" s="1"/>
  <c r="H45" i="5"/>
  <c r="J45" i="5" s="1"/>
  <c r="H81" i="5"/>
  <c r="L81" i="5" s="1"/>
  <c r="I57" i="5"/>
  <c r="H107" i="5"/>
  <c r="J107" i="5" s="1"/>
  <c r="H27" i="5"/>
  <c r="L27" i="5" s="1"/>
  <c r="H62" i="5"/>
  <c r="H78" i="5"/>
  <c r="H110" i="5"/>
  <c r="I110" i="5" s="1"/>
  <c r="H113" i="5"/>
  <c r="I113" i="5" s="1"/>
  <c r="H96" i="5"/>
  <c r="I96" i="5" s="1"/>
  <c r="I97" i="5"/>
  <c r="H121" i="5"/>
  <c r="I121" i="5" s="1"/>
  <c r="H131" i="5"/>
  <c r="I131" i="5" s="1"/>
  <c r="H146" i="5"/>
  <c r="I146" i="5" s="1"/>
  <c r="I17" i="5"/>
  <c r="J99" i="5"/>
  <c r="H54" i="5"/>
  <c r="L54" i="5" s="1"/>
  <c r="H89" i="5"/>
  <c r="J89" i="5" s="1"/>
  <c r="H92" i="5"/>
  <c r="I92" i="5" s="1"/>
  <c r="I109" i="5"/>
  <c r="H118" i="5"/>
  <c r="L118" i="5" s="1"/>
  <c r="H130" i="5"/>
  <c r="I130" i="5" s="1"/>
  <c r="H11" i="5"/>
  <c r="J11" i="5" s="1"/>
  <c r="L19" i="5"/>
  <c r="H3" i="5"/>
  <c r="H9" i="5"/>
  <c r="J9" i="5" s="1"/>
  <c r="I13" i="5"/>
  <c r="H15" i="5"/>
  <c r="H41" i="5"/>
  <c r="I41" i="5" s="1"/>
  <c r="H47" i="5"/>
  <c r="H50" i="5"/>
  <c r="L50" i="5" s="1"/>
  <c r="H53" i="5"/>
  <c r="L53" i="5" s="1"/>
  <c r="H63" i="5"/>
  <c r="J63" i="5" s="1"/>
  <c r="H79" i="5"/>
  <c r="J79" i="5" s="1"/>
  <c r="I93" i="5"/>
  <c r="H114" i="5"/>
  <c r="L114" i="5" s="1"/>
  <c r="H117" i="5"/>
  <c r="L117" i="5" s="1"/>
  <c r="H120" i="5"/>
  <c r="H123" i="5"/>
  <c r="H150" i="5"/>
  <c r="J150" i="5" s="1"/>
  <c r="H34" i="5"/>
  <c r="I29" i="5"/>
  <c r="H85" i="5"/>
  <c r="J85" i="5" s="1"/>
  <c r="J95" i="5"/>
  <c r="H104" i="5"/>
  <c r="I104" i="5" s="1"/>
  <c r="H129" i="5"/>
  <c r="H141" i="5"/>
  <c r="L141" i="5" s="1"/>
  <c r="H147" i="5"/>
  <c r="J147" i="5" s="1"/>
  <c r="J113" i="5"/>
  <c r="L45" i="5"/>
  <c r="J118" i="5"/>
  <c r="L10" i="5"/>
  <c r="J10" i="5"/>
  <c r="L9" i="5"/>
  <c r="J101" i="5"/>
  <c r="L101" i="5"/>
  <c r="I101" i="5"/>
  <c r="L49" i="5"/>
  <c r="J49" i="5"/>
  <c r="J97" i="5"/>
  <c r="L97" i="5"/>
  <c r="H6" i="5"/>
  <c r="L6" i="5" s="1"/>
  <c r="H16" i="5"/>
  <c r="L16" i="5" s="1"/>
  <c r="H24" i="5"/>
  <c r="H38" i="5"/>
  <c r="J38" i="5" s="1"/>
  <c r="H42" i="5"/>
  <c r="L42" i="5" s="1"/>
  <c r="H51" i="5"/>
  <c r="J51" i="5" s="1"/>
  <c r="H56" i="5"/>
  <c r="I56" i="5" s="1"/>
  <c r="L93" i="5"/>
  <c r="K136" i="5"/>
  <c r="I142" i="5"/>
  <c r="H145" i="5"/>
  <c r="H149" i="5"/>
  <c r="L149" i="5" s="1"/>
  <c r="H46" i="5"/>
  <c r="L46" i="5" s="1"/>
  <c r="H60" i="5"/>
  <c r="I60" i="5" s="1"/>
  <c r="L142" i="5"/>
  <c r="J142" i="5"/>
  <c r="J87" i="5"/>
  <c r="J91" i="5"/>
  <c r="I105" i="5"/>
  <c r="I61" i="5"/>
  <c r="I65" i="5"/>
  <c r="K69" i="5"/>
  <c r="I77" i="5"/>
  <c r="J81" i="5"/>
  <c r="H86" i="5"/>
  <c r="L86" i="5" s="1"/>
  <c r="H90" i="5"/>
  <c r="L90" i="5" s="1"/>
  <c r="J17" i="5"/>
  <c r="J18" i="5"/>
  <c r="I33" i="5"/>
  <c r="K29" i="5"/>
  <c r="J33" i="5"/>
  <c r="I81" i="5"/>
  <c r="H94" i="5"/>
  <c r="L94" i="5" s="1"/>
  <c r="L105" i="5"/>
  <c r="L13" i="5"/>
  <c r="K25" i="5"/>
  <c r="H7" i="5"/>
  <c r="L7" i="5" s="1"/>
  <c r="H20" i="5"/>
  <c r="H39" i="5"/>
  <c r="J39" i="5" s="1"/>
  <c r="H43" i="5"/>
  <c r="J43" i="5" s="1"/>
  <c r="I45" i="5"/>
  <c r="H88" i="5"/>
  <c r="I88" i="5" s="1"/>
  <c r="K109" i="5"/>
  <c r="H135" i="5"/>
  <c r="L135" i="5" s="1"/>
  <c r="H143" i="5"/>
  <c r="I143" i="5" s="1"/>
  <c r="H30" i="5"/>
  <c r="L30" i="5" s="1"/>
  <c r="H58" i="5"/>
  <c r="L58" i="5" s="1"/>
  <c r="H66" i="5"/>
  <c r="I66" i="5" s="1"/>
  <c r="H70" i="5"/>
  <c r="L70" i="5" s="1"/>
  <c r="H73" i="5"/>
  <c r="L73" i="5" s="1"/>
  <c r="H74" i="5"/>
  <c r="I74" i="5" s="1"/>
  <c r="H106" i="5"/>
  <c r="L106" i="5" s="1"/>
  <c r="K143" i="5"/>
  <c r="H100" i="5"/>
  <c r="I100" i="5" s="1"/>
  <c r="H102" i="5"/>
  <c r="L102" i="5" s="1"/>
  <c r="H133" i="5"/>
  <c r="L133" i="5" s="1"/>
  <c r="H151" i="5"/>
  <c r="I151" i="5" s="1"/>
  <c r="H76" i="5"/>
  <c r="I76" i="5" s="1"/>
  <c r="H111" i="5"/>
  <c r="L111" i="5" s="1"/>
  <c r="H122" i="5"/>
  <c r="J122" i="5" s="1"/>
  <c r="H134" i="5"/>
  <c r="L134" i="5" s="1"/>
  <c r="J152" i="5"/>
  <c r="L82" i="5"/>
  <c r="L98" i="5"/>
  <c r="J98" i="5"/>
  <c r="L38" i="5"/>
  <c r="I38" i="5"/>
  <c r="J62" i="5"/>
  <c r="J15" i="5"/>
  <c r="L15" i="5"/>
  <c r="J23" i="5"/>
  <c r="L23" i="5"/>
  <c r="I42" i="5"/>
  <c r="J7" i="5"/>
  <c r="L39" i="5"/>
  <c r="L78" i="5"/>
  <c r="J78" i="5"/>
  <c r="L14" i="5"/>
  <c r="J14" i="5"/>
  <c r="L22" i="5"/>
  <c r="I22" i="5"/>
  <c r="J22" i="5"/>
  <c r="J47" i="5"/>
  <c r="L47" i="5"/>
  <c r="L115" i="5"/>
  <c r="J115" i="5"/>
  <c r="L137" i="5"/>
  <c r="J137" i="5"/>
  <c r="I27" i="5"/>
  <c r="K131" i="5"/>
  <c r="I137" i="5"/>
  <c r="L120" i="5"/>
  <c r="J120" i="5"/>
  <c r="I120" i="5"/>
  <c r="I129" i="5"/>
  <c r="L129" i="5"/>
  <c r="L147" i="5"/>
  <c r="I5" i="5"/>
  <c r="I7" i="5"/>
  <c r="I14" i="5"/>
  <c r="H32" i="5"/>
  <c r="L35" i="5"/>
  <c r="I37" i="5"/>
  <c r="I39" i="5"/>
  <c r="I49" i="5"/>
  <c r="K51" i="5"/>
  <c r="K110" i="5"/>
  <c r="J114" i="5"/>
  <c r="L130" i="5"/>
  <c r="J130" i="5"/>
  <c r="L131" i="5"/>
  <c r="H139" i="5"/>
  <c r="I139" i="5" s="1"/>
  <c r="K147" i="5"/>
  <c r="I47" i="5"/>
  <c r="K114" i="5"/>
  <c r="J5" i="5"/>
  <c r="I8" i="5"/>
  <c r="H12" i="5"/>
  <c r="I19" i="5"/>
  <c r="J37" i="5"/>
  <c r="I40" i="5"/>
  <c r="H44" i="5"/>
  <c r="K55" i="5"/>
  <c r="I55" i="5"/>
  <c r="J64" i="5"/>
  <c r="J68" i="5"/>
  <c r="J80" i="5"/>
  <c r="J84" i="5"/>
  <c r="J96" i="5"/>
  <c r="H116" i="5"/>
  <c r="H119" i="5"/>
  <c r="I119" i="5" s="1"/>
  <c r="K125" i="5"/>
  <c r="I125" i="5"/>
  <c r="J129" i="5"/>
  <c r="I15" i="5"/>
  <c r="K66" i="5"/>
  <c r="K70" i="5"/>
  <c r="K74" i="5"/>
  <c r="K78" i="5"/>
  <c r="I78" i="5"/>
  <c r="K82" i="5"/>
  <c r="K86" i="5"/>
  <c r="K90" i="5"/>
  <c r="I90" i="5"/>
  <c r="K94" i="5"/>
  <c r="I94" i="5"/>
  <c r="K98" i="5"/>
  <c r="I98" i="5"/>
  <c r="K102" i="5"/>
  <c r="K106" i="5"/>
  <c r="L107" i="5"/>
  <c r="L125" i="5"/>
  <c r="J125" i="5"/>
  <c r="K146" i="5"/>
  <c r="K149" i="5"/>
  <c r="J8" i="5"/>
  <c r="J40" i="5"/>
  <c r="K58" i="5"/>
  <c r="K62" i="5"/>
  <c r="I62" i="5"/>
  <c r="H4" i="5"/>
  <c r="I11" i="5"/>
  <c r="I18" i="5"/>
  <c r="K19" i="5"/>
  <c r="J29" i="5"/>
  <c r="H36" i="5"/>
  <c r="J50" i="5"/>
  <c r="L55" i="5"/>
  <c r="L56" i="5"/>
  <c r="J57" i="5"/>
  <c r="L59" i="5"/>
  <c r="L60" i="5"/>
  <c r="J61" i="5"/>
  <c r="L64" i="5"/>
  <c r="J65" i="5"/>
  <c r="L67" i="5"/>
  <c r="L68" i="5"/>
  <c r="L71" i="5"/>
  <c r="L75" i="5"/>
  <c r="J77" i="5"/>
  <c r="L80" i="5"/>
  <c r="L83" i="5"/>
  <c r="L84" i="5"/>
  <c r="L87" i="5"/>
  <c r="L91" i="5"/>
  <c r="L95" i="5"/>
  <c r="L99" i="5"/>
  <c r="L103" i="5"/>
  <c r="L104" i="5"/>
  <c r="H112" i="5"/>
  <c r="K119" i="5"/>
  <c r="J135" i="5"/>
  <c r="I135" i="5"/>
  <c r="H138" i="5"/>
  <c r="I138" i="5" s="1"/>
  <c r="L146" i="5"/>
  <c r="J146" i="5"/>
  <c r="I23" i="5"/>
  <c r="K31" i="5"/>
  <c r="H48" i="5"/>
  <c r="K118" i="5"/>
  <c r="I118" i="5"/>
  <c r="L153" i="5"/>
  <c r="J153" i="5"/>
  <c r="I10" i="5"/>
  <c r="H28" i="5"/>
  <c r="I35" i="5"/>
  <c r="H52" i="5"/>
  <c r="H108" i="5"/>
  <c r="H126" i="5"/>
  <c r="I126" i="5" s="1"/>
  <c r="K132" i="5"/>
  <c r="K138" i="5"/>
  <c r="L140" i="5"/>
  <c r="J140" i="5"/>
  <c r="K148" i="5"/>
  <c r="L150" i="5"/>
  <c r="H128" i="5"/>
  <c r="I128" i="5" s="1"/>
  <c r="I59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40" i="5"/>
  <c r="I150" i="5"/>
  <c r="I153" i="5"/>
  <c r="H124" i="5"/>
  <c r="I127" i="5"/>
  <c r="H144" i="5"/>
  <c r="H132" i="5"/>
  <c r="I132" i="5" s="1"/>
  <c r="H148" i="5"/>
  <c r="I148" i="5" s="1"/>
  <c r="D7" i="2"/>
  <c r="D4" i="2"/>
  <c r="D5" i="2"/>
  <c r="D6" i="2"/>
  <c r="N123" i="1"/>
  <c r="A110" i="1"/>
  <c r="A34" i="1"/>
  <c r="A66" i="1"/>
  <c r="A143" i="1"/>
  <c r="A5" i="1"/>
  <c r="A12" i="1"/>
  <c r="A70" i="1"/>
  <c r="A118" i="1"/>
  <c r="A13" i="1"/>
  <c r="A29" i="1"/>
  <c r="A147" i="1"/>
  <c r="A127" i="1"/>
  <c r="A131" i="1"/>
  <c r="A94" i="1"/>
  <c r="A55" i="1"/>
  <c r="A71" i="1"/>
  <c r="A39" i="1"/>
  <c r="A83" i="1"/>
  <c r="A86" i="1"/>
  <c r="A25" i="1"/>
  <c r="A8" i="1"/>
  <c r="A9" i="1"/>
  <c r="A135" i="1"/>
  <c r="A139" i="1"/>
  <c r="A140" i="1"/>
  <c r="A151" i="1"/>
  <c r="A50" i="1"/>
  <c r="A78" i="1"/>
  <c r="A79" i="1"/>
  <c r="A88" i="1"/>
  <c r="A115" i="1"/>
  <c r="A4" i="1"/>
  <c r="A119" i="1"/>
  <c r="A91" i="1"/>
  <c r="A17" i="1"/>
  <c r="A22" i="1"/>
  <c r="A90" i="1"/>
  <c r="A21" i="1"/>
  <c r="A99" i="1"/>
  <c r="A103" i="1"/>
  <c r="A106" i="1"/>
  <c r="A54" i="1"/>
  <c r="A107" i="1"/>
  <c r="A14" i="1"/>
  <c r="A24" i="1"/>
  <c r="A35" i="1"/>
  <c r="A37" i="1"/>
  <c r="A46" i="1"/>
  <c r="A58" i="1"/>
  <c r="A67" i="1"/>
  <c r="A69" i="1"/>
  <c r="A82" i="1"/>
  <c r="A87" i="1"/>
  <c r="A128" i="1"/>
  <c r="A26" i="1"/>
  <c r="A38" i="1"/>
  <c r="A47" i="1"/>
  <c r="A48" i="1"/>
  <c r="A59" i="1"/>
  <c r="A111" i="1"/>
  <c r="A114" i="1"/>
  <c r="A116" i="1"/>
  <c r="A132" i="1"/>
  <c r="A16" i="1"/>
  <c r="A96" i="1"/>
  <c r="A136" i="1"/>
  <c r="A18" i="1"/>
  <c r="A28" i="1"/>
  <c r="A76" i="1"/>
  <c r="A120" i="1"/>
  <c r="A30" i="1"/>
  <c r="A42" i="1"/>
  <c r="A51" i="1"/>
  <c r="A53" i="1"/>
  <c r="A62" i="1"/>
  <c r="A74" i="1"/>
  <c r="A75" i="1"/>
  <c r="A95" i="1"/>
  <c r="A98" i="1"/>
  <c r="A100" i="1"/>
  <c r="A104" i="1"/>
  <c r="A144" i="1"/>
  <c r="A10" i="1"/>
  <c r="A20" i="1"/>
  <c r="A32" i="1"/>
  <c r="A43" i="1"/>
  <c r="A44" i="1"/>
  <c r="A63" i="1"/>
  <c r="A64" i="1"/>
  <c r="A80" i="1"/>
  <c r="A81" i="1"/>
  <c r="A102" i="1"/>
  <c r="A122" i="1"/>
  <c r="A148" i="1"/>
  <c r="A152" i="1"/>
  <c r="A105" i="1"/>
  <c r="A2" i="1"/>
  <c r="A117" i="1"/>
  <c r="A133" i="1"/>
  <c r="A6" i="1"/>
  <c r="A33" i="1"/>
  <c r="A49" i="1"/>
  <c r="A65" i="1"/>
  <c r="A89" i="1"/>
  <c r="A97" i="1"/>
  <c r="A108" i="1"/>
  <c r="A137" i="1"/>
  <c r="A60" i="1"/>
  <c r="A109" i="1"/>
  <c r="A141" i="1"/>
  <c r="A3" i="1"/>
  <c r="A7" i="1"/>
  <c r="A11" i="1"/>
  <c r="A15" i="1"/>
  <c r="A19" i="1"/>
  <c r="A23" i="1"/>
  <c r="A27" i="1"/>
  <c r="A31" i="1"/>
  <c r="A45" i="1"/>
  <c r="A61" i="1"/>
  <c r="A77" i="1"/>
  <c r="A121" i="1"/>
  <c r="A145" i="1"/>
  <c r="A129" i="1"/>
  <c r="N122" i="1"/>
  <c r="N124" i="1"/>
  <c r="A40" i="1"/>
  <c r="A56" i="1"/>
  <c r="A72" i="1"/>
  <c r="A84" i="1"/>
  <c r="A92" i="1"/>
  <c r="A101" i="1"/>
  <c r="A112" i="1"/>
  <c r="A149" i="1"/>
  <c r="A41" i="1"/>
  <c r="A57" i="1"/>
  <c r="A73" i="1"/>
  <c r="A85" i="1"/>
  <c r="A93" i="1"/>
  <c r="A113" i="1"/>
  <c r="A124" i="1"/>
  <c r="A36" i="1"/>
  <c r="A52" i="1"/>
  <c r="A68" i="1"/>
  <c r="A125" i="1"/>
  <c r="A123" i="1"/>
  <c r="A126" i="1"/>
  <c r="A130" i="1"/>
  <c r="A134" i="1"/>
  <c r="A138" i="1"/>
  <c r="A142" i="1"/>
  <c r="A146" i="1"/>
  <c r="A150" i="1"/>
  <c r="L79" i="5" l="1"/>
  <c r="I26" i="5"/>
  <c r="I21" i="5"/>
  <c r="J21" i="5"/>
  <c r="I136" i="5"/>
  <c r="I82" i="5"/>
  <c r="I53" i="5"/>
  <c r="J26" i="5"/>
  <c r="L127" i="5"/>
  <c r="J60" i="5"/>
  <c r="I89" i="5"/>
  <c r="J56" i="5"/>
  <c r="L113" i="5"/>
  <c r="J104" i="5"/>
  <c r="H4" i="6"/>
  <c r="L88" i="5"/>
  <c r="J53" i="5"/>
  <c r="L89" i="5"/>
  <c r="L122" i="5"/>
  <c r="I85" i="5"/>
  <c r="J76" i="5"/>
  <c r="L34" i="5"/>
  <c r="D5" i="6"/>
  <c r="D6" i="6" s="1"/>
  <c r="D11" i="6" s="1"/>
  <c r="D12" i="6" s="1"/>
  <c r="L3" i="5"/>
  <c r="C5" i="6"/>
  <c r="L76" i="5"/>
  <c r="J123" i="5"/>
  <c r="G5" i="6"/>
  <c r="G6" i="6" s="1"/>
  <c r="G11" i="6" s="1"/>
  <c r="G12" i="6" s="1"/>
  <c r="L62" i="5"/>
  <c r="E5" i="6"/>
  <c r="E6" i="6" s="1"/>
  <c r="F5" i="6"/>
  <c r="F6" i="6" s="1"/>
  <c r="F11" i="6" s="1"/>
  <c r="F12" i="6" s="1"/>
  <c r="J73" i="5"/>
  <c r="J31" i="5"/>
  <c r="I31" i="5"/>
  <c r="J134" i="5"/>
  <c r="I30" i="5"/>
  <c r="I54" i="5"/>
  <c r="I9" i="5"/>
  <c r="J94" i="5"/>
  <c r="J136" i="5"/>
  <c r="L63" i="5"/>
  <c r="J25" i="5"/>
  <c r="L72" i="5"/>
  <c r="I43" i="5"/>
  <c r="I106" i="5"/>
  <c r="J58" i="5"/>
  <c r="J86" i="5"/>
  <c r="I69" i="5"/>
  <c r="J143" i="5"/>
  <c r="I141" i="5"/>
  <c r="I86" i="5"/>
  <c r="J72" i="5"/>
  <c r="I147" i="5"/>
  <c r="L110" i="5"/>
  <c r="L143" i="5"/>
  <c r="J106" i="5"/>
  <c r="J69" i="5"/>
  <c r="I58" i="5"/>
  <c r="J141" i="5"/>
  <c r="L152" i="5"/>
  <c r="J111" i="5"/>
  <c r="J90" i="5"/>
  <c r="J30" i="5"/>
  <c r="I25" i="5"/>
  <c r="J41" i="5"/>
  <c r="I152" i="5"/>
  <c r="I63" i="5"/>
  <c r="J54" i="5"/>
  <c r="L96" i="5"/>
  <c r="I3" i="5"/>
  <c r="I50" i="5"/>
  <c r="I123" i="5"/>
  <c r="J3" i="5"/>
  <c r="I134" i="5"/>
  <c r="J149" i="5"/>
  <c r="I122" i="5"/>
  <c r="J88" i="5"/>
  <c r="J133" i="5"/>
  <c r="I51" i="5"/>
  <c r="I34" i="5"/>
  <c r="J42" i="5"/>
  <c r="J27" i="5"/>
  <c r="I117" i="5"/>
  <c r="L92" i="5"/>
  <c r="I114" i="5"/>
  <c r="J131" i="5"/>
  <c r="L41" i="5"/>
  <c r="J110" i="5"/>
  <c r="L85" i="5"/>
  <c r="J121" i="5"/>
  <c r="L121" i="5"/>
  <c r="I70" i="5"/>
  <c r="J100" i="5"/>
  <c r="J70" i="5"/>
  <c r="J66" i="5"/>
  <c r="L100" i="5"/>
  <c r="J151" i="5"/>
  <c r="I102" i="5"/>
  <c r="J34" i="5"/>
  <c r="L51" i="5"/>
  <c r="L66" i="5"/>
  <c r="L11" i="5"/>
  <c r="J117" i="5"/>
  <c r="L123" i="5"/>
  <c r="I149" i="5"/>
  <c r="J92" i="5"/>
  <c r="I24" i="5"/>
  <c r="J24" i="5"/>
  <c r="L151" i="5"/>
  <c r="I16" i="5"/>
  <c r="I6" i="5"/>
  <c r="L24" i="5"/>
  <c r="J74" i="5"/>
  <c r="J6" i="5"/>
  <c r="J46" i="5"/>
  <c r="J20" i="5"/>
  <c r="L20" i="5"/>
  <c r="I20" i="5"/>
  <c r="I73" i="5"/>
  <c r="I46" i="5"/>
  <c r="J16" i="5"/>
  <c r="L74" i="5"/>
  <c r="L145" i="5"/>
  <c r="J145" i="5"/>
  <c r="I145" i="5"/>
  <c r="L43" i="5"/>
  <c r="J102" i="5"/>
  <c r="I133" i="5"/>
  <c r="J144" i="5"/>
  <c r="L144" i="5"/>
  <c r="I144" i="5"/>
  <c r="J119" i="5"/>
  <c r="L119" i="5"/>
  <c r="L124" i="5"/>
  <c r="J124" i="5"/>
  <c r="I124" i="5"/>
  <c r="J108" i="5"/>
  <c r="I108" i="5"/>
  <c r="L108" i="5"/>
  <c r="I48" i="5"/>
  <c r="L48" i="5"/>
  <c r="J48" i="5"/>
  <c r="L138" i="5"/>
  <c r="J138" i="5"/>
  <c r="I4" i="5"/>
  <c r="L4" i="5"/>
  <c r="J4" i="5"/>
  <c r="J32" i="5"/>
  <c r="I32" i="5"/>
  <c r="L32" i="5"/>
  <c r="L126" i="5"/>
  <c r="J126" i="5"/>
  <c r="J139" i="5"/>
  <c r="L139" i="5"/>
  <c r="I52" i="5"/>
  <c r="L52" i="5"/>
  <c r="J52" i="5"/>
  <c r="I36" i="5"/>
  <c r="L36" i="5"/>
  <c r="J36" i="5"/>
  <c r="J116" i="5"/>
  <c r="I116" i="5"/>
  <c r="L116" i="5"/>
  <c r="L28" i="5"/>
  <c r="J28" i="5"/>
  <c r="I28" i="5"/>
  <c r="J12" i="5"/>
  <c r="I12" i="5"/>
  <c r="L12" i="5"/>
  <c r="J148" i="5"/>
  <c r="L148" i="5"/>
  <c r="J128" i="5"/>
  <c r="L128" i="5"/>
  <c r="J44" i="5"/>
  <c r="I44" i="5"/>
  <c r="L44" i="5"/>
  <c r="L132" i="5"/>
  <c r="J132" i="5"/>
  <c r="J112" i="5"/>
  <c r="I112" i="5"/>
  <c r="L112" i="5"/>
  <c r="D7" i="6" l="1"/>
  <c r="F7" i="6"/>
  <c r="G7" i="6"/>
  <c r="H5" i="6"/>
  <c r="H6" i="6" s="1"/>
  <c r="H11" i="6" s="1"/>
  <c r="H12" i="6" s="1"/>
  <c r="C6" i="6"/>
  <c r="C7" i="6" s="1"/>
  <c r="E11" i="6"/>
  <c r="E12" i="6" s="1"/>
  <c r="E7" i="6"/>
  <c r="C11" i="6" l="1"/>
  <c r="C12" i="6" s="1"/>
</calcChain>
</file>

<file path=xl/sharedStrings.xml><?xml version="1.0" encoding="utf-8"?>
<sst xmlns="http://schemas.openxmlformats.org/spreadsheetml/2006/main" count="69" uniqueCount="55">
  <si>
    <t>Check</t>
  </si>
  <si>
    <t>Fecha</t>
  </si>
  <si>
    <t>Mes</t>
  </si>
  <si>
    <t>Día</t>
  </si>
  <si>
    <t>Año</t>
  </si>
  <si>
    <t>Ventas totales</t>
  </si>
  <si>
    <t>Ventas efectivo</t>
  </si>
  <si>
    <t>Ventas tarjeta</t>
  </si>
  <si>
    <t>Ventas transferencia</t>
  </si>
  <si>
    <t>Tickets</t>
  </si>
  <si>
    <t>Ticket promedio</t>
  </si>
  <si>
    <t>Max</t>
  </si>
  <si>
    <t>Min</t>
  </si>
  <si>
    <t>Promedio</t>
  </si>
  <si>
    <t>Tienda 1</t>
  </si>
  <si>
    <t>Total</t>
  </si>
  <si>
    <t>Tienda 2</t>
  </si>
  <si>
    <t>Tienda 3</t>
  </si>
  <si>
    <t>Row Labels</t>
  </si>
  <si>
    <t>Grand Total</t>
  </si>
  <si>
    <t>Sum of Ventas totales</t>
  </si>
  <si>
    <t>Sum of Ventas tarjeta</t>
  </si>
  <si>
    <t>Sum of Ventas efectivo</t>
  </si>
  <si>
    <t>Values</t>
  </si>
  <si>
    <t>Sum of Tienda 1</t>
  </si>
  <si>
    <t>Sum of Tienda 2</t>
  </si>
  <si>
    <t>Sum of Tienda 3</t>
  </si>
  <si>
    <t>Enero</t>
  </si>
  <si>
    <t>Febrero</t>
  </si>
  <si>
    <t>Marzo</t>
  </si>
  <si>
    <t>Abril</t>
  </si>
  <si>
    <t>Mayo</t>
  </si>
  <si>
    <t>Pago Renta</t>
  </si>
  <si>
    <t>Sueldos</t>
  </si>
  <si>
    <t>Flete pedido</t>
  </si>
  <si>
    <t>Impresiones</t>
  </si>
  <si>
    <t>Internet</t>
  </si>
  <si>
    <t>Otros gastos</t>
  </si>
  <si>
    <t>Mantenimiento</t>
  </si>
  <si>
    <t>Redes sociales</t>
  </si>
  <si>
    <t>Computadora</t>
  </si>
  <si>
    <t>Semana</t>
  </si>
  <si>
    <t>Ventas</t>
  </si>
  <si>
    <t>Utilidad</t>
  </si>
  <si>
    <t>COGS</t>
  </si>
  <si>
    <t>% margen</t>
  </si>
  <si>
    <t>Ventas (sin IVA)</t>
  </si>
  <si>
    <t>Utilidad (sin IVA)</t>
  </si>
  <si>
    <t>Ventas acumuladas del mes</t>
  </si>
  <si>
    <t>Márgen bruto</t>
  </si>
  <si>
    <t>Márgen bruto %</t>
  </si>
  <si>
    <t>Gastos</t>
  </si>
  <si>
    <t>Margen neto</t>
  </si>
  <si>
    <t>Márgen neto %</t>
  </si>
  <si>
    <t>%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</si>
</sst>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#,##0_ ;\-#,##0\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Bodoni MT Poster Compressed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3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1" applyNumberFormat="1" applyFont="1"/>
    <xf numFmtId="9" fontId="0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4" applyFont="1"/>
    <xf numFmtId="167" fontId="0" fillId="0" borderId="0" xfId="2" applyNumberFormat="1" applyFont="1" applyAlignment="1">
      <alignment horizontal="center"/>
    </xf>
    <xf numFmtId="167" fontId="0" fillId="0" borderId="0" xfId="0" applyNumberForma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horizontal="center"/>
    </xf>
    <xf numFmtId="167" fontId="0" fillId="4" borderId="0" xfId="0" applyNumberFormat="1" applyFill="1"/>
    <xf numFmtId="0" fontId="0" fillId="0" borderId="1" xfId="0" applyBorder="1"/>
    <xf numFmtId="167" fontId="0" fillId="0" borderId="1" xfId="2" applyNumberFormat="1" applyFont="1" applyBorder="1" applyAlignment="1">
      <alignment horizontal="center"/>
    </xf>
    <xf numFmtId="167" fontId="0" fillId="4" borderId="0" xfId="2" applyNumberFormat="1" applyFont="1" applyFill="1" applyAlignment="1">
      <alignment horizontal="center"/>
    </xf>
    <xf numFmtId="0" fontId="7" fillId="0" borderId="0" xfId="0" applyFont="1"/>
    <xf numFmtId="0" fontId="0" fillId="4" borderId="0" xfId="0" applyFill="1"/>
    <xf numFmtId="167" fontId="0" fillId="4" borderId="1" xfId="2" applyNumberFormat="1" applyFont="1" applyFill="1" applyBorder="1" applyAlignment="1">
      <alignment horizontal="center"/>
    </xf>
    <xf numFmtId="9" fontId="0" fillId="4" borderId="0" xfId="3" applyFont="1" applyFill="1" applyAlignment="1">
      <alignment horizontal="center"/>
    </xf>
    <xf numFmtId="167" fontId="0" fillId="4" borderId="1" xfId="0" applyNumberFormat="1" applyFill="1" applyBorder="1"/>
    <xf numFmtId="3" fontId="4" fillId="0" borderId="0" xfId="0" applyNumberFormat="1" applyFont="1" applyAlignment="1">
      <alignment horizontal="center"/>
    </xf>
    <xf numFmtId="0" fontId="9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 textRotation="45"/>
    </xf>
  </cellXfs>
  <cellStyles count="5">
    <cellStyle name="Comma" xfId="1" builtinId="3"/>
    <cellStyle name="Currency" xfId="2" builtinId="4"/>
    <cellStyle name="Normal" xfId="0" builtinId="0"/>
    <cellStyle name="Normal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[Ventas.xlsx]Gráficas!PivotTable1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Gráficas!$B$3:$B$8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Gráficas!$C$3:$C$8</c:f>
              <c:numCache>
                <c:formatCode>General</c:formatCode>
                <c:ptCount val="5"/>
                <c:pt idx="0">
                  <c:v>123191.02000000002</c:v>
                </c:pt>
                <c:pt idx="1">
                  <c:v>110688.44000000002</c:v>
                </c:pt>
                <c:pt idx="2">
                  <c:v>121427.19000000002</c:v>
                </c:pt>
                <c:pt idx="3">
                  <c:v>118557.21</c:v>
                </c:pt>
                <c:pt idx="4">
                  <c:v>133205.92000000001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73E-4541-BE68-8C88BF827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93225320"/>
        <c:axId val="293228856"/>
      </c:barChart>
      <c:catAx>
        <c:axId val="29322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28856"/>
        <c:crosses val="autoZero"/>
        <c:auto val="1"/>
        <c:lblAlgn val="ctr"/>
        <c:lblOffset val="100"/>
        <c:noMultiLvlLbl val="0"/>
      </c:catAx>
      <c:valAx>
        <c:axId val="293228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32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[Ventas.xlsx]Gráficas!PivotTable2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</a:t>
            </a:r>
            <a:r>
              <a:rPr lang="en-US" baseline="0"/>
              <a:t> de Pago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Gráficas!$P$2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CD3-4E23-9165-8853C02BB5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CD3-4E23-9165-8853C02BB5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Gráficas!$O$3:$O$4</c:f>
              <c:strCache>
                <c:ptCount val="2"/>
                <c:pt idx="0">
                  <c:v>Sum of Ventas tarjeta</c:v>
                </c:pt>
                <c:pt idx="1">
                  <c:v>Sum of Ventas efectivo</c:v>
                </c:pt>
              </c:strCache>
            </c:strRef>
          </c:cat>
          <c:val>
            <c:numRef>
              <c:f>Gráficas!$P$3:$P$4</c:f>
              <c:numCache>
                <c:formatCode>General</c:formatCode>
                <c:ptCount val="2"/>
                <c:pt idx="0">
                  <c:v>81618.019999999975</c:v>
                </c:pt>
                <c:pt idx="1">
                  <c:v>517995.0700000003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D3-4E23-9165-8853C02BB5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[Ventas.xlsx]Gráficas!PivotTable3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Gráficas!$H$3</c:f>
              <c:strCache>
                <c:ptCount val="1"/>
                <c:pt idx="0">
                  <c:v>Sum of Tienda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Gráficas!$H$4</c:f>
              <c:numCache>
                <c:formatCode>General</c:formatCode>
                <c:ptCount val="1"/>
                <c:pt idx="0">
                  <c:v>218048.10540000006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81-4A5E-9255-53577177881E}"/>
            </c:ext>
          </c:extLst>
        </c:ser>
        <c:ser>
          <c:idx val="1"/>
          <c:order val="1"/>
          <c:tx>
            <c:strRef>
              <c:f>Gráficas!$I$3</c:f>
              <c:strCache>
                <c:ptCount val="1"/>
                <c:pt idx="0">
                  <c:v>Sum of Tienda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Gráficas!$I$4</c:f>
              <c:numCache>
                <c:formatCode>General</c:formatCode>
                <c:ptCount val="1"/>
                <c:pt idx="0">
                  <c:v>178626.97900000005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81-4A5E-9255-53577177881E}"/>
            </c:ext>
          </c:extLst>
        </c:ser>
        <c:ser>
          <c:idx val="2"/>
          <c:order val="2"/>
          <c:tx>
            <c:strRef>
              <c:f>Gráficas!$J$3</c:f>
              <c:strCache>
                <c:ptCount val="1"/>
                <c:pt idx="0">
                  <c:v>Sum of Tienda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Gráficas!$J$4</c:f>
              <c:numCache>
                <c:formatCode>General</c:formatCode>
                <c:ptCount val="1"/>
                <c:pt idx="0">
                  <c:v>202891.38560000004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81-4A5E-9255-535771778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94601872"/>
        <c:axId val="294588216"/>
      </c:barChart>
      <c:catAx>
        <c:axId val="29460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4588216"/>
        <c:crosses val="autoZero"/>
        <c:auto val="1"/>
        <c:lblAlgn val="ctr"/>
        <c:lblOffset val="100"/>
        <c:noMultiLvlLbl val="0"/>
      </c:catAx>
      <c:valAx>
        <c:axId val="294588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46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25400</xdr:rowOff>
    </xdr:from>
    <xdr:to>
      <xdr:col>5</xdr:col>
      <xdr:colOff>584200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E3E4458-6FA0-2465-E36A-953EDD84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406401</xdr:colOff>
      <xdr:row>0</xdr:row>
      <xdr:rowOff>0</xdr:rowOff>
    </xdr:from>
    <xdr:to>
      <xdr:col>16</xdr:col>
      <xdr:colOff>374651</xdr:colOff>
      <xdr:row>14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0B5A768-B2F6-4BC1-D5AE-678EBF0C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403225</xdr:colOff>
      <xdr:row>0</xdr:row>
      <xdr:rowOff>0</xdr:rowOff>
    </xdr:from>
    <xdr:to>
      <xdr:col>11</xdr:col>
      <xdr:colOff>460375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4AF3CC9-A556-3FED-61A2-51DED4F3C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14</xdr:row>
      <xdr:rowOff>6350</xdr:rowOff>
    </xdr:from>
    <xdr:to>
      <xdr:col>7</xdr:col>
      <xdr:colOff>895350</xdr:colOff>
      <xdr:row>15</xdr:row>
      <xdr:rowOff>76200</xdr:rowOff>
    </xdr:to>
    <xdr:sp macro="" textlink="">
      <xdr:nvSpPr>
        <xdr:cNvPr id="6" name="Rectangle 5" descr="Tienda 1 ">
          <a:extLst>
            <a:ext uri="{FF2B5EF4-FFF2-40B4-BE49-F238E27FC236}">
              <a16:creationId xmlns:a16="http://schemas.microsoft.com/office/drawing/2014/main" xmlns="" id="{A63A3FC2-A790-FDEA-1469-6EC1DF4712C8}"/>
            </a:ext>
            <a:ext uri="{C183D7F6-B498-43B3-948B-1728B52AA6E4}">
              <adec:decorative xmlns:adec="http://schemas.microsoft.com/office/drawing/2017/decorative" xmlns="" val="0"/>
            </a:ext>
          </a:extLst>
        </xdr:cNvPr>
        <xdr:cNvSpPr/>
      </xdr:nvSpPr>
      <xdr:spPr>
        <a:xfrm>
          <a:off x="5359400" y="2584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1</a:t>
          </a:r>
        </a:p>
      </xdr:txBody>
    </xdr:sp>
    <xdr:clientData/>
  </xdr:twoCellAnchor>
  <xdr:twoCellAnchor>
    <xdr:from>
      <xdr:col>8</xdr:col>
      <xdr:colOff>241300</xdr:colOff>
      <xdr:row>14</xdr:row>
      <xdr:rowOff>6350</xdr:rowOff>
    </xdr:from>
    <xdr:to>
      <xdr:col>9</xdr:col>
      <xdr:colOff>44450</xdr:colOff>
      <xdr:row>15</xdr:row>
      <xdr:rowOff>76200</xdr:rowOff>
    </xdr:to>
    <xdr:sp macro="" textlink="">
      <xdr:nvSpPr>
        <xdr:cNvPr id="7" name="Rectangle 6" descr="Tienda 1 ">
          <a:extLst>
            <a:ext uri="{FF2B5EF4-FFF2-40B4-BE49-F238E27FC236}">
              <a16:creationId xmlns:a16="http://schemas.microsoft.com/office/drawing/2014/main" xmlns="" id="{D98A098F-E253-42CC-B6E6-F481D2236E7A}"/>
            </a:ext>
            <a:ext uri="{C183D7F6-B498-43B3-948B-1728B52AA6E4}">
              <adec:decorative xmlns:adec="http://schemas.microsoft.com/office/drawing/2017/decorative" xmlns="" val="0"/>
            </a:ext>
          </a:extLst>
        </xdr:cNvPr>
        <xdr:cNvSpPr/>
      </xdr:nvSpPr>
      <xdr:spPr>
        <a:xfrm>
          <a:off x="6502400" y="2584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2</a:t>
          </a:r>
        </a:p>
      </xdr:txBody>
    </xdr:sp>
    <xdr:clientData/>
  </xdr:twoCellAnchor>
  <xdr:twoCellAnchor>
    <xdr:from>
      <xdr:col>9</xdr:col>
      <xdr:colOff>412750</xdr:colOff>
      <xdr:row>14</xdr:row>
      <xdr:rowOff>25400</xdr:rowOff>
    </xdr:from>
    <xdr:to>
      <xdr:col>10</xdr:col>
      <xdr:colOff>215900</xdr:colOff>
      <xdr:row>15</xdr:row>
      <xdr:rowOff>95250</xdr:rowOff>
    </xdr:to>
    <xdr:sp macro="" textlink="">
      <xdr:nvSpPr>
        <xdr:cNvPr id="8" name="Rectangle 7" descr="Tienda 1 ">
          <a:extLst>
            <a:ext uri="{FF2B5EF4-FFF2-40B4-BE49-F238E27FC236}">
              <a16:creationId xmlns:a16="http://schemas.microsoft.com/office/drawing/2014/main" xmlns="" id="{63769909-0DA4-47BD-98E4-3D473F074905}"/>
            </a:ext>
            <a:ext uri="{C183D7F6-B498-43B3-948B-1728B52AA6E4}">
              <adec:decorative xmlns:adec="http://schemas.microsoft.com/office/drawing/2017/decorative" xmlns="" val="0"/>
            </a:ext>
          </a:extLst>
        </xdr:cNvPr>
        <xdr:cNvSpPr/>
      </xdr:nvSpPr>
      <xdr:spPr>
        <a:xfrm>
          <a:off x="7670800" y="260350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Tienda 3</a:t>
          </a:r>
        </a:p>
      </xdr:txBody>
    </xdr:sp>
    <xdr:clientData/>
  </xdr:twoCellAnchor>
  <xdr:twoCellAnchor>
    <xdr:from>
      <xdr:col>13</xdr:col>
      <xdr:colOff>25400</xdr:colOff>
      <xdr:row>12</xdr:row>
      <xdr:rowOff>120650</xdr:rowOff>
    </xdr:from>
    <xdr:to>
      <xdr:col>14</xdr:col>
      <xdr:colOff>215900</xdr:colOff>
      <xdr:row>14</xdr:row>
      <xdr:rowOff>6350</xdr:rowOff>
    </xdr:to>
    <xdr:sp macro="" textlink="">
      <xdr:nvSpPr>
        <xdr:cNvPr id="10" name="Rectangle 9" descr="Tienda 1 ">
          <a:extLst>
            <a:ext uri="{FF2B5EF4-FFF2-40B4-BE49-F238E27FC236}">
              <a16:creationId xmlns:a16="http://schemas.microsoft.com/office/drawing/2014/main" xmlns="" id="{1E907916-8EC0-4545-86FD-5024A3163C30}"/>
            </a:ext>
            <a:ext uri="{C183D7F6-B498-43B3-948B-1728B52AA6E4}">
              <adec:decorative xmlns:adec="http://schemas.microsoft.com/office/drawing/2017/decorative" xmlns="" val="0"/>
            </a:ext>
          </a:extLst>
        </xdr:cNvPr>
        <xdr:cNvSpPr/>
      </xdr:nvSpPr>
      <xdr:spPr>
        <a:xfrm>
          <a:off x="10109200" y="23304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Efectivo</a:t>
          </a:r>
        </a:p>
      </xdr:txBody>
    </xdr:sp>
    <xdr:clientData/>
  </xdr:twoCellAnchor>
  <xdr:twoCellAnchor>
    <xdr:from>
      <xdr:col>14</xdr:col>
      <xdr:colOff>222250</xdr:colOff>
      <xdr:row>3</xdr:row>
      <xdr:rowOff>165100</xdr:rowOff>
    </xdr:from>
    <xdr:to>
      <xdr:col>15</xdr:col>
      <xdr:colOff>412750</xdr:colOff>
      <xdr:row>5</xdr:row>
      <xdr:rowOff>50800</xdr:rowOff>
    </xdr:to>
    <xdr:sp macro="" textlink="">
      <xdr:nvSpPr>
        <xdr:cNvPr id="11" name="Rectangle 10" descr="Tienda 1 ">
          <a:extLst>
            <a:ext uri="{FF2B5EF4-FFF2-40B4-BE49-F238E27FC236}">
              <a16:creationId xmlns:a16="http://schemas.microsoft.com/office/drawing/2014/main" xmlns="" id="{05E04CE4-EA46-4F72-AE87-1EE723AA9202}"/>
            </a:ext>
            <a:ext uri="{C183D7F6-B498-43B3-948B-1728B52AA6E4}">
              <adec:decorative xmlns:adec="http://schemas.microsoft.com/office/drawing/2017/decorative" xmlns="" val="0"/>
            </a:ext>
          </a:extLst>
        </xdr:cNvPr>
        <xdr:cNvSpPr/>
      </xdr:nvSpPr>
      <xdr:spPr>
        <a:xfrm>
          <a:off x="10915650" y="717550"/>
          <a:ext cx="8001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Tarjeta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  <cell r="D2" t="str">
            <v>Mes</v>
          </cell>
          <cell r="E2" t="str">
            <v>Día</v>
          </cell>
          <cell r="F2" t="str">
            <v>Año</v>
          </cell>
          <cell r="G2" t="str">
            <v>Ventas totales</v>
          </cell>
          <cell r="H2" t="str">
            <v>Ventas efectivo</v>
          </cell>
          <cell r="I2" t="str">
            <v>Ventas tarjeta</v>
          </cell>
          <cell r="J2" t="str">
            <v>Ventas transferencia</v>
          </cell>
          <cell r="K2" t="str">
            <v>Tickets</v>
          </cell>
          <cell r="L2" t="str">
            <v>Ticket promedio</v>
          </cell>
        </row>
        <row r="3">
          <cell r="C3">
            <v>44562</v>
          </cell>
          <cell r="D3">
            <v>1</v>
          </cell>
          <cell r="E3" t="str">
            <v>Sábado</v>
          </cell>
          <cell r="F3">
            <v>2022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C4">
            <v>44563</v>
          </cell>
          <cell r="D4">
            <v>1</v>
          </cell>
          <cell r="E4" t="str">
            <v>Domingo</v>
          </cell>
          <cell r="F4">
            <v>2022</v>
          </cell>
          <cell r="G4">
            <v>3574.28</v>
          </cell>
          <cell r="H4">
            <v>3459.57</v>
          </cell>
          <cell r="I4">
            <v>114.71</v>
          </cell>
          <cell r="J4">
            <v>0</v>
          </cell>
          <cell r="K4">
            <v>25</v>
          </cell>
          <cell r="L4">
            <v>142.97120000000001</v>
          </cell>
        </row>
        <row r="5">
          <cell r="C5">
            <v>44564</v>
          </cell>
          <cell r="D5">
            <v>1</v>
          </cell>
          <cell r="E5" t="str">
            <v>Lunes</v>
          </cell>
          <cell r="F5">
            <v>2022</v>
          </cell>
          <cell r="G5">
            <v>4942.1699999999983</v>
          </cell>
          <cell r="H5">
            <v>4942.1699999999983</v>
          </cell>
          <cell r="I5">
            <v>0</v>
          </cell>
          <cell r="J5">
            <v>0</v>
          </cell>
          <cell r="K5">
            <v>47</v>
          </cell>
          <cell r="L5">
            <v>105.15255319148932</v>
          </cell>
        </row>
        <row r="6">
          <cell r="C6">
            <v>44565</v>
          </cell>
          <cell r="D6">
            <v>1</v>
          </cell>
          <cell r="E6" t="str">
            <v>Martes</v>
          </cell>
          <cell r="F6">
            <v>2022</v>
          </cell>
          <cell r="G6">
            <v>5551.82</v>
          </cell>
          <cell r="H6">
            <v>5108.04</v>
          </cell>
          <cell r="I6">
            <v>443.78</v>
          </cell>
          <cell r="J6">
            <v>0</v>
          </cell>
          <cell r="K6">
            <v>55</v>
          </cell>
          <cell r="L6">
            <v>100.94218181818181</v>
          </cell>
        </row>
        <row r="7">
          <cell r="C7">
            <v>44566</v>
          </cell>
          <cell r="D7">
            <v>1</v>
          </cell>
          <cell r="E7" t="str">
            <v>Miércoles</v>
          </cell>
          <cell r="F7">
            <v>2022</v>
          </cell>
          <cell r="G7">
            <v>6001.550000000002</v>
          </cell>
          <cell r="H7">
            <v>5876.300000000002</v>
          </cell>
          <cell r="I7">
            <v>125.25</v>
          </cell>
          <cell r="J7">
            <v>0</v>
          </cell>
          <cell r="K7">
            <v>58</v>
          </cell>
          <cell r="L7">
            <v>103.47500000000004</v>
          </cell>
        </row>
        <row r="8">
          <cell r="C8">
            <v>44567</v>
          </cell>
          <cell r="D8">
            <v>1</v>
          </cell>
          <cell r="E8" t="str">
            <v>Jueves</v>
          </cell>
          <cell r="F8">
            <v>2022</v>
          </cell>
          <cell r="G8">
            <v>4118.8899999999994</v>
          </cell>
          <cell r="H8">
            <v>3962.21</v>
          </cell>
          <cell r="I8">
            <v>156.68</v>
          </cell>
          <cell r="J8">
            <v>0</v>
          </cell>
          <cell r="K8">
            <v>50</v>
          </cell>
          <cell r="L8">
            <v>82.377799999999993</v>
          </cell>
        </row>
        <row r="9">
          <cell r="C9">
            <v>44568</v>
          </cell>
          <cell r="D9">
            <v>1</v>
          </cell>
          <cell r="E9" t="str">
            <v>Viernes</v>
          </cell>
          <cell r="F9">
            <v>2022</v>
          </cell>
          <cell r="G9">
            <v>5649.3100000000013</v>
          </cell>
          <cell r="H9">
            <v>4933.1600000000017</v>
          </cell>
          <cell r="I9">
            <v>716.15</v>
          </cell>
          <cell r="J9">
            <v>0</v>
          </cell>
          <cell r="K9">
            <v>59</v>
          </cell>
          <cell r="L9">
            <v>95.751016949152572</v>
          </cell>
        </row>
        <row r="10">
          <cell r="C10">
            <v>44569</v>
          </cell>
          <cell r="D10">
            <v>1</v>
          </cell>
          <cell r="E10" t="str">
            <v>Sábado</v>
          </cell>
          <cell r="F10">
            <v>2022</v>
          </cell>
          <cell r="G10">
            <v>5302.1300000000019</v>
          </cell>
          <cell r="H10">
            <v>4907.6600000000026</v>
          </cell>
          <cell r="I10">
            <v>394.47</v>
          </cell>
          <cell r="J10">
            <v>0</v>
          </cell>
          <cell r="K10">
            <v>58</v>
          </cell>
          <cell r="L10">
            <v>91.416034482758647</v>
          </cell>
        </row>
        <row r="11">
          <cell r="C11">
            <v>44570</v>
          </cell>
          <cell r="D11">
            <v>1</v>
          </cell>
          <cell r="E11" t="str">
            <v>Domingo</v>
          </cell>
          <cell r="F11">
            <v>2022</v>
          </cell>
          <cell r="G11">
            <v>3478.0099999999998</v>
          </cell>
          <cell r="H11">
            <v>1596.41</v>
          </cell>
          <cell r="I11">
            <v>1881.6</v>
          </cell>
          <cell r="J11">
            <v>0</v>
          </cell>
          <cell r="K11">
            <v>32</v>
          </cell>
          <cell r="L11">
            <v>108.68781249999999</v>
          </cell>
        </row>
        <row r="12">
          <cell r="C12">
            <v>44571</v>
          </cell>
          <cell r="D12">
            <v>1</v>
          </cell>
          <cell r="E12" t="str">
            <v>Lunes</v>
          </cell>
          <cell r="F12">
            <v>2022</v>
          </cell>
          <cell r="G12">
            <v>7573.7199999999993</v>
          </cell>
          <cell r="H12">
            <v>2347.08</v>
          </cell>
          <cell r="I12">
            <v>94.28</v>
          </cell>
          <cell r="J12">
            <v>5132.3599999999997</v>
          </cell>
          <cell r="K12">
            <v>32</v>
          </cell>
          <cell r="L12">
            <v>236.67874999999998</v>
          </cell>
        </row>
        <row r="13">
          <cell r="C13">
            <v>44572</v>
          </cell>
          <cell r="D13">
            <v>1</v>
          </cell>
          <cell r="E13" t="str">
            <v>Martes</v>
          </cell>
          <cell r="F13">
            <v>2022</v>
          </cell>
          <cell r="G13">
            <v>4226.25</v>
          </cell>
          <cell r="H13">
            <v>3692.89</v>
          </cell>
          <cell r="I13">
            <v>533.36</v>
          </cell>
          <cell r="J13">
            <v>0</v>
          </cell>
          <cell r="K13">
            <v>46</v>
          </cell>
          <cell r="L13">
            <v>91.875</v>
          </cell>
        </row>
        <row r="14">
          <cell r="C14">
            <v>44573</v>
          </cell>
          <cell r="D14">
            <v>1</v>
          </cell>
          <cell r="E14" t="str">
            <v>Miércoles</v>
          </cell>
          <cell r="F14">
            <v>2022</v>
          </cell>
          <cell r="G14">
            <v>4172.46</v>
          </cell>
          <cell r="H14">
            <v>4172.46</v>
          </cell>
          <cell r="I14">
            <v>0</v>
          </cell>
          <cell r="J14">
            <v>0</v>
          </cell>
          <cell r="K14">
            <v>48</v>
          </cell>
          <cell r="L14">
            <v>86.926249999999996</v>
          </cell>
        </row>
        <row r="15">
          <cell r="C15">
            <v>44574</v>
          </cell>
          <cell r="D15">
            <v>1</v>
          </cell>
          <cell r="E15" t="str">
            <v>Jueves</v>
          </cell>
          <cell r="F15">
            <v>2022</v>
          </cell>
          <cell r="G15">
            <v>3580.9</v>
          </cell>
          <cell r="H15">
            <v>3217.79</v>
          </cell>
          <cell r="I15">
            <v>363.11</v>
          </cell>
          <cell r="J15">
            <v>0</v>
          </cell>
          <cell r="K15">
            <v>39</v>
          </cell>
          <cell r="L15">
            <v>91.817948717948724</v>
          </cell>
        </row>
        <row r="16">
          <cell r="C16">
            <v>44575</v>
          </cell>
          <cell r="D16">
            <v>1</v>
          </cell>
          <cell r="E16" t="str">
            <v>Viernes</v>
          </cell>
          <cell r="F16">
            <v>2022</v>
          </cell>
          <cell r="G16">
            <v>3503.1200000000003</v>
          </cell>
          <cell r="H16">
            <v>2831.5500000000006</v>
          </cell>
          <cell r="I16">
            <v>671.56999999999994</v>
          </cell>
          <cell r="J16">
            <v>0</v>
          </cell>
          <cell r="K16">
            <v>33</v>
          </cell>
          <cell r="L16">
            <v>106.15515151515153</v>
          </cell>
        </row>
        <row r="17">
          <cell r="C17">
            <v>44576</v>
          </cell>
          <cell r="D17">
            <v>1</v>
          </cell>
          <cell r="E17" t="str">
            <v>Sábado</v>
          </cell>
          <cell r="F17">
            <v>2022</v>
          </cell>
          <cell r="G17">
            <v>6727.53</v>
          </cell>
          <cell r="H17">
            <v>5752.1800000000012</v>
          </cell>
          <cell r="I17">
            <v>975.35</v>
          </cell>
          <cell r="J17">
            <v>0</v>
          </cell>
          <cell r="K17">
            <v>48</v>
          </cell>
          <cell r="L17">
            <v>140.15687499999999</v>
          </cell>
        </row>
        <row r="18">
          <cell r="C18">
            <v>44577</v>
          </cell>
          <cell r="D18">
            <v>1</v>
          </cell>
          <cell r="E18" t="str">
            <v>Domingo</v>
          </cell>
          <cell r="F18">
            <v>2022</v>
          </cell>
          <cell r="G18">
            <v>3620.1599999999994</v>
          </cell>
          <cell r="H18">
            <v>3216.5699999999997</v>
          </cell>
          <cell r="I18">
            <v>403.59000000000003</v>
          </cell>
          <cell r="J18">
            <v>0</v>
          </cell>
          <cell r="K18">
            <v>28</v>
          </cell>
          <cell r="L18">
            <v>129.29142857142855</v>
          </cell>
        </row>
        <row r="19">
          <cell r="C19">
            <v>44578</v>
          </cell>
          <cell r="D19">
            <v>1</v>
          </cell>
          <cell r="E19" t="str">
            <v>Lunes</v>
          </cell>
          <cell r="F19">
            <v>2022</v>
          </cell>
          <cell r="G19">
            <v>3178.4100000000003</v>
          </cell>
          <cell r="H19">
            <v>3154.4100000000003</v>
          </cell>
          <cell r="I19">
            <v>24</v>
          </cell>
          <cell r="J19">
            <v>0</v>
          </cell>
          <cell r="K19">
            <v>34</v>
          </cell>
          <cell r="L19">
            <v>93.482647058823545</v>
          </cell>
        </row>
        <row r="20">
          <cell r="C20">
            <v>44579</v>
          </cell>
          <cell r="D20">
            <v>1</v>
          </cell>
          <cell r="E20" t="str">
            <v>Martes</v>
          </cell>
          <cell r="F20">
            <v>2022</v>
          </cell>
          <cell r="G20">
            <v>3765.94</v>
          </cell>
          <cell r="H20">
            <v>3388.3700000000003</v>
          </cell>
          <cell r="I20">
            <v>377.57000000000005</v>
          </cell>
          <cell r="J20">
            <v>0</v>
          </cell>
          <cell r="K20">
            <v>40</v>
          </cell>
          <cell r="L20">
            <v>94.148499999999999</v>
          </cell>
        </row>
        <row r="21">
          <cell r="C21">
            <v>44580</v>
          </cell>
          <cell r="D21">
            <v>1</v>
          </cell>
          <cell r="E21" t="str">
            <v>Miércoles</v>
          </cell>
          <cell r="F21">
            <v>2022</v>
          </cell>
          <cell r="G21">
            <v>3966.4799999999996</v>
          </cell>
          <cell r="H21">
            <v>3605.2099999999996</v>
          </cell>
          <cell r="I21">
            <v>361.27</v>
          </cell>
          <cell r="J21">
            <v>0</v>
          </cell>
          <cell r="K21">
            <v>53</v>
          </cell>
          <cell r="L21">
            <v>74.839245283018855</v>
          </cell>
        </row>
        <row r="22">
          <cell r="C22">
            <v>44581</v>
          </cell>
          <cell r="D22">
            <v>1</v>
          </cell>
          <cell r="E22" t="str">
            <v>Jueves</v>
          </cell>
          <cell r="F22">
            <v>2022</v>
          </cell>
          <cell r="G22">
            <v>3706.6299999999987</v>
          </cell>
          <cell r="H22">
            <v>3706.6299999999987</v>
          </cell>
          <cell r="I22">
            <v>0</v>
          </cell>
          <cell r="J22">
            <v>0</v>
          </cell>
          <cell r="K22">
            <v>42</v>
          </cell>
          <cell r="L22">
            <v>88.253095238095213</v>
          </cell>
        </row>
        <row r="23">
          <cell r="C23">
            <v>44582</v>
          </cell>
          <cell r="D23">
            <v>1</v>
          </cell>
          <cell r="E23" t="str">
            <v>Viernes</v>
          </cell>
          <cell r="F23">
            <v>2022</v>
          </cell>
          <cell r="G23">
            <v>2753.61</v>
          </cell>
          <cell r="H23">
            <v>2753.61</v>
          </cell>
          <cell r="I23">
            <v>0</v>
          </cell>
          <cell r="J23">
            <v>0</v>
          </cell>
          <cell r="K23">
            <v>35</v>
          </cell>
          <cell r="L23">
            <v>78.674571428571426</v>
          </cell>
        </row>
        <row r="24">
          <cell r="C24">
            <v>44583</v>
          </cell>
          <cell r="D24">
            <v>1</v>
          </cell>
          <cell r="E24" t="str">
            <v>Sábado</v>
          </cell>
          <cell r="F24">
            <v>2022</v>
          </cell>
          <cell r="G24">
            <v>6177.15</v>
          </cell>
          <cell r="H24">
            <v>4991.5600000000004</v>
          </cell>
          <cell r="I24">
            <v>1185.5899999999999</v>
          </cell>
          <cell r="J24">
            <v>0</v>
          </cell>
          <cell r="K24">
            <v>51</v>
          </cell>
          <cell r="L24">
            <v>121.12058823529411</v>
          </cell>
        </row>
        <row r="25">
          <cell r="C25">
            <v>44584</v>
          </cell>
          <cell r="D25">
            <v>1</v>
          </cell>
          <cell r="E25" t="str">
            <v>Domingo</v>
          </cell>
          <cell r="F25">
            <v>2022</v>
          </cell>
          <cell r="G25">
            <v>2919.39</v>
          </cell>
          <cell r="H25">
            <v>2833.64</v>
          </cell>
          <cell r="I25">
            <v>85.75</v>
          </cell>
          <cell r="J25">
            <v>0</v>
          </cell>
          <cell r="K25">
            <v>26</v>
          </cell>
          <cell r="L25">
            <v>112.28423076923076</v>
          </cell>
        </row>
        <row r="26">
          <cell r="C26">
            <v>44585</v>
          </cell>
          <cell r="D26">
            <v>1</v>
          </cell>
          <cell r="E26" t="str">
            <v>Lunes</v>
          </cell>
          <cell r="F26">
            <v>2022</v>
          </cell>
          <cell r="G26">
            <v>3034.94</v>
          </cell>
          <cell r="H26">
            <v>2721.46</v>
          </cell>
          <cell r="I26">
            <v>313.48</v>
          </cell>
          <cell r="J26">
            <v>0</v>
          </cell>
          <cell r="K26">
            <v>31</v>
          </cell>
          <cell r="L26">
            <v>97.90129032258065</v>
          </cell>
        </row>
        <row r="27">
          <cell r="C27">
            <v>44586</v>
          </cell>
          <cell r="D27">
            <v>1</v>
          </cell>
          <cell r="E27" t="str">
            <v>Martes</v>
          </cell>
          <cell r="F27">
            <v>2022</v>
          </cell>
          <cell r="G27">
            <v>2491.3900000000003</v>
          </cell>
          <cell r="H27">
            <v>2365.7700000000004</v>
          </cell>
          <cell r="I27">
            <v>125.62</v>
          </cell>
          <cell r="J27">
            <v>0</v>
          </cell>
          <cell r="K27">
            <v>34</v>
          </cell>
          <cell r="L27">
            <v>73.27617647058824</v>
          </cell>
        </row>
        <row r="28">
          <cell r="C28">
            <v>44587</v>
          </cell>
          <cell r="D28">
            <v>1</v>
          </cell>
          <cell r="E28" t="str">
            <v>Miércoles</v>
          </cell>
          <cell r="F28">
            <v>2022</v>
          </cell>
          <cell r="G28">
            <v>1881.2299999999998</v>
          </cell>
          <cell r="H28">
            <v>1714.1499999999996</v>
          </cell>
          <cell r="I28">
            <v>167.08</v>
          </cell>
          <cell r="J28">
            <v>0</v>
          </cell>
          <cell r="K28">
            <v>24</v>
          </cell>
          <cell r="L28">
            <v>78.384583333333325</v>
          </cell>
        </row>
        <row r="29">
          <cell r="C29">
            <v>44588</v>
          </cell>
          <cell r="D29">
            <v>1</v>
          </cell>
          <cell r="E29" t="str">
            <v>Jueves</v>
          </cell>
          <cell r="F29">
            <v>2022</v>
          </cell>
          <cell r="G29">
            <v>2533.2700000000009</v>
          </cell>
          <cell r="H29">
            <v>1714.6299999999999</v>
          </cell>
          <cell r="I29">
            <v>818.64</v>
          </cell>
          <cell r="J29">
            <v>0</v>
          </cell>
          <cell r="K29">
            <v>34</v>
          </cell>
          <cell r="L29">
            <v>74.507941176470609</v>
          </cell>
        </row>
        <row r="30">
          <cell r="C30">
            <v>44589</v>
          </cell>
          <cell r="D30">
            <v>1</v>
          </cell>
          <cell r="E30" t="str">
            <v>Viernes</v>
          </cell>
          <cell r="F30">
            <v>2022</v>
          </cell>
          <cell r="G30">
            <v>4445.8600000000006</v>
          </cell>
          <cell r="H30">
            <v>4286.0700000000006</v>
          </cell>
          <cell r="I30">
            <v>159.79</v>
          </cell>
          <cell r="J30">
            <v>0</v>
          </cell>
          <cell r="K30">
            <v>45</v>
          </cell>
          <cell r="L30">
            <v>98.796888888888901</v>
          </cell>
        </row>
        <row r="31">
          <cell r="C31">
            <v>44590</v>
          </cell>
          <cell r="D31">
            <v>1</v>
          </cell>
          <cell r="E31" t="str">
            <v>Sábado</v>
          </cell>
          <cell r="F31">
            <v>2022</v>
          </cell>
          <cell r="G31">
            <v>3152.1800000000003</v>
          </cell>
          <cell r="H31">
            <v>2150.6500000000005</v>
          </cell>
          <cell r="I31">
            <v>1001.53</v>
          </cell>
          <cell r="J31">
            <v>0</v>
          </cell>
          <cell r="K31">
            <v>26</v>
          </cell>
          <cell r="L31">
            <v>121.23769230769231</v>
          </cell>
        </row>
        <row r="32">
          <cell r="C32">
            <v>44591</v>
          </cell>
          <cell r="D32">
            <v>1</v>
          </cell>
          <cell r="E32" t="str">
            <v>Domingo</v>
          </cell>
          <cell r="F32">
            <v>2022</v>
          </cell>
          <cell r="G32">
            <v>2940.98</v>
          </cell>
          <cell r="H32">
            <v>2819.89</v>
          </cell>
          <cell r="I32">
            <v>121.09</v>
          </cell>
          <cell r="J32">
            <v>0</v>
          </cell>
          <cell r="K32">
            <v>29</v>
          </cell>
          <cell r="L32">
            <v>101.41310344827586</v>
          </cell>
        </row>
        <row r="33">
          <cell r="C33">
            <v>44592</v>
          </cell>
          <cell r="D33">
            <v>1</v>
          </cell>
          <cell r="E33" t="str">
            <v>Lunes</v>
          </cell>
          <cell r="F33">
            <v>2022</v>
          </cell>
          <cell r="G33">
            <v>4221.2599999999993</v>
          </cell>
          <cell r="H33">
            <v>4169.25</v>
          </cell>
          <cell r="I33">
            <v>52.01</v>
          </cell>
          <cell r="J33">
            <v>0</v>
          </cell>
          <cell r="K33">
            <v>54</v>
          </cell>
          <cell r="L33">
            <v>78.171481481481464</v>
          </cell>
        </row>
        <row r="34">
          <cell r="C34">
            <v>44593</v>
          </cell>
          <cell r="D34">
            <v>2</v>
          </cell>
          <cell r="E34" t="str">
            <v>Martes</v>
          </cell>
          <cell r="F34">
            <v>2022</v>
          </cell>
          <cell r="G34">
            <v>4717.8500000000022</v>
          </cell>
          <cell r="H34">
            <v>4360.6400000000012</v>
          </cell>
          <cell r="I34">
            <v>357.21</v>
          </cell>
          <cell r="J34">
            <v>0</v>
          </cell>
          <cell r="K34">
            <v>47</v>
          </cell>
          <cell r="L34">
            <v>100.3797872340426</v>
          </cell>
        </row>
        <row r="35">
          <cell r="C35">
            <v>44594</v>
          </cell>
          <cell r="D35">
            <v>2</v>
          </cell>
          <cell r="E35" t="str">
            <v>Miércoles</v>
          </cell>
          <cell r="F35">
            <v>2022</v>
          </cell>
          <cell r="G35">
            <v>4845.28</v>
          </cell>
          <cell r="H35">
            <v>4845.28</v>
          </cell>
          <cell r="I35">
            <v>0</v>
          </cell>
          <cell r="J35">
            <v>0</v>
          </cell>
          <cell r="K35">
            <v>42</v>
          </cell>
          <cell r="L35">
            <v>115.36380952380952</v>
          </cell>
        </row>
        <row r="36">
          <cell r="C36">
            <v>44595</v>
          </cell>
          <cell r="D36">
            <v>2</v>
          </cell>
          <cell r="E36" t="str">
            <v>Jueves</v>
          </cell>
          <cell r="F36">
            <v>2022</v>
          </cell>
          <cell r="G36">
            <v>3418.4500000000003</v>
          </cell>
          <cell r="H36">
            <v>3305.7400000000007</v>
          </cell>
          <cell r="I36">
            <v>112.71</v>
          </cell>
          <cell r="J36">
            <v>0</v>
          </cell>
          <cell r="K36">
            <v>33</v>
          </cell>
          <cell r="L36">
            <v>103.58939393939394</v>
          </cell>
        </row>
        <row r="37">
          <cell r="C37">
            <v>44596</v>
          </cell>
          <cell r="D37">
            <v>2</v>
          </cell>
          <cell r="E37" t="str">
            <v>Viernes</v>
          </cell>
          <cell r="F37">
            <v>2022</v>
          </cell>
          <cell r="G37">
            <v>3483.920000000001</v>
          </cell>
          <cell r="H37">
            <v>2786.7500000000005</v>
          </cell>
          <cell r="I37">
            <v>697.17</v>
          </cell>
          <cell r="J37">
            <v>0</v>
          </cell>
          <cell r="K37">
            <v>39</v>
          </cell>
          <cell r="L37">
            <v>89.331282051282074</v>
          </cell>
        </row>
        <row r="38">
          <cell r="C38">
            <v>44597</v>
          </cell>
          <cell r="D38">
            <v>2</v>
          </cell>
          <cell r="E38" t="str">
            <v>Sábado</v>
          </cell>
          <cell r="F38">
            <v>2022</v>
          </cell>
          <cell r="G38">
            <v>4180.18</v>
          </cell>
          <cell r="H38">
            <v>3462.6900000000005</v>
          </cell>
          <cell r="I38">
            <v>717.49</v>
          </cell>
          <cell r="J38">
            <v>0</v>
          </cell>
          <cell r="K38">
            <v>38</v>
          </cell>
          <cell r="L38">
            <v>110.00473684210527</v>
          </cell>
        </row>
        <row r="39">
          <cell r="C39">
            <v>44598</v>
          </cell>
          <cell r="D39">
            <v>2</v>
          </cell>
          <cell r="E39" t="str">
            <v>Domingo</v>
          </cell>
          <cell r="F39">
            <v>2022</v>
          </cell>
          <cell r="G39">
            <v>2630.46</v>
          </cell>
          <cell r="H39">
            <v>1803.4300000000003</v>
          </cell>
          <cell r="I39">
            <v>827.03</v>
          </cell>
          <cell r="J39">
            <v>0</v>
          </cell>
          <cell r="K39">
            <v>22</v>
          </cell>
          <cell r="L39">
            <v>119.56636363636363</v>
          </cell>
        </row>
        <row r="40">
          <cell r="C40">
            <v>44599</v>
          </cell>
          <cell r="D40">
            <v>2</v>
          </cell>
          <cell r="E40" t="str">
            <v>Lunes</v>
          </cell>
          <cell r="F40">
            <v>2022</v>
          </cell>
          <cell r="G40">
            <v>2654.27</v>
          </cell>
          <cell r="H40">
            <v>2012.4099999999996</v>
          </cell>
          <cell r="I40">
            <v>641.86000000000013</v>
          </cell>
          <cell r="J40">
            <v>0</v>
          </cell>
          <cell r="K40">
            <v>31</v>
          </cell>
          <cell r="L40">
            <v>85.62161290322581</v>
          </cell>
        </row>
        <row r="41">
          <cell r="C41">
            <v>44600</v>
          </cell>
          <cell r="D41">
            <v>2</v>
          </cell>
          <cell r="E41" t="str">
            <v>Martes</v>
          </cell>
          <cell r="F41">
            <v>2022</v>
          </cell>
          <cell r="G41">
            <v>1405.34</v>
          </cell>
          <cell r="H41">
            <v>1405.34</v>
          </cell>
          <cell r="I41">
            <v>0</v>
          </cell>
          <cell r="J41">
            <v>0</v>
          </cell>
          <cell r="K41">
            <v>14</v>
          </cell>
          <cell r="L41">
            <v>100.38142857142857</v>
          </cell>
        </row>
        <row r="42">
          <cell r="C42">
            <v>44601</v>
          </cell>
          <cell r="D42">
            <v>2</v>
          </cell>
          <cell r="E42" t="str">
            <v>Miércoles</v>
          </cell>
          <cell r="F42">
            <v>2022</v>
          </cell>
          <cell r="G42">
            <v>3204.9199999999996</v>
          </cell>
          <cell r="H42">
            <v>2472.8899999999994</v>
          </cell>
          <cell r="I42">
            <v>732.03</v>
          </cell>
          <cell r="J42">
            <v>0</v>
          </cell>
          <cell r="K42">
            <v>27</v>
          </cell>
          <cell r="L42">
            <v>118.70074074074073</v>
          </cell>
        </row>
        <row r="43">
          <cell r="C43">
            <v>44602</v>
          </cell>
          <cell r="D43">
            <v>2</v>
          </cell>
          <cell r="E43" t="str">
            <v>Jueves</v>
          </cell>
          <cell r="F43">
            <v>2022</v>
          </cell>
          <cell r="G43">
            <v>3167.18</v>
          </cell>
          <cell r="H43">
            <v>2983.18</v>
          </cell>
          <cell r="I43">
            <v>184</v>
          </cell>
          <cell r="J43">
            <v>0</v>
          </cell>
          <cell r="K43">
            <v>30</v>
          </cell>
          <cell r="L43">
            <v>105.57266666666666</v>
          </cell>
        </row>
        <row r="44">
          <cell r="C44">
            <v>44603</v>
          </cell>
          <cell r="D44">
            <v>2</v>
          </cell>
          <cell r="E44" t="str">
            <v>Viernes</v>
          </cell>
          <cell r="F44">
            <v>2022</v>
          </cell>
          <cell r="G44">
            <v>2384.7800000000002</v>
          </cell>
          <cell r="H44">
            <v>2384.7800000000002</v>
          </cell>
          <cell r="I44">
            <v>0</v>
          </cell>
          <cell r="J44">
            <v>0</v>
          </cell>
          <cell r="K44">
            <v>24</v>
          </cell>
          <cell r="L44">
            <v>99.365833333333342</v>
          </cell>
        </row>
        <row r="45">
          <cell r="C45">
            <v>44604</v>
          </cell>
          <cell r="D45">
            <v>2</v>
          </cell>
          <cell r="E45" t="str">
            <v>Sábado</v>
          </cell>
          <cell r="F45">
            <v>2022</v>
          </cell>
          <cell r="G45">
            <v>4758.67</v>
          </cell>
          <cell r="H45">
            <v>4515.7399999999989</v>
          </cell>
          <cell r="I45">
            <v>242.93</v>
          </cell>
          <cell r="J45">
            <v>0</v>
          </cell>
          <cell r="K45">
            <v>40</v>
          </cell>
          <cell r="L45">
            <v>118.96675</v>
          </cell>
        </row>
        <row r="46">
          <cell r="C46">
            <v>44605</v>
          </cell>
          <cell r="D46">
            <v>2</v>
          </cell>
          <cell r="E46" t="str">
            <v>Domingo</v>
          </cell>
          <cell r="F46">
            <v>2022</v>
          </cell>
          <cell r="G46">
            <v>2562.7199999999998</v>
          </cell>
          <cell r="H46">
            <v>2031.7900000000002</v>
          </cell>
          <cell r="I46">
            <v>530.92999999999995</v>
          </cell>
          <cell r="J46">
            <v>0</v>
          </cell>
          <cell r="K46">
            <v>22</v>
          </cell>
          <cell r="L46">
            <v>116.48727272727272</v>
          </cell>
        </row>
        <row r="47">
          <cell r="C47">
            <v>44606</v>
          </cell>
          <cell r="D47">
            <v>2</v>
          </cell>
          <cell r="E47" t="str">
            <v>Lunes</v>
          </cell>
          <cell r="F47">
            <v>2022</v>
          </cell>
          <cell r="G47">
            <v>2791.7</v>
          </cell>
          <cell r="H47">
            <v>2753.0099999999998</v>
          </cell>
          <cell r="I47">
            <v>38.69</v>
          </cell>
          <cell r="J47">
            <v>0</v>
          </cell>
          <cell r="K47">
            <v>26</v>
          </cell>
          <cell r="L47">
            <v>107.37307692307692</v>
          </cell>
        </row>
        <row r="48">
          <cell r="C48">
            <v>44607</v>
          </cell>
          <cell r="D48">
            <v>2</v>
          </cell>
          <cell r="E48" t="str">
            <v>Martes</v>
          </cell>
          <cell r="F48">
            <v>2022</v>
          </cell>
          <cell r="G48">
            <v>6054.2200000000012</v>
          </cell>
          <cell r="H48">
            <v>5314.25</v>
          </cell>
          <cell r="I48">
            <v>739.97</v>
          </cell>
          <cell r="J48">
            <v>0</v>
          </cell>
          <cell r="K48">
            <v>56</v>
          </cell>
          <cell r="L48">
            <v>108.11107142857145</v>
          </cell>
        </row>
        <row r="49">
          <cell r="C49">
            <v>44608</v>
          </cell>
          <cell r="D49">
            <v>2</v>
          </cell>
          <cell r="E49" t="str">
            <v>Miércoles</v>
          </cell>
          <cell r="F49">
            <v>2022</v>
          </cell>
          <cell r="G49">
            <v>4255.83</v>
          </cell>
          <cell r="H49">
            <v>4245.07</v>
          </cell>
          <cell r="I49">
            <v>10.76</v>
          </cell>
          <cell r="J49">
            <v>0</v>
          </cell>
          <cell r="K49">
            <v>44</v>
          </cell>
          <cell r="L49">
            <v>96.723409090909087</v>
          </cell>
        </row>
        <row r="50">
          <cell r="C50">
            <v>44609</v>
          </cell>
          <cell r="D50">
            <v>2</v>
          </cell>
          <cell r="E50" t="str">
            <v>Jueves</v>
          </cell>
          <cell r="F50">
            <v>2022</v>
          </cell>
          <cell r="G50">
            <v>4820.6599999999989</v>
          </cell>
          <cell r="H50">
            <v>3842.0499999999997</v>
          </cell>
          <cell r="I50">
            <v>978.61</v>
          </cell>
          <cell r="J50">
            <v>0</v>
          </cell>
          <cell r="K50">
            <v>55</v>
          </cell>
          <cell r="L50">
            <v>87.648363636363612</v>
          </cell>
        </row>
        <row r="51">
          <cell r="C51">
            <v>44610</v>
          </cell>
          <cell r="D51">
            <v>2</v>
          </cell>
          <cell r="E51" t="str">
            <v>Viernes</v>
          </cell>
          <cell r="F51">
            <v>2022</v>
          </cell>
          <cell r="G51">
            <v>2980.7999999999997</v>
          </cell>
          <cell r="H51">
            <v>2980.7999999999997</v>
          </cell>
          <cell r="I51">
            <v>0</v>
          </cell>
          <cell r="J51">
            <v>0</v>
          </cell>
          <cell r="K51">
            <v>37</v>
          </cell>
          <cell r="L51">
            <v>80.562162162162153</v>
          </cell>
        </row>
        <row r="52">
          <cell r="C52">
            <v>44611</v>
          </cell>
          <cell r="D52">
            <v>2</v>
          </cell>
          <cell r="E52" t="str">
            <v>Sábado</v>
          </cell>
          <cell r="F52">
            <v>2022</v>
          </cell>
          <cell r="G52">
            <v>5728.46</v>
          </cell>
          <cell r="H52">
            <v>4623.34</v>
          </cell>
          <cell r="I52">
            <v>1105.1199999999999</v>
          </cell>
          <cell r="J52">
            <v>0</v>
          </cell>
          <cell r="K52">
            <v>44</v>
          </cell>
          <cell r="L52">
            <v>130.19227272727272</v>
          </cell>
        </row>
        <row r="53">
          <cell r="C53">
            <v>44612</v>
          </cell>
          <cell r="D53">
            <v>2</v>
          </cell>
          <cell r="E53" t="str">
            <v>Domingo</v>
          </cell>
          <cell r="F53">
            <v>2022</v>
          </cell>
          <cell r="G53">
            <v>5559.9400000000005</v>
          </cell>
          <cell r="H53">
            <v>2744.4999999999995</v>
          </cell>
          <cell r="I53">
            <v>2815.44</v>
          </cell>
          <cell r="J53">
            <v>0</v>
          </cell>
          <cell r="K53">
            <v>33</v>
          </cell>
          <cell r="L53">
            <v>168.48303030303032</v>
          </cell>
        </row>
        <row r="54">
          <cell r="C54">
            <v>44613</v>
          </cell>
          <cell r="D54">
            <v>2</v>
          </cell>
          <cell r="E54" t="str">
            <v>Lunes</v>
          </cell>
          <cell r="F54">
            <v>2022</v>
          </cell>
          <cell r="G54">
            <v>4966.5399999999991</v>
          </cell>
          <cell r="H54">
            <v>4085.99</v>
          </cell>
          <cell r="I54">
            <v>880.55000000000007</v>
          </cell>
          <cell r="J54">
            <v>0</v>
          </cell>
          <cell r="K54">
            <v>35</v>
          </cell>
          <cell r="L54">
            <v>141.90114285714284</v>
          </cell>
        </row>
        <row r="55">
          <cell r="C55">
            <v>44614</v>
          </cell>
          <cell r="D55">
            <v>2</v>
          </cell>
          <cell r="E55" t="str">
            <v>Martes</v>
          </cell>
          <cell r="F55">
            <v>2022</v>
          </cell>
          <cell r="G55">
            <v>4648.9900000000007</v>
          </cell>
          <cell r="H55">
            <v>4545.76</v>
          </cell>
          <cell r="I55">
            <v>103.23</v>
          </cell>
          <cell r="J55">
            <v>0</v>
          </cell>
          <cell r="K55">
            <v>49</v>
          </cell>
          <cell r="L55">
            <v>94.877346938775531</v>
          </cell>
        </row>
        <row r="56">
          <cell r="C56">
            <v>44615</v>
          </cell>
          <cell r="D56">
            <v>2</v>
          </cell>
          <cell r="E56" t="str">
            <v>Miércoles</v>
          </cell>
          <cell r="F56">
            <v>2022</v>
          </cell>
          <cell r="G56">
            <v>3440.66</v>
          </cell>
          <cell r="H56">
            <v>2997.29</v>
          </cell>
          <cell r="I56">
            <v>443.37</v>
          </cell>
          <cell r="J56">
            <v>0</v>
          </cell>
          <cell r="K56">
            <v>43</v>
          </cell>
          <cell r="L56">
            <v>80.015348837209302</v>
          </cell>
        </row>
        <row r="57">
          <cell r="C57">
            <v>44616</v>
          </cell>
          <cell r="D57">
            <v>2</v>
          </cell>
          <cell r="E57" t="str">
            <v>Jueves</v>
          </cell>
          <cell r="F57">
            <v>2022</v>
          </cell>
          <cell r="G57">
            <v>4088.0899999999997</v>
          </cell>
          <cell r="H57">
            <v>3492.1699999999996</v>
          </cell>
          <cell r="I57">
            <v>595.91999999999996</v>
          </cell>
          <cell r="J57">
            <v>0</v>
          </cell>
          <cell r="K57">
            <v>40</v>
          </cell>
          <cell r="L57">
            <v>102.20224999999999</v>
          </cell>
        </row>
        <row r="58">
          <cell r="C58">
            <v>44617</v>
          </cell>
          <cell r="D58">
            <v>2</v>
          </cell>
          <cell r="E58" t="str">
            <v>Viernes</v>
          </cell>
          <cell r="F58">
            <v>2022</v>
          </cell>
          <cell r="G58">
            <v>2918.3399999999997</v>
          </cell>
          <cell r="H58">
            <v>2489.85</v>
          </cell>
          <cell r="I58">
            <v>428.49</v>
          </cell>
          <cell r="J58">
            <v>0</v>
          </cell>
          <cell r="K58">
            <v>34</v>
          </cell>
          <cell r="L58">
            <v>85.833529411764701</v>
          </cell>
        </row>
        <row r="59">
          <cell r="C59">
            <v>44618</v>
          </cell>
          <cell r="D59">
            <v>2</v>
          </cell>
          <cell r="E59" t="str">
            <v>Sábado</v>
          </cell>
          <cell r="F59">
            <v>2022</v>
          </cell>
          <cell r="G59">
            <v>7506.010000000002</v>
          </cell>
          <cell r="H59">
            <v>4240.6500000000015</v>
          </cell>
          <cell r="I59">
            <v>3265.36</v>
          </cell>
          <cell r="J59">
            <v>0</v>
          </cell>
          <cell r="K59">
            <v>49</v>
          </cell>
          <cell r="L59">
            <v>153.18387755102046</v>
          </cell>
        </row>
        <row r="60">
          <cell r="C60">
            <v>44619</v>
          </cell>
          <cell r="D60">
            <v>2</v>
          </cell>
          <cell r="E60" t="str">
            <v>Domingo</v>
          </cell>
          <cell r="F60">
            <v>2022</v>
          </cell>
          <cell r="G60">
            <v>3184.52</v>
          </cell>
          <cell r="H60">
            <v>2716.03</v>
          </cell>
          <cell r="I60">
            <v>468.49</v>
          </cell>
          <cell r="J60">
            <v>0</v>
          </cell>
          <cell r="K60">
            <v>31</v>
          </cell>
          <cell r="L60">
            <v>102.72645161290322</v>
          </cell>
        </row>
        <row r="61">
          <cell r="C61">
            <v>44620</v>
          </cell>
          <cell r="D61">
            <v>2</v>
          </cell>
          <cell r="E61" t="str">
            <v>Lunes</v>
          </cell>
          <cell r="F61">
            <v>2022</v>
          </cell>
          <cell r="G61">
            <v>4329.66</v>
          </cell>
          <cell r="H61">
            <v>3982.7499999999991</v>
          </cell>
          <cell r="I61">
            <v>346.90999999999997</v>
          </cell>
          <cell r="J61">
            <v>0</v>
          </cell>
          <cell r="K61">
            <v>40</v>
          </cell>
          <cell r="L61">
            <v>108.2415</v>
          </cell>
        </row>
        <row r="62">
          <cell r="C62">
            <v>44621</v>
          </cell>
          <cell r="D62">
            <v>3</v>
          </cell>
          <cell r="E62" t="str">
            <v>Martes</v>
          </cell>
          <cell r="F62">
            <v>2022</v>
          </cell>
          <cell r="G62">
            <v>6669.5200000000013</v>
          </cell>
          <cell r="H62">
            <v>5792.4400000000014</v>
          </cell>
          <cell r="I62">
            <v>877.08</v>
          </cell>
          <cell r="J62">
            <v>0</v>
          </cell>
          <cell r="K62">
            <v>60</v>
          </cell>
          <cell r="L62">
            <v>111.15866666666669</v>
          </cell>
        </row>
        <row r="63">
          <cell r="C63">
            <v>44622</v>
          </cell>
          <cell r="D63">
            <v>3</v>
          </cell>
          <cell r="E63" t="str">
            <v>Miércoles</v>
          </cell>
          <cell r="F63">
            <v>2022</v>
          </cell>
          <cell r="G63">
            <v>2966.5400000000009</v>
          </cell>
          <cell r="H63">
            <v>2898.01</v>
          </cell>
          <cell r="I63">
            <v>68.53</v>
          </cell>
          <cell r="J63">
            <v>0</v>
          </cell>
          <cell r="K63">
            <v>29</v>
          </cell>
          <cell r="L63">
            <v>102.29448275862072</v>
          </cell>
        </row>
        <row r="64">
          <cell r="C64">
            <v>44623</v>
          </cell>
          <cell r="D64">
            <v>3</v>
          </cell>
          <cell r="E64" t="str">
            <v>Jueves</v>
          </cell>
          <cell r="F64">
            <v>2022</v>
          </cell>
          <cell r="G64">
            <v>6080.7700000000013</v>
          </cell>
          <cell r="H64">
            <v>4636.5599999999995</v>
          </cell>
          <cell r="I64">
            <v>1444.21</v>
          </cell>
          <cell r="J64">
            <v>0</v>
          </cell>
          <cell r="K64">
            <v>50</v>
          </cell>
          <cell r="L64">
            <v>121.61540000000002</v>
          </cell>
        </row>
        <row r="65">
          <cell r="C65">
            <v>44624</v>
          </cell>
          <cell r="D65">
            <v>3</v>
          </cell>
          <cell r="E65" t="str">
            <v>Viernes</v>
          </cell>
          <cell r="F65">
            <v>2022</v>
          </cell>
          <cell r="G65">
            <v>3690.5500000000006</v>
          </cell>
          <cell r="H65">
            <v>3490.5500000000011</v>
          </cell>
          <cell r="I65">
            <v>200</v>
          </cell>
          <cell r="J65">
            <v>0</v>
          </cell>
          <cell r="K65">
            <v>38</v>
          </cell>
          <cell r="L65">
            <v>97.119736842105283</v>
          </cell>
        </row>
        <row r="66">
          <cell r="C66">
            <v>44625</v>
          </cell>
          <cell r="D66">
            <v>3</v>
          </cell>
          <cell r="E66" t="str">
            <v>Sábado</v>
          </cell>
          <cell r="F66">
            <v>2022</v>
          </cell>
          <cell r="G66">
            <v>5746.0999999999995</v>
          </cell>
          <cell r="H66">
            <v>4348.9500000000007</v>
          </cell>
          <cell r="I66">
            <v>1397.15</v>
          </cell>
          <cell r="J66">
            <v>0</v>
          </cell>
          <cell r="K66">
            <v>48</v>
          </cell>
          <cell r="L66">
            <v>119.71041666666666</v>
          </cell>
        </row>
        <row r="67">
          <cell r="C67">
            <v>44626</v>
          </cell>
          <cell r="D67">
            <v>3</v>
          </cell>
          <cell r="E67" t="str">
            <v>Domingo</v>
          </cell>
          <cell r="F67">
            <v>2022</v>
          </cell>
          <cell r="G67">
            <v>3095.8200000000011</v>
          </cell>
          <cell r="H67">
            <v>2103.2799999999997</v>
          </cell>
          <cell r="I67">
            <v>992.54</v>
          </cell>
          <cell r="J67">
            <v>0</v>
          </cell>
          <cell r="K67">
            <v>28</v>
          </cell>
          <cell r="L67">
            <v>110.56500000000004</v>
          </cell>
        </row>
        <row r="68">
          <cell r="C68">
            <v>44627</v>
          </cell>
          <cell r="D68">
            <v>3</v>
          </cell>
          <cell r="E68" t="str">
            <v>Lunes</v>
          </cell>
          <cell r="F68">
            <v>2022</v>
          </cell>
          <cell r="G68">
            <v>3740.3200000000015</v>
          </cell>
          <cell r="H68">
            <v>3377.2700000000009</v>
          </cell>
          <cell r="I68">
            <v>363.05</v>
          </cell>
          <cell r="J68">
            <v>0</v>
          </cell>
          <cell r="K68">
            <v>40</v>
          </cell>
          <cell r="L68">
            <v>93.508000000000038</v>
          </cell>
        </row>
        <row r="69">
          <cell r="C69">
            <v>44628</v>
          </cell>
          <cell r="D69">
            <v>3</v>
          </cell>
          <cell r="E69" t="str">
            <v>Martes</v>
          </cell>
          <cell r="F69">
            <v>2022</v>
          </cell>
          <cell r="G69">
            <v>5725.3999999999978</v>
          </cell>
          <cell r="H69">
            <v>4397.0099999999993</v>
          </cell>
          <cell r="I69">
            <v>1328.3899999999999</v>
          </cell>
          <cell r="J69">
            <v>0</v>
          </cell>
          <cell r="K69">
            <v>40</v>
          </cell>
          <cell r="L69">
            <v>143.13499999999993</v>
          </cell>
        </row>
        <row r="70">
          <cell r="C70">
            <v>44629</v>
          </cell>
          <cell r="D70">
            <v>3</v>
          </cell>
          <cell r="E70" t="str">
            <v>Miércoles</v>
          </cell>
          <cell r="F70">
            <v>2022</v>
          </cell>
          <cell r="G70">
            <v>2361.7000000000003</v>
          </cell>
          <cell r="H70">
            <v>2361.7000000000003</v>
          </cell>
          <cell r="I70">
            <v>0</v>
          </cell>
          <cell r="J70">
            <v>0</v>
          </cell>
          <cell r="K70">
            <v>29</v>
          </cell>
          <cell r="L70">
            <v>81.437931034482773</v>
          </cell>
        </row>
        <row r="71">
          <cell r="C71">
            <v>44630</v>
          </cell>
          <cell r="D71">
            <v>3</v>
          </cell>
          <cell r="E71" t="str">
            <v>Jueves</v>
          </cell>
          <cell r="F71">
            <v>2022</v>
          </cell>
          <cell r="G71">
            <v>3606.48</v>
          </cell>
          <cell r="H71">
            <v>3297.16</v>
          </cell>
          <cell r="I71">
            <v>309.32</v>
          </cell>
          <cell r="J71">
            <v>0</v>
          </cell>
          <cell r="K71">
            <v>44</v>
          </cell>
          <cell r="L71">
            <v>81.965454545454548</v>
          </cell>
        </row>
        <row r="72">
          <cell r="C72">
            <v>44631</v>
          </cell>
          <cell r="D72">
            <v>3</v>
          </cell>
          <cell r="E72" t="str">
            <v>Viernes</v>
          </cell>
          <cell r="F72">
            <v>2022</v>
          </cell>
          <cell r="G72">
            <v>4566.4600000000009</v>
          </cell>
          <cell r="H72">
            <v>3666.1200000000013</v>
          </cell>
          <cell r="I72">
            <v>725.33999999999992</v>
          </cell>
          <cell r="J72">
            <v>175</v>
          </cell>
          <cell r="K72">
            <v>41</v>
          </cell>
          <cell r="L72">
            <v>111.37707317073173</v>
          </cell>
        </row>
        <row r="73">
          <cell r="C73">
            <v>44632</v>
          </cell>
          <cell r="D73">
            <v>3</v>
          </cell>
          <cell r="E73" t="str">
            <v>Sábado</v>
          </cell>
          <cell r="F73">
            <v>2022</v>
          </cell>
          <cell r="G73">
            <v>2883.3300000000004</v>
          </cell>
          <cell r="H73">
            <v>2424.5000000000005</v>
          </cell>
          <cell r="I73">
            <v>458.83000000000004</v>
          </cell>
          <cell r="J73">
            <v>0</v>
          </cell>
          <cell r="K73">
            <v>28</v>
          </cell>
          <cell r="L73">
            <v>102.97607142857144</v>
          </cell>
        </row>
        <row r="74">
          <cell r="C74">
            <v>44633</v>
          </cell>
          <cell r="D74">
            <v>3</v>
          </cell>
          <cell r="E74" t="str">
            <v>Domingo</v>
          </cell>
          <cell r="F74">
            <v>2022</v>
          </cell>
          <cell r="G74">
            <v>1853.8700000000003</v>
          </cell>
          <cell r="H74">
            <v>1323.77</v>
          </cell>
          <cell r="I74">
            <v>530.09999999999991</v>
          </cell>
          <cell r="J74">
            <v>0</v>
          </cell>
          <cell r="K74">
            <v>17</v>
          </cell>
          <cell r="L74">
            <v>109.05117647058826</v>
          </cell>
        </row>
        <row r="75">
          <cell r="C75">
            <v>44634</v>
          </cell>
          <cell r="D75">
            <v>3</v>
          </cell>
          <cell r="E75" t="str">
            <v>Lunes</v>
          </cell>
          <cell r="F75">
            <v>2022</v>
          </cell>
          <cell r="G75">
            <v>5483.77</v>
          </cell>
          <cell r="H75">
            <v>3538.2400000000007</v>
          </cell>
          <cell r="I75">
            <v>1945.53</v>
          </cell>
          <cell r="J75">
            <v>0</v>
          </cell>
          <cell r="K75">
            <v>45</v>
          </cell>
          <cell r="L75">
            <v>121.86155555555557</v>
          </cell>
        </row>
        <row r="76">
          <cell r="C76">
            <v>44635</v>
          </cell>
          <cell r="D76">
            <v>3</v>
          </cell>
          <cell r="E76" t="str">
            <v>Martes</v>
          </cell>
          <cell r="F76">
            <v>2022</v>
          </cell>
          <cell r="G76">
            <v>5135.1799999999994</v>
          </cell>
          <cell r="H76">
            <v>4967.1299999999992</v>
          </cell>
          <cell r="I76">
            <v>168.05</v>
          </cell>
          <cell r="J76">
            <v>0</v>
          </cell>
          <cell r="K76">
            <v>40</v>
          </cell>
          <cell r="L76">
            <v>128.37949999999998</v>
          </cell>
        </row>
        <row r="77">
          <cell r="C77">
            <v>44636</v>
          </cell>
          <cell r="D77">
            <v>3</v>
          </cell>
          <cell r="E77" t="str">
            <v>Miércoles</v>
          </cell>
          <cell r="F77">
            <v>2022</v>
          </cell>
          <cell r="G77">
            <v>3445.9500000000007</v>
          </cell>
          <cell r="H77">
            <v>3445.9500000000007</v>
          </cell>
          <cell r="I77">
            <v>0</v>
          </cell>
          <cell r="J77">
            <v>0</v>
          </cell>
          <cell r="K77">
            <v>28</v>
          </cell>
          <cell r="L77">
            <v>123.06964285714288</v>
          </cell>
        </row>
        <row r="78">
          <cell r="C78">
            <v>44637</v>
          </cell>
          <cell r="D78">
            <v>3</v>
          </cell>
          <cell r="E78" t="str">
            <v>Jueves</v>
          </cell>
          <cell r="F78">
            <v>2022</v>
          </cell>
          <cell r="G78">
            <v>4681.26</v>
          </cell>
          <cell r="H78">
            <v>3801.2</v>
          </cell>
          <cell r="I78">
            <v>880.06</v>
          </cell>
          <cell r="J78">
            <v>0</v>
          </cell>
          <cell r="K78">
            <v>33</v>
          </cell>
          <cell r="L78">
            <v>141.85636363636365</v>
          </cell>
        </row>
        <row r="79">
          <cell r="C79">
            <v>44638</v>
          </cell>
          <cell r="D79">
            <v>3</v>
          </cell>
          <cell r="E79" t="str">
            <v>Viernes</v>
          </cell>
          <cell r="F79">
            <v>2022</v>
          </cell>
          <cell r="G79">
            <v>4252.0200000000013</v>
          </cell>
          <cell r="H79">
            <v>3042.1300000000006</v>
          </cell>
          <cell r="I79">
            <v>1209.8899999999999</v>
          </cell>
          <cell r="J79">
            <v>0</v>
          </cell>
          <cell r="K79">
            <v>40</v>
          </cell>
          <cell r="L79">
            <v>106.30050000000003</v>
          </cell>
        </row>
        <row r="80">
          <cell r="C80">
            <v>44639</v>
          </cell>
          <cell r="D80">
            <v>3</v>
          </cell>
          <cell r="E80" t="str">
            <v>Sábado</v>
          </cell>
          <cell r="F80">
            <v>2022</v>
          </cell>
          <cell r="G80">
            <v>3686.5400000000004</v>
          </cell>
          <cell r="H80">
            <v>3434.56</v>
          </cell>
          <cell r="I80">
            <v>251.98000000000002</v>
          </cell>
          <cell r="J80">
            <v>0</v>
          </cell>
          <cell r="K80">
            <v>38</v>
          </cell>
          <cell r="L80">
            <v>97.014210526315807</v>
          </cell>
        </row>
        <row r="81">
          <cell r="C81">
            <v>44640</v>
          </cell>
          <cell r="D81">
            <v>3</v>
          </cell>
          <cell r="E81" t="str">
            <v>Domingo</v>
          </cell>
          <cell r="F81">
            <v>2022</v>
          </cell>
          <cell r="G81">
            <v>3334.6699999999992</v>
          </cell>
          <cell r="H81">
            <v>2580.7999999999993</v>
          </cell>
          <cell r="I81">
            <v>753.87</v>
          </cell>
          <cell r="J81">
            <v>0</v>
          </cell>
          <cell r="K81">
            <v>32</v>
          </cell>
          <cell r="L81">
            <v>104.20843749999997</v>
          </cell>
        </row>
        <row r="82">
          <cell r="C82">
            <v>44641</v>
          </cell>
          <cell r="D82">
            <v>3</v>
          </cell>
          <cell r="E82" t="str">
            <v>Lunes</v>
          </cell>
          <cell r="F82">
            <v>2022</v>
          </cell>
          <cell r="G82">
            <v>3020.4900000000002</v>
          </cell>
          <cell r="H82">
            <v>3020.4900000000002</v>
          </cell>
          <cell r="I82">
            <v>0</v>
          </cell>
          <cell r="J82">
            <v>0</v>
          </cell>
          <cell r="K82">
            <v>31</v>
          </cell>
          <cell r="L82">
            <v>97.435161290322583</v>
          </cell>
        </row>
        <row r="83">
          <cell r="C83">
            <v>44642</v>
          </cell>
          <cell r="D83">
            <v>3</v>
          </cell>
          <cell r="E83" t="str">
            <v>Martes</v>
          </cell>
          <cell r="F83">
            <v>2022</v>
          </cell>
          <cell r="G83">
            <v>1648.64</v>
          </cell>
          <cell r="H83">
            <v>1615.65</v>
          </cell>
          <cell r="I83">
            <v>32.99</v>
          </cell>
          <cell r="J83">
            <v>0</v>
          </cell>
          <cell r="K83">
            <v>27</v>
          </cell>
          <cell r="L83">
            <v>61.060740740740748</v>
          </cell>
        </row>
        <row r="84">
          <cell r="C84">
            <v>44643</v>
          </cell>
          <cell r="D84">
            <v>3</v>
          </cell>
          <cell r="E84" t="str">
            <v>Miércoles</v>
          </cell>
          <cell r="F84">
            <v>2022</v>
          </cell>
          <cell r="G84">
            <v>2574.2400000000002</v>
          </cell>
          <cell r="H84">
            <v>2371.1600000000003</v>
          </cell>
          <cell r="I84">
            <v>203.08</v>
          </cell>
          <cell r="J84">
            <v>0</v>
          </cell>
          <cell r="K84">
            <v>27</v>
          </cell>
          <cell r="L84">
            <v>95.342222222222233</v>
          </cell>
        </row>
        <row r="85">
          <cell r="C85">
            <v>44644</v>
          </cell>
          <cell r="D85">
            <v>3</v>
          </cell>
          <cell r="E85" t="str">
            <v>Jueves</v>
          </cell>
          <cell r="F85">
            <v>2022</v>
          </cell>
          <cell r="G85">
            <v>2477.0800000000008</v>
          </cell>
          <cell r="H85">
            <v>2477.0800000000008</v>
          </cell>
          <cell r="I85">
            <v>0</v>
          </cell>
          <cell r="J85">
            <v>0</v>
          </cell>
          <cell r="K85">
            <v>25</v>
          </cell>
          <cell r="L85">
            <v>99.083200000000033</v>
          </cell>
        </row>
        <row r="86">
          <cell r="C86">
            <v>44645</v>
          </cell>
          <cell r="D86">
            <v>3</v>
          </cell>
          <cell r="E86" t="str">
            <v>Viernes</v>
          </cell>
          <cell r="F86">
            <v>2022</v>
          </cell>
          <cell r="G86">
            <v>4972.5999999999985</v>
          </cell>
          <cell r="H86">
            <v>4293.5499999999993</v>
          </cell>
          <cell r="I86">
            <v>679.05</v>
          </cell>
          <cell r="J86">
            <v>0</v>
          </cell>
          <cell r="K86">
            <v>46</v>
          </cell>
          <cell r="L86">
            <v>108.09999999999997</v>
          </cell>
        </row>
        <row r="87">
          <cell r="C87">
            <v>44646</v>
          </cell>
          <cell r="D87">
            <v>3</v>
          </cell>
          <cell r="E87" t="str">
            <v>Sábado</v>
          </cell>
          <cell r="F87">
            <v>2022</v>
          </cell>
          <cell r="G87">
            <v>5208.9000000000015</v>
          </cell>
          <cell r="H87">
            <v>4718.8200000000015</v>
          </cell>
          <cell r="I87">
            <v>490.08000000000004</v>
          </cell>
          <cell r="J87">
            <v>0</v>
          </cell>
          <cell r="K87">
            <v>44</v>
          </cell>
          <cell r="L87">
            <v>118.38409090909094</v>
          </cell>
        </row>
        <row r="88">
          <cell r="C88">
            <v>44647</v>
          </cell>
          <cell r="D88">
            <v>3</v>
          </cell>
          <cell r="E88" t="str">
            <v>Domingo</v>
          </cell>
          <cell r="F88">
            <v>2022</v>
          </cell>
          <cell r="G88">
            <v>1700.68</v>
          </cell>
          <cell r="H88">
            <v>1371.44</v>
          </cell>
          <cell r="I88">
            <v>329.24</v>
          </cell>
          <cell r="J88">
            <v>0</v>
          </cell>
          <cell r="K88">
            <v>16</v>
          </cell>
          <cell r="L88">
            <v>106.2925</v>
          </cell>
        </row>
        <row r="89">
          <cell r="C89">
            <v>44648</v>
          </cell>
          <cell r="D89">
            <v>3</v>
          </cell>
          <cell r="E89" t="str">
            <v>Lunes</v>
          </cell>
          <cell r="F89">
            <v>2022</v>
          </cell>
          <cell r="G89">
            <v>4589.2699999999995</v>
          </cell>
          <cell r="H89">
            <v>3800.380000000001</v>
          </cell>
          <cell r="I89">
            <v>788.89</v>
          </cell>
          <cell r="J89">
            <v>0</v>
          </cell>
          <cell r="K89">
            <v>44</v>
          </cell>
          <cell r="L89">
            <v>104.3015909090909</v>
          </cell>
        </row>
        <row r="90">
          <cell r="C90">
            <v>44649</v>
          </cell>
          <cell r="D90">
            <v>3</v>
          </cell>
          <cell r="E90" t="str">
            <v>Martes</v>
          </cell>
          <cell r="F90">
            <v>2022</v>
          </cell>
          <cell r="G90">
            <v>3952.03</v>
          </cell>
          <cell r="H90">
            <v>3196.76</v>
          </cell>
          <cell r="I90">
            <v>755.27</v>
          </cell>
          <cell r="J90">
            <v>0</v>
          </cell>
          <cell r="K90">
            <v>39</v>
          </cell>
          <cell r="L90">
            <v>101.33410256410257</v>
          </cell>
        </row>
        <row r="91">
          <cell r="C91">
            <v>44650</v>
          </cell>
          <cell r="D91">
            <v>3</v>
          </cell>
          <cell r="E91" t="str">
            <v>Miércoles</v>
          </cell>
          <cell r="F91">
            <v>2022</v>
          </cell>
          <cell r="G91">
            <v>2922.4399999999996</v>
          </cell>
          <cell r="H91">
            <v>2621.9399999999996</v>
          </cell>
          <cell r="I91">
            <v>300.5</v>
          </cell>
          <cell r="J91">
            <v>0</v>
          </cell>
          <cell r="K91">
            <v>29</v>
          </cell>
          <cell r="L91">
            <v>100.77379310344826</v>
          </cell>
        </row>
        <row r="92">
          <cell r="C92">
            <v>44651</v>
          </cell>
          <cell r="D92">
            <v>3</v>
          </cell>
          <cell r="E92" t="str">
            <v>Jueves</v>
          </cell>
          <cell r="F92">
            <v>2022</v>
          </cell>
          <cell r="G92">
            <v>5354.5700000000015</v>
          </cell>
          <cell r="H92">
            <v>4756.67</v>
          </cell>
          <cell r="I92">
            <v>597.9</v>
          </cell>
          <cell r="J92">
            <v>0</v>
          </cell>
          <cell r="K92">
            <v>48</v>
          </cell>
          <cell r="L92">
            <v>111.5535416666667</v>
          </cell>
        </row>
        <row r="93">
          <cell r="C93">
            <v>44652</v>
          </cell>
          <cell r="D93">
            <v>4</v>
          </cell>
          <cell r="E93" t="str">
            <v>Viernes</v>
          </cell>
          <cell r="F93">
            <v>2022</v>
          </cell>
          <cell r="G93">
            <v>10255.379999999997</v>
          </cell>
          <cell r="H93">
            <v>8344.65</v>
          </cell>
          <cell r="I93">
            <v>1910.73</v>
          </cell>
          <cell r="J93">
            <v>0</v>
          </cell>
          <cell r="K93">
            <v>73</v>
          </cell>
          <cell r="L93">
            <v>140.48465753424654</v>
          </cell>
        </row>
        <row r="94">
          <cell r="C94">
            <v>44653</v>
          </cell>
          <cell r="D94">
            <v>4</v>
          </cell>
          <cell r="E94" t="str">
            <v>Sábado</v>
          </cell>
          <cell r="F94">
            <v>2022</v>
          </cell>
          <cell r="G94">
            <v>3892.3500000000013</v>
          </cell>
          <cell r="H94">
            <v>3256.0200000000004</v>
          </cell>
          <cell r="I94">
            <v>636.33000000000004</v>
          </cell>
          <cell r="J94">
            <v>0</v>
          </cell>
          <cell r="K94">
            <v>31</v>
          </cell>
          <cell r="L94">
            <v>125.55967741935488</v>
          </cell>
        </row>
        <row r="95">
          <cell r="C95">
            <v>44654</v>
          </cell>
          <cell r="D95">
            <v>4</v>
          </cell>
          <cell r="E95" t="str">
            <v>Domingo</v>
          </cell>
          <cell r="F95">
            <v>2022</v>
          </cell>
          <cell r="G95">
            <v>1394.7000000000003</v>
          </cell>
          <cell r="H95">
            <v>1257.7500000000002</v>
          </cell>
          <cell r="I95">
            <v>136.94999999999999</v>
          </cell>
          <cell r="J95">
            <v>0</v>
          </cell>
          <cell r="K95">
            <v>19</v>
          </cell>
          <cell r="L95">
            <v>73.405263157894751</v>
          </cell>
        </row>
        <row r="96">
          <cell r="C96">
            <v>44655</v>
          </cell>
          <cell r="D96">
            <v>4</v>
          </cell>
          <cell r="E96" t="str">
            <v>Lunes</v>
          </cell>
          <cell r="F96">
            <v>2022</v>
          </cell>
          <cell r="G96">
            <v>2904.1899999999996</v>
          </cell>
          <cell r="H96">
            <v>2723.1299999999997</v>
          </cell>
          <cell r="I96">
            <v>181.06</v>
          </cell>
          <cell r="J96">
            <v>0</v>
          </cell>
          <cell r="K96">
            <v>35</v>
          </cell>
          <cell r="L96">
            <v>82.976857142857128</v>
          </cell>
        </row>
        <row r="97">
          <cell r="C97">
            <v>44656</v>
          </cell>
          <cell r="D97">
            <v>4</v>
          </cell>
          <cell r="E97" t="str">
            <v>Martes</v>
          </cell>
          <cell r="F97">
            <v>2022</v>
          </cell>
          <cell r="G97">
            <v>3574.7599999999989</v>
          </cell>
          <cell r="H97">
            <v>3106.7899999999995</v>
          </cell>
          <cell r="I97">
            <v>467.97</v>
          </cell>
          <cell r="J97">
            <v>0</v>
          </cell>
          <cell r="K97">
            <v>46</v>
          </cell>
          <cell r="L97">
            <v>77.712173913043458</v>
          </cell>
        </row>
        <row r="98">
          <cell r="C98">
            <v>44657</v>
          </cell>
          <cell r="D98">
            <v>4</v>
          </cell>
          <cell r="E98" t="str">
            <v>Miércoles</v>
          </cell>
          <cell r="F98">
            <v>2022</v>
          </cell>
          <cell r="G98">
            <v>3552.2399999999993</v>
          </cell>
          <cell r="H98">
            <v>3143.2700000000009</v>
          </cell>
          <cell r="I98">
            <v>408.96999999999997</v>
          </cell>
          <cell r="J98">
            <v>0</v>
          </cell>
          <cell r="K98">
            <v>32</v>
          </cell>
          <cell r="L98">
            <v>111.00749999999998</v>
          </cell>
        </row>
        <row r="99">
          <cell r="C99">
            <v>44658</v>
          </cell>
          <cell r="D99">
            <v>4</v>
          </cell>
          <cell r="E99" t="str">
            <v>Jueves</v>
          </cell>
          <cell r="F99">
            <v>2022</v>
          </cell>
          <cell r="G99">
            <v>4385.3500000000004</v>
          </cell>
          <cell r="H99">
            <v>4385.3500000000004</v>
          </cell>
          <cell r="I99">
            <v>0</v>
          </cell>
          <cell r="J99">
            <v>0</v>
          </cell>
          <cell r="K99">
            <v>36</v>
          </cell>
          <cell r="L99">
            <v>121.81527777777779</v>
          </cell>
        </row>
        <row r="100">
          <cell r="C100">
            <v>44659</v>
          </cell>
          <cell r="D100">
            <v>4</v>
          </cell>
          <cell r="E100" t="str">
            <v>Viernes</v>
          </cell>
          <cell r="F100">
            <v>2022</v>
          </cell>
          <cell r="G100">
            <v>4999.9700000000012</v>
          </cell>
          <cell r="H100">
            <v>3970.5099999999998</v>
          </cell>
          <cell r="I100">
            <v>1029.46</v>
          </cell>
          <cell r="J100">
            <v>0</v>
          </cell>
          <cell r="K100">
            <v>39</v>
          </cell>
          <cell r="L100">
            <v>128.204358974359</v>
          </cell>
        </row>
        <row r="101">
          <cell r="C101">
            <v>44660</v>
          </cell>
          <cell r="D101">
            <v>4</v>
          </cell>
          <cell r="E101" t="str">
            <v>Sábado</v>
          </cell>
          <cell r="F101">
            <v>2022</v>
          </cell>
          <cell r="G101">
            <v>4886.8999999999996</v>
          </cell>
          <cell r="H101">
            <v>3893.99</v>
          </cell>
          <cell r="I101">
            <v>992.91</v>
          </cell>
          <cell r="J101">
            <v>0</v>
          </cell>
          <cell r="K101">
            <v>44</v>
          </cell>
          <cell r="L101">
            <v>111.06590909090909</v>
          </cell>
        </row>
        <row r="102">
          <cell r="C102">
            <v>44661</v>
          </cell>
          <cell r="D102">
            <v>4</v>
          </cell>
          <cell r="E102" t="str">
            <v>Domingo</v>
          </cell>
          <cell r="F102">
            <v>2022</v>
          </cell>
          <cell r="G102">
            <v>2396.5699999999997</v>
          </cell>
          <cell r="H102">
            <v>1637.17</v>
          </cell>
          <cell r="I102">
            <v>759.4</v>
          </cell>
          <cell r="J102">
            <v>0</v>
          </cell>
          <cell r="K102">
            <v>21</v>
          </cell>
          <cell r="L102">
            <v>114.12238095238094</v>
          </cell>
        </row>
        <row r="103">
          <cell r="C103">
            <v>44662</v>
          </cell>
          <cell r="D103">
            <v>4</v>
          </cell>
          <cell r="E103" t="str">
            <v>Lunes</v>
          </cell>
          <cell r="F103">
            <v>2022</v>
          </cell>
          <cell r="G103">
            <v>3934.62</v>
          </cell>
          <cell r="H103">
            <v>3762.78</v>
          </cell>
          <cell r="I103">
            <v>171.84</v>
          </cell>
          <cell r="J103">
            <v>0</v>
          </cell>
          <cell r="K103">
            <v>45</v>
          </cell>
          <cell r="L103">
            <v>87.435999999999993</v>
          </cell>
        </row>
        <row r="104">
          <cell r="C104">
            <v>44663</v>
          </cell>
          <cell r="D104">
            <v>4</v>
          </cell>
          <cell r="E104" t="str">
            <v>Martes</v>
          </cell>
          <cell r="F104">
            <v>2022</v>
          </cell>
          <cell r="G104">
            <v>7285.53</v>
          </cell>
          <cell r="H104">
            <v>6415.1</v>
          </cell>
          <cell r="I104">
            <v>870.43000000000006</v>
          </cell>
          <cell r="J104">
            <v>0</v>
          </cell>
          <cell r="K104">
            <v>61</v>
          </cell>
          <cell r="L104">
            <v>119.43491803278688</v>
          </cell>
        </row>
        <row r="105">
          <cell r="C105">
            <v>44664</v>
          </cell>
          <cell r="D105">
            <v>4</v>
          </cell>
          <cell r="E105" t="str">
            <v>Miércoles</v>
          </cell>
          <cell r="F105">
            <v>2022</v>
          </cell>
          <cell r="G105">
            <v>7784.47</v>
          </cell>
          <cell r="H105">
            <v>7167.9699999999993</v>
          </cell>
          <cell r="I105">
            <v>616.5</v>
          </cell>
          <cell r="J105">
            <v>0</v>
          </cell>
          <cell r="K105">
            <v>66</v>
          </cell>
          <cell r="L105">
            <v>117.94651515151516</v>
          </cell>
        </row>
        <row r="106">
          <cell r="C106">
            <v>44665</v>
          </cell>
          <cell r="D106">
            <v>4</v>
          </cell>
          <cell r="E106" t="str">
            <v>Jueves</v>
          </cell>
          <cell r="F106">
            <v>2022</v>
          </cell>
          <cell r="G106">
            <v>2113.21</v>
          </cell>
          <cell r="H106">
            <v>1467.32</v>
          </cell>
          <cell r="I106">
            <v>645.89</v>
          </cell>
          <cell r="J106">
            <v>0</v>
          </cell>
          <cell r="K106">
            <v>22</v>
          </cell>
          <cell r="L106">
            <v>96.055000000000007</v>
          </cell>
        </row>
        <row r="107">
          <cell r="C107">
            <v>44666</v>
          </cell>
          <cell r="D107">
            <v>4</v>
          </cell>
          <cell r="E107" t="str">
            <v>Viernes</v>
          </cell>
          <cell r="F107">
            <v>2022</v>
          </cell>
          <cell r="G107">
            <v>2323.02</v>
          </cell>
          <cell r="H107">
            <v>2107.75</v>
          </cell>
          <cell r="I107">
            <v>215.27</v>
          </cell>
          <cell r="J107">
            <v>0</v>
          </cell>
          <cell r="K107">
            <v>19</v>
          </cell>
          <cell r="L107">
            <v>122.26421052631579</v>
          </cell>
        </row>
        <row r="108">
          <cell r="C108">
            <v>44667</v>
          </cell>
          <cell r="D108">
            <v>4</v>
          </cell>
          <cell r="E108" t="str">
            <v>Sábado</v>
          </cell>
          <cell r="F108">
            <v>2022</v>
          </cell>
          <cell r="G108">
            <v>2517.63</v>
          </cell>
          <cell r="H108">
            <v>1915.9599999999998</v>
          </cell>
          <cell r="I108">
            <v>601.67000000000007</v>
          </cell>
          <cell r="J108">
            <v>0</v>
          </cell>
          <cell r="K108">
            <v>30</v>
          </cell>
          <cell r="L108">
            <v>83.921000000000006</v>
          </cell>
        </row>
        <row r="109">
          <cell r="C109">
            <v>44668</v>
          </cell>
          <cell r="D109">
            <v>4</v>
          </cell>
          <cell r="E109" t="str">
            <v>Domingo</v>
          </cell>
          <cell r="F109">
            <v>2022</v>
          </cell>
          <cell r="G109">
            <v>3773.66</v>
          </cell>
          <cell r="H109">
            <v>3511.4599999999996</v>
          </cell>
          <cell r="I109">
            <v>262.2</v>
          </cell>
          <cell r="J109">
            <v>0</v>
          </cell>
          <cell r="K109">
            <v>22</v>
          </cell>
          <cell r="L109">
            <v>171.53</v>
          </cell>
        </row>
        <row r="110">
          <cell r="C110">
            <v>44669</v>
          </cell>
          <cell r="D110">
            <v>4</v>
          </cell>
          <cell r="E110" t="str">
            <v>Lunes</v>
          </cell>
          <cell r="F110">
            <v>2022</v>
          </cell>
          <cell r="G110">
            <v>4332.579999999999</v>
          </cell>
          <cell r="H110">
            <v>3719.0200000000004</v>
          </cell>
          <cell r="I110">
            <v>613.55999999999995</v>
          </cell>
          <cell r="J110">
            <v>0</v>
          </cell>
          <cell r="K110">
            <v>47</v>
          </cell>
          <cell r="L110">
            <v>92.182553191489347</v>
          </cell>
        </row>
        <row r="111">
          <cell r="C111">
            <v>44670</v>
          </cell>
          <cell r="D111">
            <v>4</v>
          </cell>
          <cell r="E111" t="str">
            <v>Martes</v>
          </cell>
          <cell r="F111">
            <v>2022</v>
          </cell>
          <cell r="G111">
            <v>4677.13</v>
          </cell>
          <cell r="H111">
            <v>4677.13</v>
          </cell>
          <cell r="I111">
            <v>0</v>
          </cell>
          <cell r="J111">
            <v>0</v>
          </cell>
          <cell r="K111">
            <v>57</v>
          </cell>
          <cell r="L111">
            <v>82.054912280701757</v>
          </cell>
        </row>
        <row r="112">
          <cell r="C112">
            <v>44671</v>
          </cell>
          <cell r="D112">
            <v>4</v>
          </cell>
          <cell r="E112" t="str">
            <v>Miércoles</v>
          </cell>
          <cell r="F112">
            <v>2022</v>
          </cell>
          <cell r="G112">
            <v>7803.19</v>
          </cell>
          <cell r="H112">
            <v>7326.6399999999994</v>
          </cell>
          <cell r="I112">
            <v>476.55</v>
          </cell>
          <cell r="J112">
            <v>0</v>
          </cell>
          <cell r="K112">
            <v>44</v>
          </cell>
          <cell r="L112">
            <v>177.34522727272727</v>
          </cell>
        </row>
        <row r="113">
          <cell r="C113">
            <v>44672</v>
          </cell>
          <cell r="D113">
            <v>4</v>
          </cell>
          <cell r="E113" t="str">
            <v>Jueves</v>
          </cell>
          <cell r="F113">
            <v>2022</v>
          </cell>
          <cell r="G113">
            <v>4054.63</v>
          </cell>
          <cell r="H113">
            <v>3408.6100000000006</v>
          </cell>
          <cell r="I113">
            <v>646.02</v>
          </cell>
          <cell r="J113">
            <v>0</v>
          </cell>
          <cell r="K113">
            <v>42</v>
          </cell>
          <cell r="L113">
            <v>96.538809523809533</v>
          </cell>
        </row>
        <row r="114">
          <cell r="C114">
            <v>44673</v>
          </cell>
          <cell r="D114">
            <v>4</v>
          </cell>
          <cell r="E114" t="str">
            <v>Viernes</v>
          </cell>
          <cell r="F114">
            <v>2022</v>
          </cell>
          <cell r="G114">
            <v>3629.8100000000004</v>
          </cell>
          <cell r="H114">
            <v>3038.8400000000006</v>
          </cell>
          <cell r="I114">
            <v>590.97</v>
          </cell>
          <cell r="J114">
            <v>0</v>
          </cell>
          <cell r="K114">
            <v>32</v>
          </cell>
          <cell r="L114">
            <v>113.43156250000001</v>
          </cell>
        </row>
        <row r="115">
          <cell r="C115">
            <v>44674</v>
          </cell>
          <cell r="D115">
            <v>4</v>
          </cell>
          <cell r="E115" t="str">
            <v>Sábado</v>
          </cell>
          <cell r="F115">
            <v>2022</v>
          </cell>
          <cell r="G115">
            <v>2972.21</v>
          </cell>
          <cell r="H115">
            <v>2714.06</v>
          </cell>
          <cell r="I115">
            <v>258.14999999999998</v>
          </cell>
          <cell r="J115">
            <v>0</v>
          </cell>
          <cell r="K115">
            <v>37</v>
          </cell>
          <cell r="L115">
            <v>80.33</v>
          </cell>
        </row>
        <row r="116">
          <cell r="C116">
            <v>44675</v>
          </cell>
          <cell r="D116">
            <v>4</v>
          </cell>
          <cell r="E116" t="str">
            <v>Domingo</v>
          </cell>
          <cell r="F116">
            <v>2022</v>
          </cell>
          <cell r="G116">
            <v>1497.54</v>
          </cell>
          <cell r="H116">
            <v>1497.54</v>
          </cell>
          <cell r="I116">
            <v>0</v>
          </cell>
          <cell r="J116">
            <v>0</v>
          </cell>
          <cell r="K116">
            <v>15</v>
          </cell>
          <cell r="L116">
            <v>99.835999999999999</v>
          </cell>
        </row>
        <row r="117">
          <cell r="C117">
            <v>44676</v>
          </cell>
          <cell r="D117">
            <v>4</v>
          </cell>
          <cell r="E117" t="str">
            <v>Lunes</v>
          </cell>
          <cell r="F117">
            <v>2022</v>
          </cell>
          <cell r="G117">
            <v>3894.869999999999</v>
          </cell>
          <cell r="H117">
            <v>3577.4999999999995</v>
          </cell>
          <cell r="I117">
            <v>317.37</v>
          </cell>
          <cell r="J117">
            <v>0</v>
          </cell>
          <cell r="K117">
            <v>33</v>
          </cell>
          <cell r="L117">
            <v>118.02636363636361</v>
          </cell>
        </row>
        <row r="118">
          <cell r="C118">
            <v>44677</v>
          </cell>
          <cell r="D118">
            <v>4</v>
          </cell>
          <cell r="E118" t="str">
            <v>Martes</v>
          </cell>
          <cell r="F118">
            <v>2022</v>
          </cell>
          <cell r="G118">
            <v>2496.5700000000002</v>
          </cell>
          <cell r="H118">
            <v>2496.5700000000002</v>
          </cell>
          <cell r="I118">
            <v>0</v>
          </cell>
          <cell r="J118">
            <v>0</v>
          </cell>
          <cell r="K118">
            <v>25</v>
          </cell>
          <cell r="L118">
            <v>99.862800000000007</v>
          </cell>
        </row>
        <row r="119">
          <cell r="C119">
            <v>44678</v>
          </cell>
          <cell r="D119">
            <v>4</v>
          </cell>
          <cell r="E119" t="str">
            <v>Miércoles</v>
          </cell>
          <cell r="F119">
            <v>2022</v>
          </cell>
          <cell r="G119">
            <v>2155.3100000000004</v>
          </cell>
          <cell r="H119">
            <v>2126.8300000000004</v>
          </cell>
          <cell r="I119">
            <v>28.48</v>
          </cell>
          <cell r="J119">
            <v>0</v>
          </cell>
          <cell r="K119">
            <v>28</v>
          </cell>
          <cell r="L119">
            <v>76.975357142857163</v>
          </cell>
        </row>
        <row r="120">
          <cell r="C120">
            <v>44679</v>
          </cell>
          <cell r="D120">
            <v>4</v>
          </cell>
          <cell r="E120" t="str">
            <v>Jueves</v>
          </cell>
          <cell r="F120">
            <v>2022</v>
          </cell>
          <cell r="G120">
            <v>3407.8999999999996</v>
          </cell>
          <cell r="H120">
            <v>2741.14</v>
          </cell>
          <cell r="I120">
            <v>666.76</v>
          </cell>
          <cell r="J120">
            <v>0</v>
          </cell>
          <cell r="K120">
            <v>36</v>
          </cell>
          <cell r="L120">
            <v>94.663888888888877</v>
          </cell>
        </row>
        <row r="121">
          <cell r="C121">
            <v>44680</v>
          </cell>
          <cell r="D121">
            <v>4</v>
          </cell>
          <cell r="E121" t="str">
            <v>Viernes</v>
          </cell>
          <cell r="F121">
            <v>2022</v>
          </cell>
          <cell r="G121">
            <v>2724.0199999999995</v>
          </cell>
          <cell r="H121">
            <v>2616.0299999999997</v>
          </cell>
          <cell r="I121">
            <v>107.99</v>
          </cell>
          <cell r="J121">
            <v>0</v>
          </cell>
          <cell r="K121">
            <v>32</v>
          </cell>
          <cell r="L121">
            <v>85.125624999999985</v>
          </cell>
        </row>
        <row r="122">
          <cell r="C122">
            <v>44681</v>
          </cell>
          <cell r="D122">
            <v>4</v>
          </cell>
          <cell r="E122" t="str">
            <v>Sábado</v>
          </cell>
          <cell r="F122">
            <v>2022</v>
          </cell>
          <cell r="G122">
            <v>2936.9</v>
          </cell>
          <cell r="H122">
            <v>2120.46</v>
          </cell>
          <cell r="I122">
            <v>816.43999999999994</v>
          </cell>
          <cell r="J122">
            <v>0</v>
          </cell>
          <cell r="K122">
            <v>31</v>
          </cell>
          <cell r="L122">
            <v>94.738709677419351</v>
          </cell>
        </row>
        <row r="123">
          <cell r="C123">
            <v>44682</v>
          </cell>
          <cell r="D123">
            <v>5</v>
          </cell>
          <cell r="E123" t="str">
            <v>Domingo</v>
          </cell>
          <cell r="F123">
            <v>2022</v>
          </cell>
          <cell r="G123">
            <v>2299.4899999999998</v>
          </cell>
          <cell r="H123">
            <v>1844.27</v>
          </cell>
          <cell r="I123">
            <v>455.22</v>
          </cell>
          <cell r="J123">
            <v>0</v>
          </cell>
          <cell r="K123">
            <v>25</v>
          </cell>
          <cell r="L123">
            <v>91.979599999999991</v>
          </cell>
        </row>
        <row r="124">
          <cell r="C124">
            <v>44683</v>
          </cell>
          <cell r="D124">
            <v>5</v>
          </cell>
          <cell r="E124" t="str">
            <v>Lunes</v>
          </cell>
          <cell r="F124">
            <v>2022</v>
          </cell>
          <cell r="G124">
            <v>5005.97</v>
          </cell>
          <cell r="H124">
            <v>4914.97</v>
          </cell>
          <cell r="I124">
            <v>91</v>
          </cell>
          <cell r="J124">
            <v>0</v>
          </cell>
          <cell r="K124">
            <v>44</v>
          </cell>
          <cell r="L124">
            <v>113.77204545454546</v>
          </cell>
        </row>
        <row r="125">
          <cell r="C125">
            <v>44684</v>
          </cell>
          <cell r="D125">
            <v>5</v>
          </cell>
          <cell r="E125" t="str">
            <v>Martes</v>
          </cell>
          <cell r="F125">
            <v>2022</v>
          </cell>
          <cell r="G125">
            <v>3559.06</v>
          </cell>
          <cell r="H125">
            <v>3026.82</v>
          </cell>
          <cell r="I125">
            <v>532.24</v>
          </cell>
          <cell r="J125">
            <v>0</v>
          </cell>
          <cell r="K125">
            <v>35</v>
          </cell>
          <cell r="L125">
            <v>101.68742857142857</v>
          </cell>
        </row>
        <row r="126">
          <cell r="C126">
            <v>44685</v>
          </cell>
          <cell r="D126">
            <v>5</v>
          </cell>
          <cell r="E126" t="str">
            <v>Miércoles</v>
          </cell>
          <cell r="F126">
            <v>2022</v>
          </cell>
          <cell r="G126">
            <v>3769.1</v>
          </cell>
          <cell r="H126">
            <v>3769.1</v>
          </cell>
          <cell r="I126">
            <v>0</v>
          </cell>
          <cell r="J126">
            <v>0</v>
          </cell>
          <cell r="K126">
            <v>31</v>
          </cell>
          <cell r="L126">
            <v>121.58387096774193</v>
          </cell>
        </row>
        <row r="127">
          <cell r="C127">
            <v>44686</v>
          </cell>
          <cell r="D127">
            <v>5</v>
          </cell>
          <cell r="E127" t="str">
            <v>Jueves</v>
          </cell>
          <cell r="F127">
            <v>2022</v>
          </cell>
          <cell r="G127">
            <v>4005.34</v>
          </cell>
          <cell r="H127">
            <v>3073.3700000000003</v>
          </cell>
          <cell r="I127">
            <v>931.97</v>
          </cell>
          <cell r="J127">
            <v>0</v>
          </cell>
          <cell r="K127">
            <v>45</v>
          </cell>
          <cell r="L127">
            <v>89.007555555555555</v>
          </cell>
        </row>
        <row r="128">
          <cell r="C128">
            <v>44687</v>
          </cell>
          <cell r="D128">
            <v>5</v>
          </cell>
          <cell r="E128" t="str">
            <v>Viernes</v>
          </cell>
          <cell r="F128">
            <v>2022</v>
          </cell>
          <cell r="G128">
            <v>3641.77</v>
          </cell>
          <cell r="H128">
            <v>3097.47</v>
          </cell>
          <cell r="I128">
            <v>544.29999999999995</v>
          </cell>
          <cell r="J128">
            <v>0</v>
          </cell>
          <cell r="K128">
            <v>36</v>
          </cell>
          <cell r="L128">
            <v>101.16027777777778</v>
          </cell>
        </row>
        <row r="129">
          <cell r="C129">
            <v>44688</v>
          </cell>
          <cell r="D129">
            <v>5</v>
          </cell>
          <cell r="E129" t="str">
            <v>Sábado</v>
          </cell>
          <cell r="F129">
            <v>2022</v>
          </cell>
          <cell r="G129">
            <v>3771.87</v>
          </cell>
          <cell r="H129">
            <v>3606.46</v>
          </cell>
          <cell r="I129">
            <v>165.41</v>
          </cell>
          <cell r="J129">
            <v>0</v>
          </cell>
          <cell r="K129">
            <v>37</v>
          </cell>
          <cell r="L129">
            <v>101.94243243243243</v>
          </cell>
        </row>
        <row r="130">
          <cell r="C130">
            <v>44689</v>
          </cell>
          <cell r="D130">
            <v>5</v>
          </cell>
          <cell r="E130" t="str">
            <v>Domingo</v>
          </cell>
          <cell r="F130">
            <v>2022</v>
          </cell>
          <cell r="G130">
            <v>4323.8799999999992</v>
          </cell>
          <cell r="H130">
            <v>4121.7599999999993</v>
          </cell>
          <cell r="I130">
            <v>202.12</v>
          </cell>
          <cell r="J130">
            <v>0</v>
          </cell>
          <cell r="K130">
            <v>34</v>
          </cell>
          <cell r="L130">
            <v>127.17294117647056</v>
          </cell>
        </row>
        <row r="131">
          <cell r="C131">
            <v>44690</v>
          </cell>
          <cell r="D131">
            <v>5</v>
          </cell>
          <cell r="E131" t="str">
            <v>Lunes</v>
          </cell>
          <cell r="F131">
            <v>2022</v>
          </cell>
          <cell r="G131">
            <v>6576.8700000000008</v>
          </cell>
          <cell r="H131">
            <v>4606.3999999999996</v>
          </cell>
          <cell r="I131">
            <v>1970.47</v>
          </cell>
          <cell r="J131">
            <v>0</v>
          </cell>
          <cell r="K131">
            <v>47</v>
          </cell>
          <cell r="L131">
            <v>139.93340425531918</v>
          </cell>
        </row>
        <row r="132">
          <cell r="C132">
            <v>44691</v>
          </cell>
          <cell r="D132">
            <v>5</v>
          </cell>
          <cell r="E132" t="str">
            <v>Martes</v>
          </cell>
          <cell r="F132">
            <v>2022</v>
          </cell>
          <cell r="G132">
            <v>4187.8700000000008</v>
          </cell>
          <cell r="H132">
            <v>3274.09</v>
          </cell>
          <cell r="I132">
            <v>546.07999999999993</v>
          </cell>
          <cell r="J132">
            <v>367.69999999999993</v>
          </cell>
          <cell r="K132">
            <v>34</v>
          </cell>
          <cell r="L132">
            <v>123.17264705882356</v>
          </cell>
        </row>
        <row r="133">
          <cell r="C133">
            <v>44692</v>
          </cell>
          <cell r="D133">
            <v>5</v>
          </cell>
          <cell r="E133" t="str">
            <v>Miércoles</v>
          </cell>
          <cell r="F133">
            <v>2022</v>
          </cell>
          <cell r="G133">
            <v>2697</v>
          </cell>
          <cell r="H133">
            <v>2265.3900000000003</v>
          </cell>
          <cell r="I133">
            <v>431.61</v>
          </cell>
          <cell r="J133">
            <v>0</v>
          </cell>
          <cell r="K133">
            <v>33</v>
          </cell>
          <cell r="L133">
            <v>81.727272727272734</v>
          </cell>
        </row>
        <row r="134">
          <cell r="C134">
            <v>44693</v>
          </cell>
          <cell r="D134">
            <v>5</v>
          </cell>
          <cell r="E134" t="str">
            <v>Jueves</v>
          </cell>
          <cell r="F134">
            <v>2022</v>
          </cell>
          <cell r="G134">
            <v>5016.9700000000012</v>
          </cell>
          <cell r="H134">
            <v>3192.7500000000005</v>
          </cell>
          <cell r="I134">
            <v>1824.2199999999998</v>
          </cell>
          <cell r="J134">
            <v>0</v>
          </cell>
          <cell r="K134">
            <v>48</v>
          </cell>
          <cell r="L134">
            <v>104.52020833333336</v>
          </cell>
        </row>
        <row r="135">
          <cell r="C135">
            <v>44694</v>
          </cell>
          <cell r="D135">
            <v>5</v>
          </cell>
          <cell r="E135" t="str">
            <v>Viernes</v>
          </cell>
          <cell r="F135">
            <v>2022</v>
          </cell>
          <cell r="G135">
            <v>6800.9699999999993</v>
          </cell>
          <cell r="H135">
            <v>5259.8499999999976</v>
          </cell>
          <cell r="I135">
            <v>1541.12</v>
          </cell>
          <cell r="J135">
            <v>0</v>
          </cell>
          <cell r="K135">
            <v>42</v>
          </cell>
          <cell r="L135">
            <v>161.92785714285714</v>
          </cell>
        </row>
        <row r="136">
          <cell r="C136">
            <v>44695</v>
          </cell>
          <cell r="D136">
            <v>5</v>
          </cell>
          <cell r="E136" t="str">
            <v>Sábado</v>
          </cell>
          <cell r="F136">
            <v>2022</v>
          </cell>
          <cell r="G136">
            <v>6474.39</v>
          </cell>
          <cell r="H136">
            <v>4850.7100000000009</v>
          </cell>
          <cell r="I136">
            <v>1400.68</v>
          </cell>
          <cell r="J136">
            <v>223</v>
          </cell>
          <cell r="K136">
            <v>45</v>
          </cell>
          <cell r="L136">
            <v>143.87533333333334</v>
          </cell>
        </row>
        <row r="137">
          <cell r="C137">
            <v>44696</v>
          </cell>
          <cell r="D137">
            <v>5</v>
          </cell>
          <cell r="E137" t="str">
            <v>Domingo</v>
          </cell>
          <cell r="F137">
            <v>2022</v>
          </cell>
          <cell r="G137">
            <v>2278.7600000000007</v>
          </cell>
          <cell r="H137">
            <v>2011.1700000000003</v>
          </cell>
          <cell r="I137">
            <v>267.58999999999997</v>
          </cell>
          <cell r="J137">
            <v>0</v>
          </cell>
          <cell r="K137">
            <v>26</v>
          </cell>
          <cell r="L137">
            <v>87.644615384615406</v>
          </cell>
        </row>
        <row r="138">
          <cell r="C138">
            <v>44697</v>
          </cell>
          <cell r="D138">
            <v>5</v>
          </cell>
          <cell r="E138" t="str">
            <v>Lunes</v>
          </cell>
          <cell r="F138">
            <v>2022</v>
          </cell>
          <cell r="G138">
            <v>6836.3300000000008</v>
          </cell>
          <cell r="H138">
            <v>5687.9800000000014</v>
          </cell>
          <cell r="I138">
            <v>1148.3499999999999</v>
          </cell>
          <cell r="J138">
            <v>0</v>
          </cell>
          <cell r="K138">
            <v>60</v>
          </cell>
          <cell r="L138">
            <v>113.93883333333335</v>
          </cell>
        </row>
        <row r="139">
          <cell r="C139">
            <v>44698</v>
          </cell>
          <cell r="D139">
            <v>5</v>
          </cell>
          <cell r="E139" t="str">
            <v>Martes</v>
          </cell>
          <cell r="F139">
            <v>2022</v>
          </cell>
          <cell r="G139">
            <v>2978.96</v>
          </cell>
          <cell r="H139">
            <v>2784.9599999999996</v>
          </cell>
          <cell r="I139">
            <v>194</v>
          </cell>
          <cell r="J139">
            <v>0</v>
          </cell>
          <cell r="K139">
            <v>36</v>
          </cell>
          <cell r="L139">
            <v>82.748888888888885</v>
          </cell>
        </row>
        <row r="140">
          <cell r="C140">
            <v>44699</v>
          </cell>
          <cell r="D140">
            <v>5</v>
          </cell>
          <cell r="E140" t="str">
            <v>Miércoles</v>
          </cell>
          <cell r="F140">
            <v>2022</v>
          </cell>
          <cell r="G140">
            <v>3994.34</v>
          </cell>
          <cell r="H140">
            <v>2886.69</v>
          </cell>
          <cell r="I140">
            <v>1107.6500000000001</v>
          </cell>
          <cell r="J140">
            <v>0</v>
          </cell>
          <cell r="K140">
            <v>42</v>
          </cell>
          <cell r="L140">
            <v>95.103333333333339</v>
          </cell>
        </row>
        <row r="141">
          <cell r="C141">
            <v>44700</v>
          </cell>
          <cell r="D141">
            <v>5</v>
          </cell>
          <cell r="E141" t="str">
            <v>Jueves</v>
          </cell>
          <cell r="F141">
            <v>2022</v>
          </cell>
          <cell r="G141">
            <v>3841.4299999999994</v>
          </cell>
          <cell r="H141">
            <v>3668.3199999999997</v>
          </cell>
          <cell r="I141">
            <v>173.10999999999999</v>
          </cell>
          <cell r="J141">
            <v>0</v>
          </cell>
          <cell r="K141">
            <v>40</v>
          </cell>
          <cell r="L141">
            <v>96.035749999999979</v>
          </cell>
        </row>
        <row r="142">
          <cell r="C142">
            <v>44701</v>
          </cell>
          <cell r="D142">
            <v>5</v>
          </cell>
          <cell r="E142" t="str">
            <v>Viernes</v>
          </cell>
          <cell r="F142">
            <v>2022</v>
          </cell>
          <cell r="G142">
            <v>5256.2100000000009</v>
          </cell>
          <cell r="H142">
            <v>4466.4799999999987</v>
          </cell>
          <cell r="I142">
            <v>318.81</v>
          </cell>
          <cell r="J142">
            <v>470.92</v>
          </cell>
          <cell r="K142">
            <v>46</v>
          </cell>
          <cell r="L142">
            <v>114.26543478260872</v>
          </cell>
        </row>
        <row r="143">
          <cell r="C143">
            <v>44702</v>
          </cell>
          <cell r="D143">
            <v>5</v>
          </cell>
          <cell r="E143" t="str">
            <v>Sábado</v>
          </cell>
          <cell r="F143">
            <v>2022</v>
          </cell>
          <cell r="G143">
            <v>4876.71</v>
          </cell>
          <cell r="H143">
            <v>4139.4500000000007</v>
          </cell>
          <cell r="I143">
            <v>737.26</v>
          </cell>
          <cell r="J143">
            <v>0</v>
          </cell>
          <cell r="K143">
            <v>31</v>
          </cell>
          <cell r="L143">
            <v>157.31322580645161</v>
          </cell>
        </row>
        <row r="144">
          <cell r="C144">
            <v>44703</v>
          </cell>
          <cell r="D144">
            <v>5</v>
          </cell>
          <cell r="E144" t="str">
            <v>Domingo</v>
          </cell>
          <cell r="F144">
            <v>2022</v>
          </cell>
          <cell r="G144">
            <v>3625.34</v>
          </cell>
          <cell r="H144">
            <v>2363.5400000000004</v>
          </cell>
          <cell r="I144">
            <v>1261.8</v>
          </cell>
          <cell r="J144">
            <v>0</v>
          </cell>
          <cell r="K144">
            <v>24</v>
          </cell>
          <cell r="L144">
            <v>151.05583333333334</v>
          </cell>
        </row>
        <row r="145">
          <cell r="C145">
            <v>44704</v>
          </cell>
          <cell r="D145">
            <v>5</v>
          </cell>
          <cell r="E145" t="str">
            <v>Lunes</v>
          </cell>
          <cell r="F145">
            <v>2022</v>
          </cell>
          <cell r="G145">
            <v>2353.5600000000004</v>
          </cell>
          <cell r="H145">
            <v>1970.9400000000003</v>
          </cell>
          <cell r="I145">
            <v>382.62</v>
          </cell>
          <cell r="J145">
            <v>0</v>
          </cell>
          <cell r="K145">
            <v>34</v>
          </cell>
          <cell r="L145">
            <v>69.222352941176482</v>
          </cell>
        </row>
        <row r="146">
          <cell r="C146">
            <v>44705</v>
          </cell>
          <cell r="D146">
            <v>5</v>
          </cell>
          <cell r="E146" t="str">
            <v>Martes</v>
          </cell>
          <cell r="F146">
            <v>2022</v>
          </cell>
          <cell r="G146">
            <v>2837.7700000000004</v>
          </cell>
          <cell r="H146">
            <v>2560.3400000000006</v>
          </cell>
          <cell r="I146">
            <v>277.43</v>
          </cell>
          <cell r="J146">
            <v>0</v>
          </cell>
          <cell r="K146">
            <v>33</v>
          </cell>
          <cell r="L146">
            <v>85.993030303030309</v>
          </cell>
        </row>
        <row r="147">
          <cell r="C147">
            <v>44706</v>
          </cell>
          <cell r="D147">
            <v>5</v>
          </cell>
          <cell r="E147" t="str">
            <v>Miércoles</v>
          </cell>
          <cell r="F147">
            <v>2022</v>
          </cell>
          <cell r="G147">
            <v>6485.3500000000013</v>
          </cell>
          <cell r="H147">
            <v>5601.0999999999995</v>
          </cell>
          <cell r="I147">
            <v>884.25000000000011</v>
          </cell>
          <cell r="J147">
            <v>0</v>
          </cell>
          <cell r="K147">
            <v>53</v>
          </cell>
          <cell r="L147">
            <v>122.36509433962267</v>
          </cell>
        </row>
        <row r="148">
          <cell r="C148">
            <v>44707</v>
          </cell>
          <cell r="D148">
            <v>5</v>
          </cell>
          <cell r="E148" t="str">
            <v>Jueves</v>
          </cell>
          <cell r="F148">
            <v>2022</v>
          </cell>
          <cell r="G148">
            <v>4079.2599999999998</v>
          </cell>
          <cell r="H148">
            <v>3574.25</v>
          </cell>
          <cell r="I148">
            <v>505.01</v>
          </cell>
          <cell r="J148">
            <v>0</v>
          </cell>
          <cell r="K148">
            <v>35</v>
          </cell>
          <cell r="L148">
            <v>116.55028571428571</v>
          </cell>
        </row>
        <row r="149">
          <cell r="C149">
            <v>44708</v>
          </cell>
          <cell r="D149">
            <v>5</v>
          </cell>
          <cell r="E149" t="str">
            <v>Viernes</v>
          </cell>
          <cell r="F149">
            <v>2022</v>
          </cell>
          <cell r="G149">
            <v>6378.3899999999994</v>
          </cell>
          <cell r="H149">
            <v>4568.8099999999986</v>
          </cell>
          <cell r="I149">
            <v>903.56</v>
          </cell>
          <cell r="J149">
            <v>906.02</v>
          </cell>
          <cell r="K149">
            <v>60</v>
          </cell>
          <cell r="L149">
            <v>106.30649999999999</v>
          </cell>
        </row>
        <row r="150">
          <cell r="C150">
            <v>44709</v>
          </cell>
          <cell r="D150">
            <v>5</v>
          </cell>
          <cell r="E150" t="str">
            <v>Sábado</v>
          </cell>
          <cell r="F150">
            <v>2022</v>
          </cell>
          <cell r="G150">
            <v>3786.5900000000006</v>
          </cell>
          <cell r="H150">
            <v>3228.3400000000006</v>
          </cell>
          <cell r="I150">
            <v>376.56</v>
          </cell>
          <cell r="J150">
            <v>181.69</v>
          </cell>
          <cell r="K150">
            <v>42</v>
          </cell>
          <cell r="L150">
            <v>90.156904761904769</v>
          </cell>
        </row>
        <row r="151">
          <cell r="C151">
            <v>44710</v>
          </cell>
          <cell r="D151">
            <v>5</v>
          </cell>
          <cell r="E151" t="str">
            <v>Domingo</v>
          </cell>
          <cell r="F151">
            <v>2022</v>
          </cell>
          <cell r="G151">
            <v>3963.0600000000009</v>
          </cell>
          <cell r="H151">
            <v>3963.0600000000009</v>
          </cell>
          <cell r="I151">
            <v>0</v>
          </cell>
          <cell r="J151">
            <v>0</v>
          </cell>
          <cell r="K151">
            <v>34</v>
          </cell>
          <cell r="L151">
            <v>116.56058823529415</v>
          </cell>
        </row>
        <row r="152">
          <cell r="C152">
            <v>44711</v>
          </cell>
          <cell r="D152">
            <v>5</v>
          </cell>
          <cell r="E152" t="str">
            <v>Lunes</v>
          </cell>
          <cell r="F152">
            <v>2022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C153">
            <v>44712</v>
          </cell>
          <cell r="D153">
            <v>5</v>
          </cell>
          <cell r="E153" t="str">
            <v>Martes</v>
          </cell>
          <cell r="F153">
            <v>2022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C154">
            <v>44713</v>
          </cell>
          <cell r="D154">
            <v>6</v>
          </cell>
          <cell r="E154" t="str">
            <v>Miércoles</v>
          </cell>
          <cell r="F154">
            <v>2022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>
            <v>44714</v>
          </cell>
          <cell r="D155">
            <v>6</v>
          </cell>
          <cell r="E155" t="str">
            <v>Jueves</v>
          </cell>
          <cell r="F155">
            <v>2022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>
            <v>44715</v>
          </cell>
          <cell r="D156">
            <v>6</v>
          </cell>
          <cell r="E156" t="str">
            <v>Viernes</v>
          </cell>
          <cell r="F156">
            <v>2022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C157">
            <v>44716</v>
          </cell>
          <cell r="D157">
            <v>6</v>
          </cell>
          <cell r="E157" t="str">
            <v>Sábado</v>
          </cell>
          <cell r="F157">
            <v>2022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C158">
            <v>44717</v>
          </cell>
          <cell r="D158">
            <v>6</v>
          </cell>
          <cell r="E158" t="str">
            <v>Domingo</v>
          </cell>
          <cell r="F158">
            <v>2022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159">
          <cell r="C159">
            <v>44718</v>
          </cell>
          <cell r="D159">
            <v>6</v>
          </cell>
          <cell r="E159" t="str">
            <v>Lunes</v>
          </cell>
          <cell r="F159">
            <v>2022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</row>
        <row r="160">
          <cell r="C160">
            <v>44719</v>
          </cell>
          <cell r="D160">
            <v>6</v>
          </cell>
          <cell r="E160" t="str">
            <v>Martes</v>
          </cell>
          <cell r="F160">
            <v>2022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C161">
            <v>44720</v>
          </cell>
          <cell r="D161">
            <v>6</v>
          </cell>
          <cell r="E161" t="str">
            <v>Miércoles</v>
          </cell>
          <cell r="F161">
            <v>2022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C162">
            <v>44721</v>
          </cell>
          <cell r="D162">
            <v>6</v>
          </cell>
          <cell r="E162" t="str">
            <v>Jueves</v>
          </cell>
          <cell r="F162">
            <v>2022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C163">
            <v>44722</v>
          </cell>
          <cell r="D163">
            <v>6</v>
          </cell>
          <cell r="E163" t="str">
            <v>Viernes</v>
          </cell>
          <cell r="F163">
            <v>2022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C164">
            <v>44723</v>
          </cell>
          <cell r="D164">
            <v>6</v>
          </cell>
          <cell r="E164" t="str">
            <v>Sábado</v>
          </cell>
          <cell r="F164">
            <v>2022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C165">
            <v>44724</v>
          </cell>
          <cell r="D165">
            <v>6</v>
          </cell>
          <cell r="E165" t="str">
            <v>Domingo</v>
          </cell>
          <cell r="F165">
            <v>2022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6">
          <cell r="C166">
            <v>44725</v>
          </cell>
          <cell r="D166">
            <v>6</v>
          </cell>
          <cell r="E166" t="str">
            <v>Lunes</v>
          </cell>
          <cell r="F166">
            <v>2022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C167">
            <v>44726</v>
          </cell>
          <cell r="D167">
            <v>6</v>
          </cell>
          <cell r="E167" t="str">
            <v>Martes</v>
          </cell>
          <cell r="F167">
            <v>2022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</row>
        <row r="168">
          <cell r="C168">
            <v>44727</v>
          </cell>
          <cell r="D168">
            <v>6</v>
          </cell>
          <cell r="E168" t="str">
            <v>Miércoles</v>
          </cell>
          <cell r="F168">
            <v>2022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C169">
            <v>44728</v>
          </cell>
          <cell r="D169">
            <v>6</v>
          </cell>
          <cell r="E169" t="str">
            <v>Jueves</v>
          </cell>
          <cell r="F169">
            <v>2022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C170">
            <v>44729</v>
          </cell>
          <cell r="D170">
            <v>6</v>
          </cell>
          <cell r="E170" t="str">
            <v>Viernes</v>
          </cell>
          <cell r="F170">
            <v>2022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C171">
            <v>44730</v>
          </cell>
          <cell r="D171">
            <v>6</v>
          </cell>
          <cell r="E171" t="str">
            <v>Sábado</v>
          </cell>
          <cell r="F171">
            <v>2022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C172">
            <v>44731</v>
          </cell>
          <cell r="D172">
            <v>6</v>
          </cell>
          <cell r="E172" t="str">
            <v>Domingo</v>
          </cell>
          <cell r="F172">
            <v>2022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>
            <v>44732</v>
          </cell>
          <cell r="D173">
            <v>6</v>
          </cell>
          <cell r="E173" t="str">
            <v>Lunes</v>
          </cell>
          <cell r="F173">
            <v>2022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C174">
            <v>44733</v>
          </cell>
          <cell r="D174">
            <v>6</v>
          </cell>
          <cell r="E174" t="str">
            <v>Martes</v>
          </cell>
          <cell r="F174">
            <v>2022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C175">
            <v>44734</v>
          </cell>
          <cell r="D175">
            <v>6</v>
          </cell>
          <cell r="E175" t="str">
            <v>Miércoles</v>
          </cell>
          <cell r="F175">
            <v>2022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C176">
            <v>44735</v>
          </cell>
          <cell r="D176">
            <v>6</v>
          </cell>
          <cell r="E176" t="str">
            <v>Jueves</v>
          </cell>
          <cell r="F176">
            <v>2022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C177">
            <v>44736</v>
          </cell>
          <cell r="D177">
            <v>6</v>
          </cell>
          <cell r="E177" t="str">
            <v>Viernes</v>
          </cell>
          <cell r="F177">
            <v>2022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C178">
            <v>44737</v>
          </cell>
          <cell r="D178">
            <v>6</v>
          </cell>
          <cell r="E178" t="str">
            <v>Sábado</v>
          </cell>
          <cell r="F178">
            <v>2022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C179">
            <v>44738</v>
          </cell>
          <cell r="D179">
            <v>6</v>
          </cell>
          <cell r="E179" t="str">
            <v>Domingo</v>
          </cell>
          <cell r="F179">
            <v>2022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0">
          <cell r="C180">
            <v>44739</v>
          </cell>
          <cell r="D180">
            <v>6</v>
          </cell>
          <cell r="E180" t="str">
            <v>Lunes</v>
          </cell>
          <cell r="F180">
            <v>2022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C181">
            <v>44740</v>
          </cell>
          <cell r="D181">
            <v>6</v>
          </cell>
          <cell r="E181" t="str">
            <v>Martes</v>
          </cell>
          <cell r="F181">
            <v>2022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C182">
            <v>44741</v>
          </cell>
          <cell r="D182">
            <v>6</v>
          </cell>
          <cell r="E182" t="str">
            <v>Miércoles</v>
          </cell>
          <cell r="F182">
            <v>2022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C183">
            <v>44742</v>
          </cell>
          <cell r="D183">
            <v>6</v>
          </cell>
          <cell r="E183" t="str">
            <v>Jueves</v>
          </cell>
          <cell r="F183">
            <v>2022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C184">
            <v>44743</v>
          </cell>
          <cell r="D184">
            <v>7</v>
          </cell>
          <cell r="E184" t="str">
            <v>Viernes</v>
          </cell>
          <cell r="F184">
            <v>2022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C185">
            <v>44744</v>
          </cell>
          <cell r="D185">
            <v>7</v>
          </cell>
          <cell r="E185" t="str">
            <v>Sábado</v>
          </cell>
          <cell r="F185">
            <v>2022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C186">
            <v>44745</v>
          </cell>
          <cell r="D186">
            <v>7</v>
          </cell>
          <cell r="E186" t="str">
            <v>Domingo</v>
          </cell>
          <cell r="F186">
            <v>2022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</row>
        <row r="187">
          <cell r="C187">
            <v>44746</v>
          </cell>
          <cell r="D187">
            <v>7</v>
          </cell>
          <cell r="E187" t="str">
            <v>Lunes</v>
          </cell>
          <cell r="F187">
            <v>2022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C188">
            <v>44747</v>
          </cell>
          <cell r="D188">
            <v>7</v>
          </cell>
          <cell r="E188" t="str">
            <v>Martes</v>
          </cell>
          <cell r="F188">
            <v>2022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</row>
        <row r="189">
          <cell r="C189">
            <v>44748</v>
          </cell>
          <cell r="D189">
            <v>7</v>
          </cell>
          <cell r="E189" t="str">
            <v>Miércoles</v>
          </cell>
          <cell r="F189">
            <v>2022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</row>
        <row r="190">
          <cell r="C190">
            <v>44749</v>
          </cell>
          <cell r="D190">
            <v>7</v>
          </cell>
          <cell r="E190" t="str">
            <v>Jueves</v>
          </cell>
          <cell r="F190">
            <v>2022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C191">
            <v>44750</v>
          </cell>
          <cell r="D191">
            <v>7</v>
          </cell>
          <cell r="E191" t="str">
            <v>Viernes</v>
          </cell>
          <cell r="F191">
            <v>2022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</row>
        <row r="192">
          <cell r="C192">
            <v>44751</v>
          </cell>
          <cell r="D192">
            <v>7</v>
          </cell>
          <cell r="E192" t="str">
            <v>Sábado</v>
          </cell>
          <cell r="F192">
            <v>2022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C193">
            <v>44752</v>
          </cell>
          <cell r="D193">
            <v>7</v>
          </cell>
          <cell r="E193" t="str">
            <v>Domingo</v>
          </cell>
          <cell r="F193">
            <v>2022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C194">
            <v>44753</v>
          </cell>
          <cell r="D194">
            <v>7</v>
          </cell>
          <cell r="E194" t="str">
            <v>Lunes</v>
          </cell>
          <cell r="F194">
            <v>2022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C195">
            <v>44754</v>
          </cell>
          <cell r="D195">
            <v>7</v>
          </cell>
          <cell r="E195" t="str">
            <v>Martes</v>
          </cell>
          <cell r="F195">
            <v>2022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C196">
            <v>44755</v>
          </cell>
          <cell r="D196">
            <v>7</v>
          </cell>
          <cell r="E196" t="str">
            <v>Miércoles</v>
          </cell>
          <cell r="F196">
            <v>2022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C197">
            <v>44756</v>
          </cell>
          <cell r="D197">
            <v>7</v>
          </cell>
          <cell r="E197" t="str">
            <v>Jueves</v>
          </cell>
          <cell r="F197">
            <v>2022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C198">
            <v>44757</v>
          </cell>
          <cell r="D198">
            <v>7</v>
          </cell>
          <cell r="E198" t="str">
            <v>Viernes</v>
          </cell>
          <cell r="F198">
            <v>2022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C199">
            <v>44758</v>
          </cell>
          <cell r="D199">
            <v>7</v>
          </cell>
          <cell r="E199" t="str">
            <v>Sábado</v>
          </cell>
          <cell r="F199">
            <v>2022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</row>
        <row r="200">
          <cell r="C200">
            <v>44759</v>
          </cell>
          <cell r="D200">
            <v>7</v>
          </cell>
          <cell r="E200" t="str">
            <v>Domingo</v>
          </cell>
          <cell r="F200">
            <v>2022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C201">
            <v>44760</v>
          </cell>
          <cell r="D201">
            <v>7</v>
          </cell>
          <cell r="E201" t="str">
            <v>Lunes</v>
          </cell>
          <cell r="F201">
            <v>2022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C202">
            <v>44761</v>
          </cell>
          <cell r="D202">
            <v>7</v>
          </cell>
          <cell r="E202" t="str">
            <v>Martes</v>
          </cell>
          <cell r="F202">
            <v>2022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</row>
        <row r="203">
          <cell r="C203">
            <v>44762</v>
          </cell>
          <cell r="D203">
            <v>7</v>
          </cell>
          <cell r="E203" t="str">
            <v>Miércoles</v>
          </cell>
          <cell r="F203">
            <v>2022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C204">
            <v>44763</v>
          </cell>
          <cell r="D204">
            <v>7</v>
          </cell>
          <cell r="E204" t="str">
            <v>Jueves</v>
          </cell>
          <cell r="F204">
            <v>2022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C205">
            <v>44764</v>
          </cell>
          <cell r="D205">
            <v>7</v>
          </cell>
          <cell r="E205" t="str">
            <v>Viernes</v>
          </cell>
          <cell r="F205">
            <v>2022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C206">
            <v>44765</v>
          </cell>
          <cell r="D206">
            <v>7</v>
          </cell>
          <cell r="E206" t="str">
            <v>Sábado</v>
          </cell>
          <cell r="F206">
            <v>2022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C207">
            <v>44766</v>
          </cell>
          <cell r="D207">
            <v>7</v>
          </cell>
          <cell r="E207" t="str">
            <v>Domingo</v>
          </cell>
          <cell r="F207">
            <v>2022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C208">
            <v>44767</v>
          </cell>
          <cell r="D208">
            <v>7</v>
          </cell>
          <cell r="E208" t="str">
            <v>Lunes</v>
          </cell>
          <cell r="F208">
            <v>2022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C209">
            <v>44768</v>
          </cell>
          <cell r="D209">
            <v>7</v>
          </cell>
          <cell r="E209" t="str">
            <v>Martes</v>
          </cell>
          <cell r="F209">
            <v>2022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C210">
            <v>44769</v>
          </cell>
          <cell r="D210">
            <v>7</v>
          </cell>
          <cell r="E210" t="str">
            <v>Miércoles</v>
          </cell>
          <cell r="F210">
            <v>2022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C211">
            <v>44770</v>
          </cell>
          <cell r="D211">
            <v>7</v>
          </cell>
          <cell r="E211" t="str">
            <v>Jueves</v>
          </cell>
          <cell r="F211">
            <v>2022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C212">
            <v>44771</v>
          </cell>
          <cell r="D212">
            <v>7</v>
          </cell>
          <cell r="E212" t="str">
            <v>Viernes</v>
          </cell>
          <cell r="F212">
            <v>2022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C213">
            <v>44772</v>
          </cell>
          <cell r="D213">
            <v>7</v>
          </cell>
          <cell r="E213" t="str">
            <v>Sábado</v>
          </cell>
          <cell r="F213">
            <v>2022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C214">
            <v>44773</v>
          </cell>
          <cell r="D214">
            <v>7</v>
          </cell>
          <cell r="E214" t="str">
            <v>Domingo</v>
          </cell>
          <cell r="F214">
            <v>2022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C215">
            <v>44774</v>
          </cell>
          <cell r="D215">
            <v>8</v>
          </cell>
          <cell r="E215" t="str">
            <v>Lunes</v>
          </cell>
          <cell r="F215">
            <v>2022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C216">
            <v>44775</v>
          </cell>
          <cell r="D216">
            <v>8</v>
          </cell>
          <cell r="E216" t="str">
            <v>Martes</v>
          </cell>
          <cell r="F216">
            <v>2022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C217">
            <v>44776</v>
          </cell>
          <cell r="D217">
            <v>8</v>
          </cell>
          <cell r="E217" t="str">
            <v>Miércoles</v>
          </cell>
          <cell r="F217">
            <v>2022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C218">
            <v>44777</v>
          </cell>
          <cell r="D218">
            <v>8</v>
          </cell>
          <cell r="E218" t="str">
            <v>Jueves</v>
          </cell>
          <cell r="F218">
            <v>2022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C219">
            <v>44778</v>
          </cell>
          <cell r="D219">
            <v>8</v>
          </cell>
          <cell r="E219" t="str">
            <v>Viernes</v>
          </cell>
          <cell r="F219">
            <v>2022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C220">
            <v>44779</v>
          </cell>
          <cell r="D220">
            <v>8</v>
          </cell>
          <cell r="E220" t="str">
            <v>Sábado</v>
          </cell>
          <cell r="F220">
            <v>2022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</row>
        <row r="221">
          <cell r="C221">
            <v>44780</v>
          </cell>
          <cell r="D221">
            <v>8</v>
          </cell>
          <cell r="E221" t="str">
            <v>Domingo</v>
          </cell>
          <cell r="F221">
            <v>2022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C222">
            <v>44781</v>
          </cell>
          <cell r="D222">
            <v>8</v>
          </cell>
          <cell r="E222" t="str">
            <v>Lunes</v>
          </cell>
          <cell r="F222">
            <v>2022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</row>
        <row r="223">
          <cell r="C223">
            <v>44782</v>
          </cell>
          <cell r="D223">
            <v>8</v>
          </cell>
          <cell r="E223" t="str">
            <v>Martes</v>
          </cell>
          <cell r="F223">
            <v>2022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</row>
        <row r="224">
          <cell r="C224">
            <v>44783</v>
          </cell>
          <cell r="D224">
            <v>8</v>
          </cell>
          <cell r="E224" t="str">
            <v>Miércoles</v>
          </cell>
          <cell r="F224">
            <v>2022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C225">
            <v>44784</v>
          </cell>
          <cell r="D225">
            <v>8</v>
          </cell>
          <cell r="E225" t="str">
            <v>Jueves</v>
          </cell>
          <cell r="F225">
            <v>2022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C226">
            <v>44785</v>
          </cell>
          <cell r="D226">
            <v>8</v>
          </cell>
          <cell r="E226" t="str">
            <v>Viernes</v>
          </cell>
          <cell r="F226">
            <v>2022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C227">
            <v>44786</v>
          </cell>
          <cell r="D227">
            <v>8</v>
          </cell>
          <cell r="E227" t="str">
            <v>Sábado</v>
          </cell>
          <cell r="F227">
            <v>2022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C228">
            <v>44787</v>
          </cell>
          <cell r="D228">
            <v>8</v>
          </cell>
          <cell r="E228" t="str">
            <v>Domingo</v>
          </cell>
          <cell r="F228">
            <v>2022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C229">
            <v>44788</v>
          </cell>
          <cell r="D229">
            <v>8</v>
          </cell>
          <cell r="E229" t="str">
            <v>Lunes</v>
          </cell>
          <cell r="F229">
            <v>2022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C230">
            <v>44789</v>
          </cell>
          <cell r="D230">
            <v>8</v>
          </cell>
          <cell r="E230" t="str">
            <v>Martes</v>
          </cell>
          <cell r="F230">
            <v>2022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C231">
            <v>44790</v>
          </cell>
          <cell r="D231">
            <v>8</v>
          </cell>
          <cell r="E231" t="str">
            <v>Miércoles</v>
          </cell>
          <cell r="F231">
            <v>2022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</row>
        <row r="232">
          <cell r="C232">
            <v>44791</v>
          </cell>
          <cell r="D232">
            <v>8</v>
          </cell>
          <cell r="E232" t="str">
            <v>Jueves</v>
          </cell>
          <cell r="F232">
            <v>2022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</row>
        <row r="233">
          <cell r="C233">
            <v>44792</v>
          </cell>
          <cell r="D233">
            <v>8</v>
          </cell>
          <cell r="E233" t="str">
            <v>Viernes</v>
          </cell>
          <cell r="F233">
            <v>2022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</row>
        <row r="234">
          <cell r="C234">
            <v>44793</v>
          </cell>
          <cell r="D234">
            <v>8</v>
          </cell>
          <cell r="E234" t="str">
            <v>Sábado</v>
          </cell>
          <cell r="F234">
            <v>2022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</row>
        <row r="235">
          <cell r="C235">
            <v>44794</v>
          </cell>
          <cell r="D235">
            <v>8</v>
          </cell>
          <cell r="E235" t="str">
            <v>Domingo</v>
          </cell>
          <cell r="F235">
            <v>2022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</row>
        <row r="236">
          <cell r="C236">
            <v>44795</v>
          </cell>
          <cell r="D236">
            <v>8</v>
          </cell>
          <cell r="E236" t="str">
            <v>Lunes</v>
          </cell>
          <cell r="F236">
            <v>2022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C237">
            <v>44796</v>
          </cell>
          <cell r="D237">
            <v>8</v>
          </cell>
          <cell r="E237" t="str">
            <v>Martes</v>
          </cell>
          <cell r="F237">
            <v>2022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C238">
            <v>44797</v>
          </cell>
          <cell r="D238">
            <v>8</v>
          </cell>
          <cell r="E238" t="str">
            <v>Miércoles</v>
          </cell>
          <cell r="F238">
            <v>2022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</row>
        <row r="239">
          <cell r="C239">
            <v>44798</v>
          </cell>
          <cell r="D239">
            <v>8</v>
          </cell>
          <cell r="E239" t="str">
            <v>Jueves</v>
          </cell>
          <cell r="F239">
            <v>2022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C240">
            <v>44799</v>
          </cell>
          <cell r="D240">
            <v>8</v>
          </cell>
          <cell r="E240" t="str">
            <v>Viernes</v>
          </cell>
          <cell r="F240">
            <v>2022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C241">
            <v>44800</v>
          </cell>
          <cell r="D241">
            <v>8</v>
          </cell>
          <cell r="E241" t="str">
            <v>Sábado</v>
          </cell>
          <cell r="F241">
            <v>2022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C242">
            <v>44801</v>
          </cell>
          <cell r="D242">
            <v>8</v>
          </cell>
          <cell r="E242" t="str">
            <v>Domingo</v>
          </cell>
          <cell r="F242">
            <v>2022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C243">
            <v>44802</v>
          </cell>
          <cell r="D243">
            <v>8</v>
          </cell>
          <cell r="E243" t="str">
            <v>Lunes</v>
          </cell>
          <cell r="F243">
            <v>2022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C244">
            <v>44803</v>
          </cell>
          <cell r="D244">
            <v>8</v>
          </cell>
          <cell r="E244" t="str">
            <v>Martes</v>
          </cell>
          <cell r="F244">
            <v>2022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C245">
            <v>44804</v>
          </cell>
          <cell r="D245">
            <v>8</v>
          </cell>
          <cell r="E245" t="str">
            <v>Miércoles</v>
          </cell>
          <cell r="F245">
            <v>2022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C246">
            <v>44805</v>
          </cell>
          <cell r="D246">
            <v>9</v>
          </cell>
          <cell r="E246" t="str">
            <v>Jueves</v>
          </cell>
          <cell r="F246">
            <v>2022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C247">
            <v>44806</v>
          </cell>
          <cell r="D247">
            <v>9</v>
          </cell>
          <cell r="E247" t="str">
            <v>Viernes</v>
          </cell>
          <cell r="F247">
            <v>2022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C248">
            <v>44807</v>
          </cell>
          <cell r="D248">
            <v>9</v>
          </cell>
          <cell r="E248" t="str">
            <v>Sábado</v>
          </cell>
          <cell r="F248">
            <v>2022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C249">
            <v>44808</v>
          </cell>
          <cell r="D249">
            <v>9</v>
          </cell>
          <cell r="E249" t="str">
            <v>Domingo</v>
          </cell>
          <cell r="F249">
            <v>2022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C250">
            <v>44809</v>
          </cell>
          <cell r="D250">
            <v>9</v>
          </cell>
          <cell r="E250" t="str">
            <v>Lunes</v>
          </cell>
          <cell r="F250">
            <v>2022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C251">
            <v>44810</v>
          </cell>
          <cell r="D251">
            <v>9</v>
          </cell>
          <cell r="E251" t="str">
            <v>Martes</v>
          </cell>
          <cell r="F251">
            <v>2022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C252">
            <v>44811</v>
          </cell>
          <cell r="D252">
            <v>9</v>
          </cell>
          <cell r="E252" t="str">
            <v>Miércoles</v>
          </cell>
          <cell r="F252">
            <v>2022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C253">
            <v>44812</v>
          </cell>
          <cell r="D253">
            <v>9</v>
          </cell>
          <cell r="E253" t="str">
            <v>Jueves</v>
          </cell>
          <cell r="F253">
            <v>2022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C254">
            <v>44813</v>
          </cell>
          <cell r="D254">
            <v>9</v>
          </cell>
          <cell r="E254" t="str">
            <v>Viernes</v>
          </cell>
          <cell r="F254">
            <v>2022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</row>
        <row r="255">
          <cell r="C255">
            <v>44814</v>
          </cell>
          <cell r="D255">
            <v>9</v>
          </cell>
          <cell r="E255" t="str">
            <v>Sábado</v>
          </cell>
          <cell r="F255">
            <v>2022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</row>
        <row r="256">
          <cell r="C256">
            <v>44815</v>
          </cell>
          <cell r="D256">
            <v>9</v>
          </cell>
          <cell r="E256" t="str">
            <v>Domingo</v>
          </cell>
          <cell r="F256">
            <v>2022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</row>
        <row r="257">
          <cell r="C257">
            <v>44816</v>
          </cell>
          <cell r="D257">
            <v>9</v>
          </cell>
          <cell r="E257" t="str">
            <v>Lunes</v>
          </cell>
          <cell r="F257">
            <v>2022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</row>
        <row r="258">
          <cell r="C258">
            <v>44817</v>
          </cell>
          <cell r="D258">
            <v>9</v>
          </cell>
          <cell r="E258" t="str">
            <v>Martes</v>
          </cell>
          <cell r="F258">
            <v>2022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</row>
        <row r="259">
          <cell r="C259">
            <v>44818</v>
          </cell>
          <cell r="D259">
            <v>9</v>
          </cell>
          <cell r="E259" t="str">
            <v>Miércoles</v>
          </cell>
          <cell r="F259">
            <v>2022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C260">
            <v>44819</v>
          </cell>
          <cell r="D260">
            <v>9</v>
          </cell>
          <cell r="E260" t="str">
            <v>Jueves</v>
          </cell>
          <cell r="F260">
            <v>2022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C261">
            <v>44820</v>
          </cell>
          <cell r="D261">
            <v>9</v>
          </cell>
          <cell r="E261" t="str">
            <v>Viernes</v>
          </cell>
          <cell r="F261">
            <v>2022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C262">
            <v>44821</v>
          </cell>
          <cell r="D262">
            <v>9</v>
          </cell>
          <cell r="E262" t="str">
            <v>Sábado</v>
          </cell>
          <cell r="F262">
            <v>2022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C263">
            <v>44822</v>
          </cell>
          <cell r="D263">
            <v>9</v>
          </cell>
          <cell r="E263" t="str">
            <v>Domingo</v>
          </cell>
          <cell r="F263">
            <v>2022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C264">
            <v>44823</v>
          </cell>
          <cell r="D264">
            <v>9</v>
          </cell>
          <cell r="E264" t="str">
            <v>Lunes</v>
          </cell>
          <cell r="F264">
            <v>2022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</row>
        <row r="265">
          <cell r="C265">
            <v>44824</v>
          </cell>
          <cell r="D265">
            <v>9</v>
          </cell>
          <cell r="E265" t="str">
            <v>Martes</v>
          </cell>
          <cell r="F265">
            <v>2022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</row>
        <row r="266">
          <cell r="C266">
            <v>44825</v>
          </cell>
          <cell r="D266">
            <v>9</v>
          </cell>
          <cell r="E266" t="str">
            <v>Miércoles</v>
          </cell>
          <cell r="F266">
            <v>2022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</row>
        <row r="267">
          <cell r="C267">
            <v>44826</v>
          </cell>
          <cell r="D267">
            <v>9</v>
          </cell>
          <cell r="E267" t="str">
            <v>Jueves</v>
          </cell>
          <cell r="F267">
            <v>2022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C268">
            <v>44827</v>
          </cell>
          <cell r="D268">
            <v>9</v>
          </cell>
          <cell r="E268" t="str">
            <v>Viernes</v>
          </cell>
          <cell r="F268">
            <v>2022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C269">
            <v>44828</v>
          </cell>
          <cell r="D269">
            <v>9</v>
          </cell>
          <cell r="E269" t="str">
            <v>Sábado</v>
          </cell>
          <cell r="F269">
            <v>2022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C270">
            <v>44829</v>
          </cell>
          <cell r="D270">
            <v>9</v>
          </cell>
          <cell r="E270" t="str">
            <v>Domingo</v>
          </cell>
          <cell r="F270">
            <v>2022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C271">
            <v>44830</v>
          </cell>
          <cell r="D271">
            <v>9</v>
          </cell>
          <cell r="E271" t="str">
            <v>Lunes</v>
          </cell>
          <cell r="F271">
            <v>2022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C272">
            <v>44831</v>
          </cell>
          <cell r="D272">
            <v>9</v>
          </cell>
          <cell r="E272" t="str">
            <v>Martes</v>
          </cell>
          <cell r="F272">
            <v>2022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C273">
            <v>44832</v>
          </cell>
          <cell r="D273">
            <v>9</v>
          </cell>
          <cell r="E273" t="str">
            <v>Miércoles</v>
          </cell>
          <cell r="F273">
            <v>2022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C274">
            <v>44833</v>
          </cell>
          <cell r="D274">
            <v>9</v>
          </cell>
          <cell r="E274" t="str">
            <v>Jueves</v>
          </cell>
          <cell r="F274">
            <v>2022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C275">
            <v>44834</v>
          </cell>
          <cell r="D275">
            <v>9</v>
          </cell>
          <cell r="E275" t="str">
            <v>Viernes</v>
          </cell>
          <cell r="F275">
            <v>2022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C276">
            <v>44835</v>
          </cell>
          <cell r="D276">
            <v>10</v>
          </cell>
          <cell r="E276" t="str">
            <v>Sábado</v>
          </cell>
          <cell r="F276">
            <v>2022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C277">
            <v>44836</v>
          </cell>
          <cell r="D277">
            <v>10</v>
          </cell>
          <cell r="E277" t="str">
            <v>Domingo</v>
          </cell>
          <cell r="F277">
            <v>2022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C278">
            <v>44837</v>
          </cell>
          <cell r="D278">
            <v>10</v>
          </cell>
          <cell r="E278" t="str">
            <v>Lunes</v>
          </cell>
          <cell r="F278">
            <v>2022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C279">
            <v>44838</v>
          </cell>
          <cell r="D279">
            <v>10</v>
          </cell>
          <cell r="E279" t="str">
            <v>Martes</v>
          </cell>
          <cell r="F279">
            <v>2022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C280">
            <v>44839</v>
          </cell>
          <cell r="D280">
            <v>10</v>
          </cell>
          <cell r="E280" t="str">
            <v>Miércoles</v>
          </cell>
          <cell r="F280">
            <v>2022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44840</v>
          </cell>
          <cell r="D281">
            <v>10</v>
          </cell>
          <cell r="E281" t="str">
            <v>Jueves</v>
          </cell>
          <cell r="F281">
            <v>2022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44841</v>
          </cell>
          <cell r="D282">
            <v>10</v>
          </cell>
          <cell r="E282" t="str">
            <v>Viernes</v>
          </cell>
          <cell r="F282">
            <v>2022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44842</v>
          </cell>
          <cell r="D283">
            <v>10</v>
          </cell>
          <cell r="E283" t="str">
            <v>Sábado</v>
          </cell>
          <cell r="F283">
            <v>2022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44843</v>
          </cell>
          <cell r="D284">
            <v>10</v>
          </cell>
          <cell r="E284" t="str">
            <v>Domingo</v>
          </cell>
          <cell r="F284">
            <v>2022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44844</v>
          </cell>
          <cell r="D285">
            <v>10</v>
          </cell>
          <cell r="E285" t="str">
            <v>Lunes</v>
          </cell>
          <cell r="F285">
            <v>2022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44845</v>
          </cell>
          <cell r="D286">
            <v>10</v>
          </cell>
          <cell r="E286" t="str">
            <v>Martes</v>
          </cell>
          <cell r="F286">
            <v>2022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44846</v>
          </cell>
          <cell r="D287">
            <v>10</v>
          </cell>
          <cell r="E287" t="str">
            <v>Miércoles</v>
          </cell>
          <cell r="F287">
            <v>2022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44847</v>
          </cell>
          <cell r="D288">
            <v>10</v>
          </cell>
          <cell r="E288" t="str">
            <v>Jueves</v>
          </cell>
          <cell r="F288">
            <v>2022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44848</v>
          </cell>
          <cell r="D289">
            <v>10</v>
          </cell>
          <cell r="E289" t="str">
            <v>Viernes</v>
          </cell>
          <cell r="F289">
            <v>2022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44849</v>
          </cell>
          <cell r="D290">
            <v>10</v>
          </cell>
          <cell r="E290" t="str">
            <v>Sábado</v>
          </cell>
          <cell r="F290">
            <v>2022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44850</v>
          </cell>
          <cell r="D291">
            <v>10</v>
          </cell>
          <cell r="E291" t="str">
            <v>Domingo</v>
          </cell>
          <cell r="F291">
            <v>2022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44851</v>
          </cell>
          <cell r="D292">
            <v>10</v>
          </cell>
          <cell r="E292" t="str">
            <v>Lunes</v>
          </cell>
          <cell r="F292">
            <v>2022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44852</v>
          </cell>
          <cell r="D293">
            <v>10</v>
          </cell>
          <cell r="E293" t="str">
            <v>Martes</v>
          </cell>
          <cell r="F293">
            <v>2022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44853</v>
          </cell>
          <cell r="D294">
            <v>10</v>
          </cell>
          <cell r="E294" t="str">
            <v>Miércoles</v>
          </cell>
          <cell r="F294">
            <v>2022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44854</v>
          </cell>
          <cell r="D295">
            <v>10</v>
          </cell>
          <cell r="E295" t="str">
            <v>Jueves</v>
          </cell>
          <cell r="F295">
            <v>2022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44855</v>
          </cell>
          <cell r="D296">
            <v>10</v>
          </cell>
          <cell r="E296" t="str">
            <v>Viernes</v>
          </cell>
          <cell r="F296">
            <v>2022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44856</v>
          </cell>
          <cell r="D297">
            <v>10</v>
          </cell>
          <cell r="E297" t="str">
            <v>Sábado</v>
          </cell>
          <cell r="F297">
            <v>2022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44857</v>
          </cell>
          <cell r="D298">
            <v>10</v>
          </cell>
          <cell r="E298" t="str">
            <v>Domingo</v>
          </cell>
          <cell r="F298">
            <v>2022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44858</v>
          </cell>
          <cell r="D299">
            <v>10</v>
          </cell>
          <cell r="E299" t="str">
            <v>Lunes</v>
          </cell>
          <cell r="F299">
            <v>2022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44859</v>
          </cell>
          <cell r="D300">
            <v>10</v>
          </cell>
          <cell r="E300" t="str">
            <v>Martes</v>
          </cell>
          <cell r="F300">
            <v>2022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44860</v>
          </cell>
          <cell r="D301">
            <v>10</v>
          </cell>
          <cell r="E301" t="str">
            <v>Miércoles</v>
          </cell>
          <cell r="F301">
            <v>2022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44861</v>
          </cell>
          <cell r="D302">
            <v>10</v>
          </cell>
          <cell r="E302" t="str">
            <v>Jueves</v>
          </cell>
          <cell r="F302">
            <v>2022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44862</v>
          </cell>
          <cell r="D303">
            <v>10</v>
          </cell>
          <cell r="E303" t="str">
            <v>Viernes</v>
          </cell>
          <cell r="F303">
            <v>2022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44863</v>
          </cell>
          <cell r="D304">
            <v>10</v>
          </cell>
          <cell r="E304" t="str">
            <v>Sábado</v>
          </cell>
          <cell r="F304">
            <v>2022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44864</v>
          </cell>
          <cell r="D305">
            <v>10</v>
          </cell>
          <cell r="E305" t="str">
            <v>Domingo</v>
          </cell>
          <cell r="F305">
            <v>2022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44865</v>
          </cell>
          <cell r="D306">
            <v>10</v>
          </cell>
          <cell r="E306" t="str">
            <v>Lunes</v>
          </cell>
          <cell r="F306">
            <v>2022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44866</v>
          </cell>
          <cell r="D307">
            <v>11</v>
          </cell>
          <cell r="E307" t="str">
            <v>Martes</v>
          </cell>
          <cell r="F307">
            <v>2022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44867</v>
          </cell>
          <cell r="D308">
            <v>11</v>
          </cell>
          <cell r="E308" t="str">
            <v>Miércoles</v>
          </cell>
          <cell r="F308">
            <v>2022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44868</v>
          </cell>
          <cell r="D309">
            <v>11</v>
          </cell>
          <cell r="E309" t="str">
            <v>Jueves</v>
          </cell>
          <cell r="F309">
            <v>2022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44869</v>
          </cell>
          <cell r="D310">
            <v>11</v>
          </cell>
          <cell r="E310" t="str">
            <v>Viernes</v>
          </cell>
          <cell r="F310">
            <v>2022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44870</v>
          </cell>
          <cell r="D311">
            <v>11</v>
          </cell>
          <cell r="E311" t="str">
            <v>Sábado</v>
          </cell>
          <cell r="F311">
            <v>2022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44871</v>
          </cell>
          <cell r="D312">
            <v>11</v>
          </cell>
          <cell r="E312" t="str">
            <v>Domingo</v>
          </cell>
          <cell r="F312">
            <v>2022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44872</v>
          </cell>
          <cell r="D313">
            <v>11</v>
          </cell>
          <cell r="E313" t="str">
            <v>Lunes</v>
          </cell>
          <cell r="F313">
            <v>2022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44873</v>
          </cell>
          <cell r="D314">
            <v>11</v>
          </cell>
          <cell r="E314" t="str">
            <v>Martes</v>
          </cell>
          <cell r="F314">
            <v>2022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44874</v>
          </cell>
          <cell r="D315">
            <v>11</v>
          </cell>
          <cell r="E315" t="str">
            <v>Miércoles</v>
          </cell>
          <cell r="F315">
            <v>2022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44875</v>
          </cell>
          <cell r="D316">
            <v>11</v>
          </cell>
          <cell r="E316" t="str">
            <v>Jueves</v>
          </cell>
          <cell r="F316">
            <v>2022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44876</v>
          </cell>
          <cell r="D317">
            <v>11</v>
          </cell>
          <cell r="E317" t="str">
            <v>Viernes</v>
          </cell>
          <cell r="F317">
            <v>2022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44877</v>
          </cell>
          <cell r="D318">
            <v>11</v>
          </cell>
          <cell r="E318" t="str">
            <v>Sábado</v>
          </cell>
          <cell r="F318">
            <v>2022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44878</v>
          </cell>
          <cell r="D319">
            <v>11</v>
          </cell>
          <cell r="E319" t="str">
            <v>Domingo</v>
          </cell>
          <cell r="F319">
            <v>2022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44879</v>
          </cell>
          <cell r="D320">
            <v>11</v>
          </cell>
          <cell r="E320" t="str">
            <v>Lunes</v>
          </cell>
          <cell r="F320">
            <v>2022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44880</v>
          </cell>
          <cell r="D321">
            <v>11</v>
          </cell>
          <cell r="E321" t="str">
            <v>Martes</v>
          </cell>
          <cell r="F321">
            <v>2022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44881</v>
          </cell>
          <cell r="D322">
            <v>11</v>
          </cell>
          <cell r="E322" t="str">
            <v>Miércoles</v>
          </cell>
          <cell r="F322">
            <v>2022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44882</v>
          </cell>
          <cell r="D323">
            <v>11</v>
          </cell>
          <cell r="E323" t="str">
            <v>Jueves</v>
          </cell>
          <cell r="F323">
            <v>2022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44883</v>
          </cell>
          <cell r="D324">
            <v>11</v>
          </cell>
          <cell r="E324" t="str">
            <v>Viernes</v>
          </cell>
          <cell r="F324">
            <v>2022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44884</v>
          </cell>
          <cell r="D325">
            <v>11</v>
          </cell>
          <cell r="E325" t="str">
            <v>Sábado</v>
          </cell>
          <cell r="F325">
            <v>2022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44885</v>
          </cell>
          <cell r="D326">
            <v>11</v>
          </cell>
          <cell r="E326" t="str">
            <v>Domingo</v>
          </cell>
          <cell r="F326">
            <v>2022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44886</v>
          </cell>
          <cell r="D327">
            <v>11</v>
          </cell>
          <cell r="E327" t="str">
            <v>Lunes</v>
          </cell>
          <cell r="F327">
            <v>2022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44887</v>
          </cell>
          <cell r="D328">
            <v>11</v>
          </cell>
          <cell r="E328" t="str">
            <v>Martes</v>
          </cell>
          <cell r="F328">
            <v>2022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44888</v>
          </cell>
          <cell r="D329">
            <v>11</v>
          </cell>
          <cell r="E329" t="str">
            <v>Miércoles</v>
          </cell>
          <cell r="F329">
            <v>2022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44889</v>
          </cell>
          <cell r="D330">
            <v>11</v>
          </cell>
          <cell r="E330" t="str">
            <v>Jueves</v>
          </cell>
          <cell r="F330">
            <v>2022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44890</v>
          </cell>
          <cell r="D331">
            <v>11</v>
          </cell>
          <cell r="E331" t="str">
            <v>Viernes</v>
          </cell>
          <cell r="F331">
            <v>2022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44891</v>
          </cell>
          <cell r="D332">
            <v>11</v>
          </cell>
          <cell r="E332" t="str">
            <v>Sábado</v>
          </cell>
          <cell r="F332">
            <v>2022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44892</v>
          </cell>
          <cell r="D333">
            <v>11</v>
          </cell>
          <cell r="E333" t="str">
            <v>Domingo</v>
          </cell>
          <cell r="F333">
            <v>2022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44893</v>
          </cell>
          <cell r="D334">
            <v>11</v>
          </cell>
          <cell r="E334" t="str">
            <v>Lunes</v>
          </cell>
          <cell r="F334">
            <v>2022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44894</v>
          </cell>
          <cell r="D335">
            <v>11</v>
          </cell>
          <cell r="E335" t="str">
            <v>Martes</v>
          </cell>
          <cell r="F335">
            <v>2022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44895</v>
          </cell>
          <cell r="D336">
            <v>11</v>
          </cell>
          <cell r="E336" t="str">
            <v>Miércoles</v>
          </cell>
          <cell r="F336">
            <v>2022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44896</v>
          </cell>
          <cell r="D337">
            <v>12</v>
          </cell>
          <cell r="E337" t="str">
            <v>Jueves</v>
          </cell>
          <cell r="F337">
            <v>2022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44897</v>
          </cell>
          <cell r="D338">
            <v>12</v>
          </cell>
          <cell r="E338" t="str">
            <v>Viernes</v>
          </cell>
          <cell r="F338">
            <v>2022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44898</v>
          </cell>
          <cell r="D339">
            <v>12</v>
          </cell>
          <cell r="E339" t="str">
            <v>Sábado</v>
          </cell>
          <cell r="F339">
            <v>2022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44899</v>
          </cell>
          <cell r="D340">
            <v>12</v>
          </cell>
          <cell r="E340" t="str">
            <v>Domingo</v>
          </cell>
          <cell r="F340">
            <v>2022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44900</v>
          </cell>
          <cell r="D341">
            <v>12</v>
          </cell>
          <cell r="E341" t="str">
            <v>Lunes</v>
          </cell>
          <cell r="F341">
            <v>2022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44901</v>
          </cell>
          <cell r="D342">
            <v>12</v>
          </cell>
          <cell r="E342" t="str">
            <v>Martes</v>
          </cell>
          <cell r="F342">
            <v>2022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44902</v>
          </cell>
          <cell r="D343">
            <v>12</v>
          </cell>
          <cell r="E343" t="str">
            <v>Miércoles</v>
          </cell>
          <cell r="F343">
            <v>2022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44903</v>
          </cell>
          <cell r="D344">
            <v>12</v>
          </cell>
          <cell r="E344" t="str">
            <v>Jueves</v>
          </cell>
          <cell r="F344">
            <v>2022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44904</v>
          </cell>
          <cell r="D345">
            <v>12</v>
          </cell>
          <cell r="E345" t="str">
            <v>Viernes</v>
          </cell>
          <cell r="F345">
            <v>2022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44905</v>
          </cell>
          <cell r="D346">
            <v>12</v>
          </cell>
          <cell r="E346" t="str">
            <v>Sábado</v>
          </cell>
          <cell r="F346">
            <v>2022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44906</v>
          </cell>
          <cell r="D347">
            <v>12</v>
          </cell>
          <cell r="E347" t="str">
            <v>Domingo</v>
          </cell>
          <cell r="F347">
            <v>2022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44907</v>
          </cell>
          <cell r="D348">
            <v>12</v>
          </cell>
          <cell r="E348" t="str">
            <v>Lunes</v>
          </cell>
          <cell r="F348">
            <v>2022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44908</v>
          </cell>
          <cell r="D349">
            <v>12</v>
          </cell>
          <cell r="E349" t="str">
            <v>Martes</v>
          </cell>
          <cell r="F349">
            <v>2022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44909</v>
          </cell>
          <cell r="D350">
            <v>12</v>
          </cell>
          <cell r="E350" t="str">
            <v>Miércoles</v>
          </cell>
          <cell r="F350">
            <v>2022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44910</v>
          </cell>
          <cell r="D351">
            <v>12</v>
          </cell>
          <cell r="E351" t="str">
            <v>Jueves</v>
          </cell>
          <cell r="F351">
            <v>2022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44911</v>
          </cell>
          <cell r="D352">
            <v>12</v>
          </cell>
          <cell r="E352" t="str">
            <v>Viernes</v>
          </cell>
          <cell r="F352">
            <v>2022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44912</v>
          </cell>
          <cell r="D353">
            <v>12</v>
          </cell>
          <cell r="E353" t="str">
            <v>Sábado</v>
          </cell>
          <cell r="F353">
            <v>2022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44913</v>
          </cell>
          <cell r="D354">
            <v>12</v>
          </cell>
          <cell r="E354" t="str">
            <v>Domingo</v>
          </cell>
          <cell r="F354">
            <v>2022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44914</v>
          </cell>
          <cell r="D355">
            <v>12</v>
          </cell>
          <cell r="E355" t="str">
            <v>Lunes</v>
          </cell>
          <cell r="F355">
            <v>2022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44915</v>
          </cell>
          <cell r="D356">
            <v>12</v>
          </cell>
          <cell r="E356" t="str">
            <v>Martes</v>
          </cell>
          <cell r="F356">
            <v>2022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44916</v>
          </cell>
          <cell r="D357">
            <v>12</v>
          </cell>
          <cell r="E357" t="str">
            <v>Miércoles</v>
          </cell>
          <cell r="F357">
            <v>2022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44917</v>
          </cell>
          <cell r="D358">
            <v>12</v>
          </cell>
          <cell r="E358" t="str">
            <v>Jueves</v>
          </cell>
          <cell r="F358">
            <v>2022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44918</v>
          </cell>
          <cell r="D359">
            <v>12</v>
          </cell>
          <cell r="E359" t="str">
            <v>Viernes</v>
          </cell>
          <cell r="F359">
            <v>2022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44919</v>
          </cell>
          <cell r="D360">
            <v>12</v>
          </cell>
          <cell r="E360" t="str">
            <v>Sábado</v>
          </cell>
          <cell r="F360">
            <v>2022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44920</v>
          </cell>
          <cell r="D361">
            <v>12</v>
          </cell>
          <cell r="E361" t="str">
            <v>Domingo</v>
          </cell>
          <cell r="F361">
            <v>2022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44921</v>
          </cell>
          <cell r="D362">
            <v>12</v>
          </cell>
          <cell r="E362" t="str">
            <v>Lunes</v>
          </cell>
          <cell r="F362">
            <v>2022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44922</v>
          </cell>
          <cell r="D363">
            <v>12</v>
          </cell>
          <cell r="E363" t="str">
            <v>Martes</v>
          </cell>
          <cell r="F363">
            <v>2022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44923</v>
          </cell>
          <cell r="D364">
            <v>12</v>
          </cell>
          <cell r="E364" t="str">
            <v>Miércoles</v>
          </cell>
          <cell r="F364">
            <v>2022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C365">
            <v>44924</v>
          </cell>
          <cell r="D365">
            <v>12</v>
          </cell>
          <cell r="E365" t="str">
            <v>Jueves</v>
          </cell>
          <cell r="F365">
            <v>2022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44925</v>
          </cell>
          <cell r="D366">
            <v>12</v>
          </cell>
          <cell r="E366" t="str">
            <v>Viernes</v>
          </cell>
          <cell r="F366">
            <v>2022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C367">
            <v>44926</v>
          </cell>
          <cell r="D367">
            <v>12</v>
          </cell>
          <cell r="E367" t="str">
            <v>Sábado</v>
          </cell>
          <cell r="F367">
            <v>2022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</sheetData>
      <sheetData sheetId="8">
        <row r="1"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</row>
        <row r="2">
          <cell r="B2" t="str">
            <v>48-2021</v>
          </cell>
          <cell r="E2">
            <v>65.959999999999994</v>
          </cell>
          <cell r="F2">
            <v>607.66</v>
          </cell>
          <cell r="G2">
            <v>2333.46</v>
          </cell>
          <cell r="H2">
            <v>2271.9699999999998</v>
          </cell>
          <cell r="I2">
            <v>1385.33</v>
          </cell>
          <cell r="J2">
            <v>2992.14</v>
          </cell>
          <cell r="K2">
            <v>0</v>
          </cell>
        </row>
        <row r="3">
          <cell r="B3" t="str">
            <v>49-2021</v>
          </cell>
          <cell r="E3">
            <v>2239.15</v>
          </cell>
          <cell r="F3">
            <v>2166.0500000000002</v>
          </cell>
          <cell r="G3">
            <v>2138.79</v>
          </cell>
          <cell r="H3">
            <v>2038.98</v>
          </cell>
          <cell r="I3">
            <v>1398.63</v>
          </cell>
          <cell r="J3">
            <v>1960.72</v>
          </cell>
          <cell r="K3">
            <v>0</v>
          </cell>
        </row>
        <row r="4">
          <cell r="B4" t="str">
            <v>50-2021</v>
          </cell>
          <cell r="E4">
            <v>2038.44</v>
          </cell>
          <cell r="F4">
            <v>1153.1099999999999</v>
          </cell>
          <cell r="G4">
            <v>1793.19</v>
          </cell>
          <cell r="H4">
            <v>1644.87</v>
          </cell>
          <cell r="I4">
            <v>1877.57</v>
          </cell>
          <cell r="J4">
            <v>3096.98</v>
          </cell>
          <cell r="K4">
            <v>1358.14</v>
          </cell>
        </row>
        <row r="5">
          <cell r="B5" t="str">
            <v>51-2021</v>
          </cell>
          <cell r="E5">
            <v>1306.23</v>
          </cell>
          <cell r="F5">
            <v>2322.75</v>
          </cell>
          <cell r="G5">
            <v>2276.5</v>
          </cell>
          <cell r="H5">
            <v>2697.43</v>
          </cell>
          <cell r="I5">
            <v>3770.82</v>
          </cell>
          <cell r="J5">
            <v>2704.99</v>
          </cell>
          <cell r="K5">
            <v>2194.8200000000002</v>
          </cell>
        </row>
        <row r="6">
          <cell r="B6" t="str">
            <v>52-2021</v>
          </cell>
          <cell r="E6">
            <v>3398.65</v>
          </cell>
          <cell r="F6">
            <v>2419.9299999999998</v>
          </cell>
          <cell r="G6">
            <v>3393.39</v>
          </cell>
          <cell r="H6">
            <v>3677.25</v>
          </cell>
          <cell r="I6">
            <v>1975.3</v>
          </cell>
          <cell r="J6">
            <v>0</v>
          </cell>
          <cell r="K6">
            <v>2569.17</v>
          </cell>
        </row>
        <row r="7">
          <cell r="B7" t="str">
            <v>53-2021</v>
          </cell>
          <cell r="E7">
            <v>3145.99</v>
          </cell>
          <cell r="F7">
            <v>3598.21</v>
          </cell>
          <cell r="G7">
            <v>4786.2</v>
          </cell>
          <cell r="H7">
            <v>3658.12</v>
          </cell>
          <cell r="I7">
            <v>3384.23</v>
          </cell>
          <cell r="J7">
            <v>0</v>
          </cell>
          <cell r="K7">
            <v>0</v>
          </cell>
        </row>
        <row r="8">
          <cell r="B8" t="str">
            <v>1-2022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1908.81</v>
          </cell>
        </row>
        <row r="9">
          <cell r="B9" t="str">
            <v>2-2022</v>
          </cell>
          <cell r="E9">
            <v>2553.7800000000002</v>
          </cell>
          <cell r="F9">
            <v>2692.46</v>
          </cell>
          <cell r="G9">
            <v>3018.65</v>
          </cell>
          <cell r="H9">
            <v>2053.39</v>
          </cell>
          <cell r="I9">
            <v>2779.85</v>
          </cell>
          <cell r="J9">
            <v>2587.8000000000002</v>
          </cell>
          <cell r="K9">
            <v>1746.17</v>
          </cell>
        </row>
        <row r="10">
          <cell r="B10" t="str">
            <v>3-2022</v>
          </cell>
          <cell r="E10">
            <v>3802.33</v>
          </cell>
          <cell r="F10">
            <v>2411.77</v>
          </cell>
          <cell r="G10">
            <v>2291.9499999999998</v>
          </cell>
          <cell r="H10">
            <v>2032.93</v>
          </cell>
          <cell r="I10">
            <v>1996.33</v>
          </cell>
          <cell r="J10">
            <v>3750.84</v>
          </cell>
          <cell r="K10">
            <v>2127.77</v>
          </cell>
        </row>
        <row r="11">
          <cell r="B11" t="str">
            <v>4-2022</v>
          </cell>
          <cell r="E11">
            <v>1826.18</v>
          </cell>
          <cell r="F11">
            <v>2082.56</v>
          </cell>
          <cell r="G11">
            <v>2216.8200000000002</v>
          </cell>
          <cell r="H11">
            <v>2076.33</v>
          </cell>
          <cell r="I11">
            <v>1611.89</v>
          </cell>
          <cell r="J11">
            <v>3505.85</v>
          </cell>
          <cell r="K11">
            <v>1654.02</v>
          </cell>
        </row>
        <row r="12">
          <cell r="B12" t="str">
            <v>5-2022</v>
          </cell>
          <cell r="E12">
            <v>1758.41</v>
          </cell>
          <cell r="F12">
            <v>1430.55</v>
          </cell>
          <cell r="G12">
            <v>1141.31</v>
          </cell>
          <cell r="H12">
            <v>1442.5</v>
          </cell>
          <cell r="I12">
            <v>2488.38</v>
          </cell>
          <cell r="J12">
            <v>1844.08</v>
          </cell>
          <cell r="K12">
            <v>1669.58</v>
          </cell>
        </row>
        <row r="13">
          <cell r="B13" t="str">
            <v>6-2022</v>
          </cell>
          <cell r="E13">
            <v>2391.35</v>
          </cell>
          <cell r="F13">
            <v>2616.06</v>
          </cell>
          <cell r="G13">
            <v>2699.69</v>
          </cell>
          <cell r="H13">
            <v>1962.65</v>
          </cell>
          <cell r="I13">
            <v>1975.94</v>
          </cell>
          <cell r="J13">
            <v>2371.66</v>
          </cell>
          <cell r="K13">
            <v>1669.58</v>
          </cell>
        </row>
        <row r="14">
          <cell r="B14" t="str">
            <v>7-2022</v>
          </cell>
          <cell r="E14">
            <v>1524.11</v>
          </cell>
          <cell r="F14">
            <v>824.49</v>
          </cell>
          <cell r="G14">
            <v>1810.88</v>
          </cell>
          <cell r="H14">
            <v>1773.28</v>
          </cell>
          <cell r="I14">
            <v>1326.82</v>
          </cell>
          <cell r="J14">
            <v>2747.11</v>
          </cell>
          <cell r="K14">
            <v>1417.57</v>
          </cell>
        </row>
        <row r="15">
          <cell r="B15" t="str">
            <v>8-2022</v>
          </cell>
          <cell r="E15">
            <v>1599.99</v>
          </cell>
          <cell r="F15">
            <v>3472.59</v>
          </cell>
          <cell r="G15">
            <v>2387.1799999999998</v>
          </cell>
          <cell r="H15">
            <v>2765.3</v>
          </cell>
          <cell r="I15">
            <v>1736.15</v>
          </cell>
          <cell r="J15">
            <v>3210.62</v>
          </cell>
          <cell r="K15">
            <v>1440.61</v>
          </cell>
        </row>
        <row r="16">
          <cell r="B16" t="str">
            <v>9-2022</v>
          </cell>
          <cell r="E16">
            <v>2924.42</v>
          </cell>
          <cell r="F16">
            <v>2535.5100000000002</v>
          </cell>
          <cell r="G16">
            <v>1976.46</v>
          </cell>
          <cell r="H16">
            <v>2317.0700000000002</v>
          </cell>
          <cell r="I16">
            <v>1668.94</v>
          </cell>
          <cell r="J16">
            <v>4222.74</v>
          </cell>
          <cell r="K16">
            <v>3015.9</v>
          </cell>
        </row>
        <row r="17">
          <cell r="B17" t="str">
            <v>10-2022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1751.75</v>
          </cell>
        </row>
        <row r="18">
          <cell r="B18" t="str">
            <v>10-2022</v>
          </cell>
          <cell r="E18">
            <v>2421.8200000000002</v>
          </cell>
          <cell r="F18">
            <v>3732.26</v>
          </cell>
          <cell r="G18">
            <v>1668.14</v>
          </cell>
          <cell r="H18">
            <v>3468.26</v>
          </cell>
          <cell r="I18">
            <v>2071.0700000000002</v>
          </cell>
          <cell r="J18">
            <v>3237.67</v>
          </cell>
          <cell r="K18">
            <v>1744.08</v>
          </cell>
        </row>
        <row r="19">
          <cell r="B19" t="str">
            <v>11-2022</v>
          </cell>
          <cell r="E19">
            <v>2132.7800000000002</v>
          </cell>
          <cell r="F19">
            <v>3161.2</v>
          </cell>
          <cell r="G19">
            <v>1436.16</v>
          </cell>
          <cell r="H19">
            <v>2165.2199999999998</v>
          </cell>
          <cell r="I19">
            <v>2708.65</v>
          </cell>
          <cell r="J19">
            <v>1764.21</v>
          </cell>
          <cell r="K19">
            <v>1137.25</v>
          </cell>
        </row>
        <row r="20">
          <cell r="B20" t="str">
            <v>12-2022</v>
          </cell>
          <cell r="E20">
            <v>3209.25</v>
          </cell>
          <cell r="F20">
            <v>3103.21</v>
          </cell>
          <cell r="G20">
            <v>2116.91</v>
          </cell>
          <cell r="H20">
            <v>2789.94</v>
          </cell>
          <cell r="I20">
            <v>2512.66</v>
          </cell>
          <cell r="J20">
            <v>2280.5</v>
          </cell>
          <cell r="K20">
            <v>2009.86</v>
          </cell>
        </row>
        <row r="21">
          <cell r="B21" t="str">
            <v>13-2022</v>
          </cell>
          <cell r="E21">
            <v>1712.65</v>
          </cell>
          <cell r="F21">
            <v>1045.55</v>
          </cell>
          <cell r="G21">
            <v>1536.1</v>
          </cell>
          <cell r="H21">
            <v>1449.1</v>
          </cell>
          <cell r="I21">
            <v>3010.9</v>
          </cell>
          <cell r="J21">
            <v>3079.53</v>
          </cell>
          <cell r="K21">
            <v>996.19</v>
          </cell>
        </row>
        <row r="22">
          <cell r="B22" t="str">
            <v>14-2022</v>
          </cell>
          <cell r="E22">
            <v>2821.77</v>
          </cell>
          <cell r="F22">
            <v>2391.38</v>
          </cell>
          <cell r="G22">
            <v>1680.93</v>
          </cell>
          <cell r="H22">
            <v>3130.67</v>
          </cell>
          <cell r="I22">
            <v>6062.86</v>
          </cell>
          <cell r="J22">
            <v>2363.4</v>
          </cell>
          <cell r="K22">
            <v>849.14</v>
          </cell>
        </row>
        <row r="23">
          <cell r="B23" t="str">
            <v>15-2022</v>
          </cell>
          <cell r="E23">
            <v>1778.45</v>
          </cell>
          <cell r="F23">
            <v>2169.77</v>
          </cell>
          <cell r="G23">
            <v>2140.11</v>
          </cell>
          <cell r="H23">
            <v>2619.86</v>
          </cell>
          <cell r="I23">
            <v>2937.99</v>
          </cell>
          <cell r="J23">
            <v>2862.35</v>
          </cell>
          <cell r="K23">
            <v>1412</v>
          </cell>
        </row>
        <row r="24">
          <cell r="B24" t="str">
            <v>16-2022</v>
          </cell>
          <cell r="E24">
            <v>2347.96</v>
          </cell>
          <cell r="F24">
            <v>4354.87</v>
          </cell>
          <cell r="G24">
            <v>4730.93</v>
          </cell>
          <cell r="H24">
            <v>1275.03</v>
          </cell>
          <cell r="I24">
            <v>1364.52</v>
          </cell>
          <cell r="J24">
            <v>1519.54</v>
          </cell>
          <cell r="K24">
            <v>2285.61</v>
          </cell>
        </row>
        <row r="25">
          <cell r="B25" t="str">
            <v>17-2022</v>
          </cell>
          <cell r="E25">
            <v>2577.2800000000002</v>
          </cell>
          <cell r="F25">
            <v>2738.63</v>
          </cell>
          <cell r="G25">
            <v>4624.54</v>
          </cell>
          <cell r="H25">
            <v>2478.44</v>
          </cell>
          <cell r="I25">
            <v>2063.79</v>
          </cell>
          <cell r="J25">
            <v>1788.48</v>
          </cell>
          <cell r="K25">
            <v>882.46</v>
          </cell>
        </row>
        <row r="26">
          <cell r="B26" t="str">
            <v>18-2022</v>
          </cell>
          <cell r="E26">
            <v>2377.1</v>
          </cell>
          <cell r="F26">
            <v>1464.89</v>
          </cell>
          <cell r="G26">
            <v>1304.44</v>
          </cell>
          <cell r="H26">
            <v>2015.66</v>
          </cell>
          <cell r="I26">
            <v>1600.48</v>
          </cell>
          <cell r="J26">
            <v>1733.86</v>
          </cell>
          <cell r="K26">
            <v>1358.02</v>
          </cell>
        </row>
        <row r="27">
          <cell r="B27" t="str">
            <v>19-2022</v>
          </cell>
          <cell r="E27">
            <v>2991.38</v>
          </cell>
          <cell r="F27">
            <v>2125.69</v>
          </cell>
          <cell r="G27">
            <v>2195.29</v>
          </cell>
          <cell r="H27">
            <v>2362.7600000000002</v>
          </cell>
          <cell r="I27">
            <v>2215.27</v>
          </cell>
          <cell r="J27">
            <v>2210.9</v>
          </cell>
          <cell r="K27">
            <v>2500.27</v>
          </cell>
        </row>
        <row r="28">
          <cell r="B28" t="str">
            <v>20-2022</v>
          </cell>
          <cell r="E28">
            <v>3815.44</v>
          </cell>
          <cell r="F28">
            <v>2428.3000000000002</v>
          </cell>
          <cell r="G28">
            <v>1614.29</v>
          </cell>
          <cell r="H28">
            <v>2935.17</v>
          </cell>
          <cell r="I28">
            <v>4028.82</v>
          </cell>
          <cell r="J28">
            <v>3760.14</v>
          </cell>
          <cell r="K28">
            <v>1349.34</v>
          </cell>
        </row>
        <row r="29">
          <cell r="B29" t="str">
            <v>21-2022</v>
          </cell>
          <cell r="E29">
            <v>4091.26</v>
          </cell>
          <cell r="F29">
            <v>1801.97</v>
          </cell>
          <cell r="G29">
            <v>2329.9499999999998</v>
          </cell>
          <cell r="H29">
            <v>2337.63</v>
          </cell>
          <cell r="I29">
            <v>3190.74</v>
          </cell>
          <cell r="J29">
            <v>2880.41</v>
          </cell>
          <cell r="K29">
            <v>2172.88</v>
          </cell>
        </row>
        <row r="30">
          <cell r="B30" t="str">
            <v>22-2022</v>
          </cell>
          <cell r="E30">
            <v>1398.95</v>
          </cell>
          <cell r="F30">
            <v>1671.61</v>
          </cell>
          <cell r="G30">
            <v>3843.54</v>
          </cell>
          <cell r="H30">
            <v>2365.6</v>
          </cell>
          <cell r="I30">
            <v>3894.37</v>
          </cell>
          <cell r="J30">
            <v>2274.87</v>
          </cell>
          <cell r="K30">
            <v>2283.02</v>
          </cell>
        </row>
        <row r="31">
          <cell r="B31" t="str">
            <v>23-2022</v>
          </cell>
          <cell r="E31">
            <v>1371.71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24-2022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25-2022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B34" t="str">
            <v>26-2022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27-2022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28-2022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 t="str">
            <v>29-2022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 t="str">
            <v>30-2022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 t="str">
            <v>31-2022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 t="str">
            <v>32-2022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 t="str">
            <v>33-2022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B42" t="str">
            <v>34-2022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 t="str">
            <v>35-2022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 t="str">
            <v>36-2022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 t="str">
            <v>37-2022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 t="str">
            <v>38-2022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 t="str">
            <v>39-2022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B48" t="str">
            <v>40-2022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 t="str">
            <v>41-2022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 t="str">
            <v>42-2022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 t="str">
            <v>43-2022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 t="str">
            <v>44-2022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 t="str">
            <v>45-2022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 t="str">
            <v>46-2022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 t="str">
            <v>47-2022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B56" t="str">
            <v>48-2022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 t="str">
            <v>49-2022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 t="str">
            <v>50-2022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 t="str">
            <v>51-2022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B60" t="str">
            <v>52-2022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B61" t="str">
            <v>53-2022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</sheetData>
      <sheetData sheetId="9"/>
      <sheetData sheetId="10"/>
      <sheetData sheetId="11">
        <row r="3">
          <cell r="B3">
            <v>1</v>
          </cell>
          <cell r="C3" t="str">
            <v>Lunes</v>
          </cell>
        </row>
        <row r="4">
          <cell r="B4">
            <v>2</v>
          </cell>
          <cell r="C4" t="str">
            <v>Martes</v>
          </cell>
        </row>
        <row r="5">
          <cell r="B5">
            <v>3</v>
          </cell>
          <cell r="C5" t="str">
            <v>Miércoles</v>
          </cell>
        </row>
        <row r="6">
          <cell r="B6">
            <v>4</v>
          </cell>
          <cell r="C6" t="str">
            <v>Jueves</v>
          </cell>
        </row>
        <row r="7">
          <cell r="B7">
            <v>5</v>
          </cell>
          <cell r="C7" t="str">
            <v>Viernes</v>
          </cell>
        </row>
        <row r="8">
          <cell r="B8">
            <v>6</v>
          </cell>
          <cell r="C8" t="str">
            <v>Sábado</v>
          </cell>
        </row>
        <row r="9">
          <cell r="B9">
            <v>7</v>
          </cell>
          <cell r="C9" t="str">
            <v>Domingo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20d7984141cb220/Desktop/Platzi/Cursos/Excel/2.%20Excel%20b&#225;sico/Para%20qu&#233;%20sirve%20Excel.xlsx#BgEIDA4ADAMGBAcBBAQECw=0.3119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20d7984141cb220/Desktop/Platzi/Cursos/Excel/2.%20Excel%20b&#225;sico/Para%20qu&#233;%20sirve%20Excel.xlsx#BgEIDA4ADAMGBAcBBAQECw=0.31191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Martinez Parente" refreshedDate="44733.322567361109" createdVersion="8" refreshedVersion="8" minRefreshableVersion="3" recordCount="151">
  <cacheSource type="worksheet">
    <worksheetSource ref="A1:K152" sheet="Ventas diarias" r:id="rId2"/>
  </cacheSource>
  <cacheFields count="11">
    <cacheField name="Check" numFmtId="3">
      <sharedItems containsSemiMixedTypes="0" containsString="0" containsNumber="1" containsInteger="1" minValue="0" maxValue="0"/>
    </cacheField>
    <cacheField name="Fecha" numFmtId="15">
      <sharedItems containsSemiMixedTypes="0" containsNonDate="0" containsDate="1" containsString="0" minDate="2022-01-01T00:00:00" maxDate="2022-06-01T00:00:00"/>
    </cacheField>
    <cacheField name="M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ía" numFmtId="0">
      <sharedItems/>
    </cacheField>
    <cacheField name="Año" numFmtId="0">
      <sharedItems containsSemiMixedTypes="0" containsString="0" containsNumber="1" containsInteger="1" minValue="2022" maxValue="2022"/>
    </cacheField>
    <cacheField name="Ventas totales" numFmtId="3">
      <sharedItems containsSemiMixedTypes="0" containsString="0" containsNumber="1" minValue="0" maxValue="10255.379999999997"/>
    </cacheField>
    <cacheField name="Ventas efectivo" numFmtId="3">
      <sharedItems containsSemiMixedTypes="0" containsString="0" containsNumber="1" minValue="0" maxValue="8344.65"/>
    </cacheField>
    <cacheField name="Ventas tarjeta" numFmtId="3">
      <sharedItems containsSemiMixedTypes="0" containsString="0" containsNumber="1" minValue="0" maxValue="3265.36"/>
    </cacheField>
    <cacheField name="Ventas transferencia" numFmtId="3">
      <sharedItems containsSemiMixedTypes="0" containsString="0" containsNumber="1" minValue="0" maxValue="5132.3599999999997"/>
    </cacheField>
    <cacheField name="Tickets" numFmtId="0">
      <sharedItems containsSemiMixedTypes="0" containsString="0" containsNumber="1" containsInteger="1" minValue="0" maxValue="73"/>
    </cacheField>
    <cacheField name="Ticket promedio" numFmtId="0">
      <sharedItems containsSemiMixedTypes="0" containsString="0" containsNumber="1" minValue="0" maxValue="236.67874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 Martinez Parente" refreshedDate="44733.330609606484" createdVersion="8" refreshedVersion="8" minRefreshableVersion="3" recordCount="5">
  <cacheSource type="worksheet">
    <worksheetSource ref="B2:G7" sheet="Ventas por tienda" r:id="rId2"/>
  </cacheSource>
  <cacheFields count="6">
    <cacheField name="M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ño" numFmtId="0">
      <sharedItems containsSemiMixedTypes="0" containsString="0" containsNumber="1" containsInteger="1" minValue="2022" maxValue="2022"/>
    </cacheField>
    <cacheField name="Total" numFmtId="3">
      <sharedItems containsSemiMixedTypes="0" containsString="0" containsNumber="1" minValue="110688.44000000002" maxValue="133205.92000000001"/>
    </cacheField>
    <cacheField name="Tienda 1" numFmtId="3">
      <sharedItems containsSemiMixedTypes="0" containsString="0" containsNumber="1" minValue="41884.946800000012" maxValue="45580.677400000008"/>
    </cacheField>
    <cacheField name="Tienda 2" numFmtId="3">
      <sharedItems containsSemiMixedTypes="0" containsString="0" containsNumber="1" minValue="34493.485600000007" maxValue="36957.306000000004"/>
    </cacheField>
    <cacheField name="Tienda 3" numFmtId="3">
      <sharedItems containsSemiMixedTypes="0" containsString="0" containsNumber="1" minValue="33078.097399999999" maxValue="48092.2673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0"/>
    <d v="2022-01-01T00:00:00"/>
    <x v="0"/>
    <s v="Sábado"/>
    <n v="2022"/>
    <n v="0"/>
    <n v="0"/>
    <n v="0"/>
    <n v="0"/>
    <n v="0"/>
    <n v="0"/>
  </r>
  <r>
    <n v="0"/>
    <d v="2022-01-02T00:00:00"/>
    <x v="0"/>
    <s v="Domingo"/>
    <n v="2022"/>
    <n v="3574.28"/>
    <n v="3459.57"/>
    <n v="114.71"/>
    <n v="0"/>
    <n v="25"/>
    <n v="142.97120000000001"/>
  </r>
  <r>
    <n v="0"/>
    <d v="2022-01-03T00:00:00"/>
    <x v="0"/>
    <s v="Lunes"/>
    <n v="2022"/>
    <n v="4942.1699999999983"/>
    <n v="4942.1699999999983"/>
    <n v="0"/>
    <n v="0"/>
    <n v="47"/>
    <n v="105.15255319148932"/>
  </r>
  <r>
    <n v="0"/>
    <d v="2022-01-04T00:00:00"/>
    <x v="0"/>
    <s v="Martes"/>
    <n v="2022"/>
    <n v="5551.82"/>
    <n v="5108.04"/>
    <n v="443.78"/>
    <n v="0"/>
    <n v="55"/>
    <n v="100.94218181818181"/>
  </r>
  <r>
    <n v="0"/>
    <d v="2022-01-05T00:00:00"/>
    <x v="0"/>
    <s v="Miércoles"/>
    <n v="2022"/>
    <n v="6001.550000000002"/>
    <n v="5876.300000000002"/>
    <n v="125.25"/>
    <n v="0"/>
    <n v="58"/>
    <n v="103.47500000000004"/>
  </r>
  <r>
    <n v="0"/>
    <d v="2022-01-06T00:00:00"/>
    <x v="0"/>
    <s v="Jueves"/>
    <n v="2022"/>
    <n v="4118.8899999999994"/>
    <n v="3962.21"/>
    <n v="156.68"/>
    <n v="0"/>
    <n v="50"/>
    <n v="82.377799999999993"/>
  </r>
  <r>
    <n v="0"/>
    <d v="2022-01-07T00:00:00"/>
    <x v="0"/>
    <s v="Viernes"/>
    <n v="2022"/>
    <n v="5649.3100000000013"/>
    <n v="4933.1600000000017"/>
    <n v="716.15"/>
    <n v="0"/>
    <n v="59"/>
    <n v="95.751016949152572"/>
  </r>
  <r>
    <n v="0"/>
    <d v="2022-01-08T00:00:00"/>
    <x v="0"/>
    <s v="Sábado"/>
    <n v="2022"/>
    <n v="5302.1300000000019"/>
    <n v="4907.6600000000026"/>
    <n v="394.47"/>
    <n v="0"/>
    <n v="58"/>
    <n v="91.416034482758647"/>
  </r>
  <r>
    <n v="0"/>
    <d v="2022-01-09T00:00:00"/>
    <x v="0"/>
    <s v="Domingo"/>
    <n v="2022"/>
    <n v="3478.0099999999998"/>
    <n v="1596.41"/>
    <n v="1881.6"/>
    <n v="0"/>
    <n v="32"/>
    <n v="108.68781249999999"/>
  </r>
  <r>
    <n v="0"/>
    <d v="2022-01-10T00:00:00"/>
    <x v="0"/>
    <s v="Lunes"/>
    <n v="2022"/>
    <n v="7573.7199999999993"/>
    <n v="2347.08"/>
    <n v="94.28"/>
    <n v="5132.3599999999997"/>
    <n v="32"/>
    <n v="236.67874999999998"/>
  </r>
  <r>
    <n v="0"/>
    <d v="2022-01-11T00:00:00"/>
    <x v="0"/>
    <s v="Martes"/>
    <n v="2022"/>
    <n v="4226.25"/>
    <n v="3692.89"/>
    <n v="533.36"/>
    <n v="0"/>
    <n v="46"/>
    <n v="91.875"/>
  </r>
  <r>
    <n v="0"/>
    <d v="2022-01-12T00:00:00"/>
    <x v="0"/>
    <s v="Miércoles"/>
    <n v="2022"/>
    <n v="4172.46"/>
    <n v="4172.46"/>
    <n v="0"/>
    <n v="0"/>
    <n v="48"/>
    <n v="86.926249999999996"/>
  </r>
  <r>
    <n v="0"/>
    <d v="2022-01-13T00:00:00"/>
    <x v="0"/>
    <s v="Jueves"/>
    <n v="2022"/>
    <n v="3580.9"/>
    <n v="3217.79"/>
    <n v="363.11"/>
    <n v="0"/>
    <n v="39"/>
    <n v="91.817948717948724"/>
  </r>
  <r>
    <n v="0"/>
    <d v="2022-01-14T00:00:00"/>
    <x v="0"/>
    <s v="Viernes"/>
    <n v="2022"/>
    <n v="3503.1200000000003"/>
    <n v="2831.5500000000006"/>
    <n v="671.56999999999994"/>
    <n v="0"/>
    <n v="33"/>
    <n v="106.15515151515153"/>
  </r>
  <r>
    <n v="0"/>
    <d v="2022-01-15T00:00:00"/>
    <x v="0"/>
    <s v="Sábado"/>
    <n v="2022"/>
    <n v="6727.53"/>
    <n v="5752.1800000000012"/>
    <n v="975.35"/>
    <n v="0"/>
    <n v="48"/>
    <n v="140.15687499999999"/>
  </r>
  <r>
    <n v="0"/>
    <d v="2022-01-16T00:00:00"/>
    <x v="0"/>
    <s v="Domingo"/>
    <n v="2022"/>
    <n v="3620.1599999999994"/>
    <n v="3216.5699999999997"/>
    <n v="403.59000000000003"/>
    <n v="0"/>
    <n v="28"/>
    <n v="129.29142857142855"/>
  </r>
  <r>
    <n v="0"/>
    <d v="2022-01-17T00:00:00"/>
    <x v="0"/>
    <s v="Lunes"/>
    <n v="2022"/>
    <n v="3178.4100000000003"/>
    <n v="3154.4100000000003"/>
    <n v="24"/>
    <n v="0"/>
    <n v="34"/>
    <n v="93.482647058823545"/>
  </r>
  <r>
    <n v="0"/>
    <d v="2022-01-18T00:00:00"/>
    <x v="0"/>
    <s v="Martes"/>
    <n v="2022"/>
    <n v="3765.94"/>
    <n v="3388.3700000000003"/>
    <n v="377.57000000000005"/>
    <n v="0"/>
    <n v="40"/>
    <n v="94.148499999999999"/>
  </r>
  <r>
    <n v="0"/>
    <d v="2022-01-19T00:00:00"/>
    <x v="0"/>
    <s v="Miércoles"/>
    <n v="2022"/>
    <n v="3966.4799999999996"/>
    <n v="3605.2099999999996"/>
    <n v="361.27"/>
    <n v="0"/>
    <n v="53"/>
    <n v="74.839245283018855"/>
  </r>
  <r>
    <n v="0"/>
    <d v="2022-01-20T00:00:00"/>
    <x v="0"/>
    <s v="Jueves"/>
    <n v="2022"/>
    <n v="3706.6299999999987"/>
    <n v="3706.6299999999987"/>
    <n v="0"/>
    <n v="0"/>
    <n v="42"/>
    <n v="88.253095238095213"/>
  </r>
  <r>
    <n v="0"/>
    <d v="2022-01-21T00:00:00"/>
    <x v="0"/>
    <s v="Viernes"/>
    <n v="2022"/>
    <n v="2753.61"/>
    <n v="2753.61"/>
    <n v="0"/>
    <n v="0"/>
    <n v="35"/>
    <n v="78.674571428571426"/>
  </r>
  <r>
    <n v="0"/>
    <d v="2022-01-22T00:00:00"/>
    <x v="0"/>
    <s v="Sábado"/>
    <n v="2022"/>
    <n v="6177.15"/>
    <n v="4991.5600000000004"/>
    <n v="1185.5899999999999"/>
    <n v="0"/>
    <n v="51"/>
    <n v="121.12058823529411"/>
  </r>
  <r>
    <n v="0"/>
    <d v="2022-01-23T00:00:00"/>
    <x v="0"/>
    <s v="Domingo"/>
    <n v="2022"/>
    <n v="2919.39"/>
    <n v="2833.64"/>
    <n v="85.75"/>
    <n v="0"/>
    <n v="26"/>
    <n v="112.28423076923076"/>
  </r>
  <r>
    <n v="0"/>
    <d v="2022-01-24T00:00:00"/>
    <x v="0"/>
    <s v="Lunes"/>
    <n v="2022"/>
    <n v="3034.94"/>
    <n v="2721.46"/>
    <n v="313.48"/>
    <n v="0"/>
    <n v="31"/>
    <n v="97.90129032258065"/>
  </r>
  <r>
    <n v="0"/>
    <d v="2022-01-25T00:00:00"/>
    <x v="0"/>
    <s v="Martes"/>
    <n v="2022"/>
    <n v="2491.3900000000003"/>
    <n v="2365.7700000000004"/>
    <n v="125.62"/>
    <n v="0"/>
    <n v="34"/>
    <n v="73.27617647058824"/>
  </r>
  <r>
    <n v="0"/>
    <d v="2022-01-26T00:00:00"/>
    <x v="0"/>
    <s v="Miércoles"/>
    <n v="2022"/>
    <n v="1881.2299999999998"/>
    <n v="1714.1499999999996"/>
    <n v="167.08"/>
    <n v="0"/>
    <n v="24"/>
    <n v="78.384583333333325"/>
  </r>
  <r>
    <n v="0"/>
    <d v="2022-01-27T00:00:00"/>
    <x v="0"/>
    <s v="Jueves"/>
    <n v="2022"/>
    <n v="2533.2700000000009"/>
    <n v="1714.6299999999999"/>
    <n v="818.64"/>
    <n v="0"/>
    <n v="34"/>
    <n v="74.507941176470609"/>
  </r>
  <r>
    <n v="0"/>
    <d v="2022-01-28T00:00:00"/>
    <x v="0"/>
    <s v="Viernes"/>
    <n v="2022"/>
    <n v="4445.8600000000006"/>
    <n v="4286.0700000000006"/>
    <n v="159.79"/>
    <n v="0"/>
    <n v="45"/>
    <n v="98.796888888888901"/>
  </r>
  <r>
    <n v="0"/>
    <d v="2022-01-29T00:00:00"/>
    <x v="0"/>
    <s v="Sábado"/>
    <n v="2022"/>
    <n v="3152.1800000000003"/>
    <n v="2150.6500000000005"/>
    <n v="1001.53"/>
    <n v="0"/>
    <n v="26"/>
    <n v="121.23769230769231"/>
  </r>
  <r>
    <n v="0"/>
    <d v="2022-01-30T00:00:00"/>
    <x v="0"/>
    <s v="Domingo"/>
    <n v="2022"/>
    <n v="2940.98"/>
    <n v="2819.89"/>
    <n v="121.09"/>
    <n v="0"/>
    <n v="29"/>
    <n v="101.41310344827586"/>
  </r>
  <r>
    <n v="0"/>
    <d v="2022-01-31T00:00:00"/>
    <x v="0"/>
    <s v="Lunes"/>
    <n v="2022"/>
    <n v="4221.2599999999993"/>
    <n v="4169.25"/>
    <n v="52.01"/>
    <n v="0"/>
    <n v="54"/>
    <n v="78.171481481481464"/>
  </r>
  <r>
    <n v="0"/>
    <d v="2022-02-01T00:00:00"/>
    <x v="1"/>
    <s v="Martes"/>
    <n v="2022"/>
    <n v="4717.8500000000022"/>
    <n v="4360.6400000000012"/>
    <n v="357.21"/>
    <n v="0"/>
    <n v="47"/>
    <n v="100.3797872340426"/>
  </r>
  <r>
    <n v="0"/>
    <d v="2022-02-02T00:00:00"/>
    <x v="1"/>
    <s v="Miércoles"/>
    <n v="2022"/>
    <n v="4845.28"/>
    <n v="4845.28"/>
    <n v="0"/>
    <n v="0"/>
    <n v="42"/>
    <n v="115.36380952380952"/>
  </r>
  <r>
    <n v="0"/>
    <d v="2022-02-03T00:00:00"/>
    <x v="1"/>
    <s v="Jueves"/>
    <n v="2022"/>
    <n v="3418.4500000000003"/>
    <n v="3305.7400000000007"/>
    <n v="112.71"/>
    <n v="0"/>
    <n v="33"/>
    <n v="103.58939393939394"/>
  </r>
  <r>
    <n v="0"/>
    <d v="2022-02-04T00:00:00"/>
    <x v="1"/>
    <s v="Viernes"/>
    <n v="2022"/>
    <n v="3483.920000000001"/>
    <n v="2786.7500000000005"/>
    <n v="697.17"/>
    <n v="0"/>
    <n v="39"/>
    <n v="89.331282051282074"/>
  </r>
  <r>
    <n v="0"/>
    <d v="2022-02-05T00:00:00"/>
    <x v="1"/>
    <s v="Sábado"/>
    <n v="2022"/>
    <n v="4180.18"/>
    <n v="3462.6900000000005"/>
    <n v="717.49"/>
    <n v="0"/>
    <n v="38"/>
    <n v="110.00473684210527"/>
  </r>
  <r>
    <n v="0"/>
    <d v="2022-02-06T00:00:00"/>
    <x v="1"/>
    <s v="Domingo"/>
    <n v="2022"/>
    <n v="2630.46"/>
    <n v="1803.4300000000003"/>
    <n v="827.03"/>
    <n v="0"/>
    <n v="22"/>
    <n v="119.56636363636363"/>
  </r>
  <r>
    <n v="0"/>
    <d v="2022-02-07T00:00:00"/>
    <x v="1"/>
    <s v="Lunes"/>
    <n v="2022"/>
    <n v="2654.27"/>
    <n v="2012.4099999999996"/>
    <n v="641.86000000000013"/>
    <n v="0"/>
    <n v="31"/>
    <n v="85.62161290322581"/>
  </r>
  <r>
    <n v="0"/>
    <d v="2022-02-08T00:00:00"/>
    <x v="1"/>
    <s v="Martes"/>
    <n v="2022"/>
    <n v="1405.34"/>
    <n v="1405.34"/>
    <n v="0"/>
    <n v="0"/>
    <n v="14"/>
    <n v="100.38142857142857"/>
  </r>
  <r>
    <n v="0"/>
    <d v="2022-02-09T00:00:00"/>
    <x v="1"/>
    <s v="Miércoles"/>
    <n v="2022"/>
    <n v="3204.9199999999996"/>
    <n v="2472.8899999999994"/>
    <n v="732.03"/>
    <n v="0"/>
    <n v="27"/>
    <n v="118.70074074074073"/>
  </r>
  <r>
    <n v="0"/>
    <d v="2022-02-10T00:00:00"/>
    <x v="1"/>
    <s v="Jueves"/>
    <n v="2022"/>
    <n v="3167.18"/>
    <n v="2983.18"/>
    <n v="184"/>
    <n v="0"/>
    <n v="30"/>
    <n v="105.57266666666666"/>
  </r>
  <r>
    <n v="0"/>
    <d v="2022-02-11T00:00:00"/>
    <x v="1"/>
    <s v="Viernes"/>
    <n v="2022"/>
    <n v="2384.7800000000002"/>
    <n v="2384.7800000000002"/>
    <n v="0"/>
    <n v="0"/>
    <n v="24"/>
    <n v="99.365833333333342"/>
  </r>
  <r>
    <n v="0"/>
    <d v="2022-02-12T00:00:00"/>
    <x v="1"/>
    <s v="Sábado"/>
    <n v="2022"/>
    <n v="4758.67"/>
    <n v="4515.7399999999989"/>
    <n v="242.93"/>
    <n v="0"/>
    <n v="40"/>
    <n v="118.96675"/>
  </r>
  <r>
    <n v="0"/>
    <d v="2022-02-13T00:00:00"/>
    <x v="1"/>
    <s v="Domingo"/>
    <n v="2022"/>
    <n v="2562.7199999999998"/>
    <n v="2031.7900000000002"/>
    <n v="530.92999999999995"/>
    <n v="0"/>
    <n v="22"/>
    <n v="116.48727272727272"/>
  </r>
  <r>
    <n v="0"/>
    <d v="2022-02-14T00:00:00"/>
    <x v="1"/>
    <s v="Lunes"/>
    <n v="2022"/>
    <n v="2791.7"/>
    <n v="2753.0099999999998"/>
    <n v="38.69"/>
    <n v="0"/>
    <n v="26"/>
    <n v="107.37307692307692"/>
  </r>
  <r>
    <n v="0"/>
    <d v="2022-02-15T00:00:00"/>
    <x v="1"/>
    <s v="Martes"/>
    <n v="2022"/>
    <n v="6054.2200000000012"/>
    <n v="5314.25"/>
    <n v="739.97"/>
    <n v="0"/>
    <n v="56"/>
    <n v="108.11107142857145"/>
  </r>
  <r>
    <n v="0"/>
    <d v="2022-02-16T00:00:00"/>
    <x v="1"/>
    <s v="Miércoles"/>
    <n v="2022"/>
    <n v="4255.83"/>
    <n v="4245.07"/>
    <n v="10.76"/>
    <n v="0"/>
    <n v="44"/>
    <n v="96.723409090909087"/>
  </r>
  <r>
    <n v="0"/>
    <d v="2022-02-17T00:00:00"/>
    <x v="1"/>
    <s v="Jueves"/>
    <n v="2022"/>
    <n v="4820.6599999999989"/>
    <n v="3842.0499999999997"/>
    <n v="978.61"/>
    <n v="0"/>
    <n v="55"/>
    <n v="87.648363636363612"/>
  </r>
  <r>
    <n v="0"/>
    <d v="2022-02-18T00:00:00"/>
    <x v="1"/>
    <s v="Viernes"/>
    <n v="2022"/>
    <n v="2980.7999999999997"/>
    <n v="2980.7999999999997"/>
    <n v="0"/>
    <n v="0"/>
    <n v="37"/>
    <n v="80.562162162162153"/>
  </r>
  <r>
    <n v="0"/>
    <d v="2022-02-19T00:00:00"/>
    <x v="1"/>
    <s v="Sábado"/>
    <n v="2022"/>
    <n v="5728.46"/>
    <n v="4623.34"/>
    <n v="1105.1199999999999"/>
    <n v="0"/>
    <n v="44"/>
    <n v="130.19227272727272"/>
  </r>
  <r>
    <n v="0"/>
    <d v="2022-02-20T00:00:00"/>
    <x v="1"/>
    <s v="Domingo"/>
    <n v="2022"/>
    <n v="5559.9400000000005"/>
    <n v="2744.4999999999995"/>
    <n v="2815.44"/>
    <n v="0"/>
    <n v="33"/>
    <n v="168.48303030303032"/>
  </r>
  <r>
    <n v="0"/>
    <d v="2022-02-21T00:00:00"/>
    <x v="1"/>
    <s v="Lunes"/>
    <n v="2022"/>
    <n v="4966.5399999999991"/>
    <n v="4085.99"/>
    <n v="880.55000000000007"/>
    <n v="0"/>
    <n v="35"/>
    <n v="141.90114285714284"/>
  </r>
  <r>
    <n v="0"/>
    <d v="2022-02-22T00:00:00"/>
    <x v="1"/>
    <s v="Martes"/>
    <n v="2022"/>
    <n v="4648.9900000000007"/>
    <n v="4545.76"/>
    <n v="103.23"/>
    <n v="0"/>
    <n v="49"/>
    <n v="94.877346938775531"/>
  </r>
  <r>
    <n v="0"/>
    <d v="2022-02-23T00:00:00"/>
    <x v="1"/>
    <s v="Miércoles"/>
    <n v="2022"/>
    <n v="3440.66"/>
    <n v="2997.29"/>
    <n v="443.37"/>
    <n v="0"/>
    <n v="43"/>
    <n v="80.015348837209302"/>
  </r>
  <r>
    <n v="0"/>
    <d v="2022-02-24T00:00:00"/>
    <x v="1"/>
    <s v="Jueves"/>
    <n v="2022"/>
    <n v="4088.0899999999997"/>
    <n v="3492.1699999999996"/>
    <n v="595.91999999999996"/>
    <n v="0"/>
    <n v="40"/>
    <n v="102.20224999999999"/>
  </r>
  <r>
    <n v="0"/>
    <d v="2022-02-25T00:00:00"/>
    <x v="1"/>
    <s v="Viernes"/>
    <n v="2022"/>
    <n v="2918.3399999999997"/>
    <n v="2489.85"/>
    <n v="428.49"/>
    <n v="0"/>
    <n v="34"/>
    <n v="85.833529411764701"/>
  </r>
  <r>
    <n v="0"/>
    <d v="2022-02-26T00:00:00"/>
    <x v="1"/>
    <s v="Sábado"/>
    <n v="2022"/>
    <n v="7506.010000000002"/>
    <n v="4240.6500000000015"/>
    <n v="3265.36"/>
    <n v="0"/>
    <n v="49"/>
    <n v="153.18387755102046"/>
  </r>
  <r>
    <n v="0"/>
    <d v="2022-02-27T00:00:00"/>
    <x v="1"/>
    <s v="Domingo"/>
    <n v="2022"/>
    <n v="3184.52"/>
    <n v="2716.03"/>
    <n v="468.49"/>
    <n v="0"/>
    <n v="31"/>
    <n v="102.72645161290322"/>
  </r>
  <r>
    <n v="0"/>
    <d v="2022-02-28T00:00:00"/>
    <x v="1"/>
    <s v="Lunes"/>
    <n v="2022"/>
    <n v="4329.66"/>
    <n v="3982.7499999999991"/>
    <n v="346.90999999999997"/>
    <n v="0"/>
    <n v="40"/>
    <n v="108.2415"/>
  </r>
  <r>
    <n v="0"/>
    <d v="2022-03-01T00:00:00"/>
    <x v="2"/>
    <s v="Martes"/>
    <n v="2022"/>
    <n v="6669.5200000000013"/>
    <n v="5792.4400000000014"/>
    <n v="877.08"/>
    <n v="0"/>
    <n v="60"/>
    <n v="111.15866666666669"/>
  </r>
  <r>
    <n v="0"/>
    <d v="2022-03-02T00:00:00"/>
    <x v="2"/>
    <s v="Miércoles"/>
    <n v="2022"/>
    <n v="2966.5400000000009"/>
    <n v="2898.01"/>
    <n v="68.53"/>
    <n v="0"/>
    <n v="29"/>
    <n v="102.29448275862072"/>
  </r>
  <r>
    <n v="0"/>
    <d v="2022-03-03T00:00:00"/>
    <x v="2"/>
    <s v="Jueves"/>
    <n v="2022"/>
    <n v="6080.7700000000013"/>
    <n v="4636.5599999999995"/>
    <n v="1444.21"/>
    <n v="0"/>
    <n v="50"/>
    <n v="121.61540000000002"/>
  </r>
  <r>
    <n v="0"/>
    <d v="2022-03-04T00:00:00"/>
    <x v="2"/>
    <s v="Viernes"/>
    <n v="2022"/>
    <n v="3690.5500000000006"/>
    <n v="3490.5500000000011"/>
    <n v="200"/>
    <n v="0"/>
    <n v="38"/>
    <n v="97.119736842105283"/>
  </r>
  <r>
    <n v="0"/>
    <d v="2022-03-05T00:00:00"/>
    <x v="2"/>
    <s v="Sábado"/>
    <n v="2022"/>
    <n v="5746.0999999999995"/>
    <n v="4348.9500000000007"/>
    <n v="1397.15"/>
    <n v="0"/>
    <n v="48"/>
    <n v="119.71041666666666"/>
  </r>
  <r>
    <n v="0"/>
    <d v="2022-03-06T00:00:00"/>
    <x v="2"/>
    <s v="Domingo"/>
    <n v="2022"/>
    <n v="3095.8200000000011"/>
    <n v="2103.2799999999997"/>
    <n v="992.54"/>
    <n v="0"/>
    <n v="28"/>
    <n v="110.56500000000004"/>
  </r>
  <r>
    <n v="0"/>
    <d v="2022-03-07T00:00:00"/>
    <x v="2"/>
    <s v="Lunes"/>
    <n v="2022"/>
    <n v="3740.3200000000015"/>
    <n v="3377.2700000000009"/>
    <n v="363.05"/>
    <n v="0"/>
    <n v="40"/>
    <n v="93.508000000000038"/>
  </r>
  <r>
    <n v="0"/>
    <d v="2022-03-08T00:00:00"/>
    <x v="2"/>
    <s v="Martes"/>
    <n v="2022"/>
    <n v="5725.3999999999978"/>
    <n v="4397.0099999999993"/>
    <n v="1328.3899999999999"/>
    <n v="0"/>
    <n v="40"/>
    <n v="143.13499999999993"/>
  </r>
  <r>
    <n v="0"/>
    <d v="2022-03-09T00:00:00"/>
    <x v="2"/>
    <s v="Miércoles"/>
    <n v="2022"/>
    <n v="2361.7000000000003"/>
    <n v="2361.7000000000003"/>
    <n v="0"/>
    <n v="0"/>
    <n v="29"/>
    <n v="81.437931034482773"/>
  </r>
  <r>
    <n v="0"/>
    <d v="2022-03-10T00:00:00"/>
    <x v="2"/>
    <s v="Jueves"/>
    <n v="2022"/>
    <n v="3606.48"/>
    <n v="3297.16"/>
    <n v="309.32"/>
    <n v="0"/>
    <n v="44"/>
    <n v="81.965454545454548"/>
  </r>
  <r>
    <n v="0"/>
    <d v="2022-03-11T00:00:00"/>
    <x v="2"/>
    <s v="Viernes"/>
    <n v="2022"/>
    <n v="4566.4600000000009"/>
    <n v="3666.1200000000013"/>
    <n v="725.33999999999992"/>
    <n v="175"/>
    <n v="41"/>
    <n v="111.37707317073173"/>
  </r>
  <r>
    <n v="0"/>
    <d v="2022-03-12T00:00:00"/>
    <x v="2"/>
    <s v="Sábado"/>
    <n v="2022"/>
    <n v="2883.3300000000004"/>
    <n v="2424.5000000000005"/>
    <n v="458.83000000000004"/>
    <n v="0"/>
    <n v="28"/>
    <n v="102.97607142857144"/>
  </r>
  <r>
    <n v="0"/>
    <d v="2022-03-13T00:00:00"/>
    <x v="2"/>
    <s v="Domingo"/>
    <n v="2022"/>
    <n v="1853.8700000000003"/>
    <n v="1323.77"/>
    <n v="530.09999999999991"/>
    <n v="0"/>
    <n v="17"/>
    <n v="109.05117647058826"/>
  </r>
  <r>
    <n v="0"/>
    <d v="2022-03-14T00:00:00"/>
    <x v="2"/>
    <s v="Lunes"/>
    <n v="2022"/>
    <n v="5483.77"/>
    <n v="3538.2400000000007"/>
    <n v="1945.53"/>
    <n v="0"/>
    <n v="45"/>
    <n v="121.86155555555557"/>
  </r>
  <r>
    <n v="0"/>
    <d v="2022-03-15T00:00:00"/>
    <x v="2"/>
    <s v="Martes"/>
    <n v="2022"/>
    <n v="5135.1799999999994"/>
    <n v="4967.1299999999992"/>
    <n v="168.05"/>
    <n v="0"/>
    <n v="40"/>
    <n v="128.37949999999998"/>
  </r>
  <r>
    <n v="0"/>
    <d v="2022-03-16T00:00:00"/>
    <x v="2"/>
    <s v="Miércoles"/>
    <n v="2022"/>
    <n v="3445.9500000000007"/>
    <n v="3445.9500000000007"/>
    <n v="0"/>
    <n v="0"/>
    <n v="28"/>
    <n v="123.06964285714288"/>
  </r>
  <r>
    <n v="0"/>
    <d v="2022-03-17T00:00:00"/>
    <x v="2"/>
    <s v="Jueves"/>
    <n v="2022"/>
    <n v="4681.26"/>
    <n v="3801.2"/>
    <n v="880.06"/>
    <n v="0"/>
    <n v="33"/>
    <n v="141.85636363636365"/>
  </r>
  <r>
    <n v="0"/>
    <d v="2022-03-18T00:00:00"/>
    <x v="2"/>
    <s v="Viernes"/>
    <n v="2022"/>
    <n v="4252.0200000000013"/>
    <n v="3042.1300000000006"/>
    <n v="1209.8899999999999"/>
    <n v="0"/>
    <n v="40"/>
    <n v="106.30050000000003"/>
  </r>
  <r>
    <n v="0"/>
    <d v="2022-03-19T00:00:00"/>
    <x v="2"/>
    <s v="Sábado"/>
    <n v="2022"/>
    <n v="3686.5400000000004"/>
    <n v="3434.56"/>
    <n v="251.98000000000002"/>
    <n v="0"/>
    <n v="38"/>
    <n v="97.014210526315807"/>
  </r>
  <r>
    <n v="0"/>
    <d v="2022-03-20T00:00:00"/>
    <x v="2"/>
    <s v="Domingo"/>
    <n v="2022"/>
    <n v="3334.6699999999992"/>
    <n v="2580.7999999999993"/>
    <n v="753.87"/>
    <n v="0"/>
    <n v="32"/>
    <n v="104.20843749999997"/>
  </r>
  <r>
    <n v="0"/>
    <d v="2022-03-21T00:00:00"/>
    <x v="2"/>
    <s v="Lunes"/>
    <n v="2022"/>
    <n v="3020.4900000000002"/>
    <n v="3020.4900000000002"/>
    <n v="0"/>
    <n v="0"/>
    <n v="31"/>
    <n v="97.435161290322583"/>
  </r>
  <r>
    <n v="0"/>
    <d v="2022-03-22T00:00:00"/>
    <x v="2"/>
    <s v="Martes"/>
    <n v="2022"/>
    <n v="1648.64"/>
    <n v="1615.65"/>
    <n v="32.99"/>
    <n v="0"/>
    <n v="27"/>
    <n v="61.060740740740748"/>
  </r>
  <r>
    <n v="0"/>
    <d v="2022-03-23T00:00:00"/>
    <x v="2"/>
    <s v="Miércoles"/>
    <n v="2022"/>
    <n v="2574.2400000000002"/>
    <n v="2371.1600000000003"/>
    <n v="203.08"/>
    <n v="0"/>
    <n v="27"/>
    <n v="95.342222222222233"/>
  </r>
  <r>
    <n v="0"/>
    <d v="2022-03-24T00:00:00"/>
    <x v="2"/>
    <s v="Jueves"/>
    <n v="2022"/>
    <n v="2477.0800000000008"/>
    <n v="2477.0800000000008"/>
    <n v="0"/>
    <n v="0"/>
    <n v="25"/>
    <n v="99.083200000000033"/>
  </r>
  <r>
    <n v="0"/>
    <d v="2022-03-25T00:00:00"/>
    <x v="2"/>
    <s v="Viernes"/>
    <n v="2022"/>
    <n v="4972.5999999999985"/>
    <n v="4293.5499999999993"/>
    <n v="679.05"/>
    <n v="0"/>
    <n v="46"/>
    <n v="108.09999999999997"/>
  </r>
  <r>
    <n v="0"/>
    <d v="2022-03-26T00:00:00"/>
    <x v="2"/>
    <s v="Sábado"/>
    <n v="2022"/>
    <n v="5208.9000000000015"/>
    <n v="4718.8200000000015"/>
    <n v="490.08000000000004"/>
    <n v="0"/>
    <n v="44"/>
    <n v="118.38409090909094"/>
  </r>
  <r>
    <n v="0"/>
    <d v="2022-03-27T00:00:00"/>
    <x v="2"/>
    <s v="Domingo"/>
    <n v="2022"/>
    <n v="1700.68"/>
    <n v="1371.44"/>
    <n v="329.24"/>
    <n v="0"/>
    <n v="16"/>
    <n v="106.2925"/>
  </r>
  <r>
    <n v="0"/>
    <d v="2022-03-28T00:00:00"/>
    <x v="2"/>
    <s v="Lunes"/>
    <n v="2022"/>
    <n v="4589.2699999999995"/>
    <n v="3800.380000000001"/>
    <n v="788.89"/>
    <n v="0"/>
    <n v="44"/>
    <n v="104.3015909090909"/>
  </r>
  <r>
    <n v="0"/>
    <d v="2022-03-29T00:00:00"/>
    <x v="2"/>
    <s v="Martes"/>
    <n v="2022"/>
    <n v="3952.03"/>
    <n v="3196.76"/>
    <n v="755.27"/>
    <n v="0"/>
    <n v="39"/>
    <n v="101.33410256410257"/>
  </r>
  <r>
    <n v="0"/>
    <d v="2022-03-30T00:00:00"/>
    <x v="2"/>
    <s v="Miércoles"/>
    <n v="2022"/>
    <n v="2922.4399999999996"/>
    <n v="2621.9399999999996"/>
    <n v="300.5"/>
    <n v="0"/>
    <n v="29"/>
    <n v="100.77379310344826"/>
  </r>
  <r>
    <n v="0"/>
    <d v="2022-03-31T00:00:00"/>
    <x v="2"/>
    <s v="Jueves"/>
    <n v="2022"/>
    <n v="5354.5700000000015"/>
    <n v="4756.67"/>
    <n v="597.9"/>
    <n v="0"/>
    <n v="48"/>
    <n v="111.5535416666667"/>
  </r>
  <r>
    <n v="0"/>
    <d v="2022-04-01T00:00:00"/>
    <x v="3"/>
    <s v="Viernes"/>
    <n v="2022"/>
    <n v="10255.379999999997"/>
    <n v="8344.65"/>
    <n v="1910.73"/>
    <n v="0"/>
    <n v="73"/>
    <n v="140.48465753424654"/>
  </r>
  <r>
    <n v="0"/>
    <d v="2022-04-02T00:00:00"/>
    <x v="3"/>
    <s v="Sábado"/>
    <n v="2022"/>
    <n v="3892.3500000000013"/>
    <n v="3256.0200000000004"/>
    <n v="636.33000000000004"/>
    <n v="0"/>
    <n v="31"/>
    <n v="125.55967741935488"/>
  </r>
  <r>
    <n v="0"/>
    <d v="2022-04-03T00:00:00"/>
    <x v="3"/>
    <s v="Domingo"/>
    <n v="2022"/>
    <n v="1394.7000000000003"/>
    <n v="1257.7500000000002"/>
    <n v="136.94999999999999"/>
    <n v="0"/>
    <n v="19"/>
    <n v="73.405263157894751"/>
  </r>
  <r>
    <n v="0"/>
    <d v="2022-04-04T00:00:00"/>
    <x v="3"/>
    <s v="Lunes"/>
    <n v="2022"/>
    <n v="2904.1899999999996"/>
    <n v="2723.1299999999997"/>
    <n v="181.06"/>
    <n v="0"/>
    <n v="35"/>
    <n v="82.976857142857128"/>
  </r>
  <r>
    <n v="0"/>
    <d v="2022-04-05T00:00:00"/>
    <x v="3"/>
    <s v="Martes"/>
    <n v="2022"/>
    <n v="3574.7599999999989"/>
    <n v="3106.7899999999995"/>
    <n v="467.97"/>
    <n v="0"/>
    <n v="46"/>
    <n v="77.712173913043458"/>
  </r>
  <r>
    <n v="0"/>
    <d v="2022-04-06T00:00:00"/>
    <x v="3"/>
    <s v="Miércoles"/>
    <n v="2022"/>
    <n v="3552.2399999999993"/>
    <n v="3143.2700000000009"/>
    <n v="408.96999999999997"/>
    <n v="0"/>
    <n v="32"/>
    <n v="111.00749999999998"/>
  </r>
  <r>
    <n v="0"/>
    <d v="2022-04-07T00:00:00"/>
    <x v="3"/>
    <s v="Jueves"/>
    <n v="2022"/>
    <n v="4385.3500000000004"/>
    <n v="4385.3500000000004"/>
    <n v="0"/>
    <n v="0"/>
    <n v="36"/>
    <n v="121.81527777777779"/>
  </r>
  <r>
    <n v="0"/>
    <d v="2022-04-08T00:00:00"/>
    <x v="3"/>
    <s v="Viernes"/>
    <n v="2022"/>
    <n v="4999.9700000000012"/>
    <n v="3970.5099999999998"/>
    <n v="1029.46"/>
    <n v="0"/>
    <n v="39"/>
    <n v="128.204358974359"/>
  </r>
  <r>
    <n v="0"/>
    <d v="2022-04-09T00:00:00"/>
    <x v="3"/>
    <s v="Sábado"/>
    <n v="2022"/>
    <n v="4886.8999999999996"/>
    <n v="3893.99"/>
    <n v="992.91"/>
    <n v="0"/>
    <n v="44"/>
    <n v="111.06590909090909"/>
  </r>
  <r>
    <n v="0"/>
    <d v="2022-04-10T00:00:00"/>
    <x v="3"/>
    <s v="Domingo"/>
    <n v="2022"/>
    <n v="2396.5699999999997"/>
    <n v="1637.17"/>
    <n v="759.4"/>
    <n v="0"/>
    <n v="21"/>
    <n v="114.12238095238094"/>
  </r>
  <r>
    <n v="0"/>
    <d v="2022-04-11T00:00:00"/>
    <x v="3"/>
    <s v="Lunes"/>
    <n v="2022"/>
    <n v="3934.62"/>
    <n v="3762.78"/>
    <n v="171.84"/>
    <n v="0"/>
    <n v="45"/>
    <n v="87.435999999999993"/>
  </r>
  <r>
    <n v="0"/>
    <d v="2022-04-12T00:00:00"/>
    <x v="3"/>
    <s v="Martes"/>
    <n v="2022"/>
    <n v="7285.53"/>
    <n v="6415.1"/>
    <n v="870.43000000000006"/>
    <n v="0"/>
    <n v="61"/>
    <n v="119.43491803278688"/>
  </r>
  <r>
    <n v="0"/>
    <d v="2022-04-13T00:00:00"/>
    <x v="3"/>
    <s v="Miércoles"/>
    <n v="2022"/>
    <n v="7784.47"/>
    <n v="7167.9699999999993"/>
    <n v="616.5"/>
    <n v="0"/>
    <n v="66"/>
    <n v="117.94651515151516"/>
  </r>
  <r>
    <n v="0"/>
    <d v="2022-04-14T00:00:00"/>
    <x v="3"/>
    <s v="Jueves"/>
    <n v="2022"/>
    <n v="2113.21"/>
    <n v="1467.32"/>
    <n v="645.89"/>
    <n v="0"/>
    <n v="22"/>
    <n v="96.055000000000007"/>
  </r>
  <r>
    <n v="0"/>
    <d v="2022-04-15T00:00:00"/>
    <x v="3"/>
    <s v="Viernes"/>
    <n v="2022"/>
    <n v="2323.02"/>
    <n v="2107.75"/>
    <n v="215.27"/>
    <n v="0"/>
    <n v="19"/>
    <n v="122.26421052631579"/>
  </r>
  <r>
    <n v="0"/>
    <d v="2022-04-16T00:00:00"/>
    <x v="3"/>
    <s v="Sábado"/>
    <n v="2022"/>
    <n v="2517.63"/>
    <n v="1915.9599999999998"/>
    <n v="601.67000000000007"/>
    <n v="0"/>
    <n v="30"/>
    <n v="83.921000000000006"/>
  </r>
  <r>
    <n v="0"/>
    <d v="2022-04-17T00:00:00"/>
    <x v="3"/>
    <s v="Domingo"/>
    <n v="2022"/>
    <n v="3773.66"/>
    <n v="3511.4599999999996"/>
    <n v="262.2"/>
    <n v="0"/>
    <n v="22"/>
    <n v="171.53"/>
  </r>
  <r>
    <n v="0"/>
    <d v="2022-04-18T00:00:00"/>
    <x v="3"/>
    <s v="Lunes"/>
    <n v="2022"/>
    <n v="4332.579999999999"/>
    <n v="3719.0200000000004"/>
    <n v="613.55999999999995"/>
    <n v="0"/>
    <n v="47"/>
    <n v="92.182553191489347"/>
  </r>
  <r>
    <n v="0"/>
    <d v="2022-04-19T00:00:00"/>
    <x v="3"/>
    <s v="Martes"/>
    <n v="2022"/>
    <n v="4677.13"/>
    <n v="4677.13"/>
    <n v="0"/>
    <n v="0"/>
    <n v="57"/>
    <n v="82.054912280701757"/>
  </r>
  <r>
    <n v="0"/>
    <d v="2022-04-20T00:00:00"/>
    <x v="3"/>
    <s v="Miércoles"/>
    <n v="2022"/>
    <n v="7803.19"/>
    <n v="7326.6399999999994"/>
    <n v="476.55"/>
    <n v="0"/>
    <n v="44"/>
    <n v="177.34522727272727"/>
  </r>
  <r>
    <n v="0"/>
    <d v="2022-04-21T00:00:00"/>
    <x v="3"/>
    <s v="Jueves"/>
    <n v="2022"/>
    <n v="4054.63"/>
    <n v="3408.6100000000006"/>
    <n v="646.02"/>
    <n v="0"/>
    <n v="42"/>
    <n v="96.538809523809533"/>
  </r>
  <r>
    <n v="0"/>
    <d v="2022-04-22T00:00:00"/>
    <x v="3"/>
    <s v="Viernes"/>
    <n v="2022"/>
    <n v="3629.8100000000004"/>
    <n v="3038.8400000000006"/>
    <n v="590.97"/>
    <n v="0"/>
    <n v="32"/>
    <n v="113.43156250000001"/>
  </r>
  <r>
    <n v="0"/>
    <d v="2022-04-23T00:00:00"/>
    <x v="3"/>
    <s v="Sábado"/>
    <n v="2022"/>
    <n v="2972.21"/>
    <n v="2714.06"/>
    <n v="258.14999999999998"/>
    <n v="0"/>
    <n v="37"/>
    <n v="80.33"/>
  </r>
  <r>
    <n v="0"/>
    <d v="2022-04-24T00:00:00"/>
    <x v="3"/>
    <s v="Domingo"/>
    <n v="2022"/>
    <n v="1497.54"/>
    <n v="1497.54"/>
    <n v="0"/>
    <n v="0"/>
    <n v="15"/>
    <n v="99.835999999999999"/>
  </r>
  <r>
    <n v="0"/>
    <d v="2022-04-25T00:00:00"/>
    <x v="3"/>
    <s v="Lunes"/>
    <n v="2022"/>
    <n v="3894.869999999999"/>
    <n v="3577.4999999999995"/>
    <n v="317.37"/>
    <n v="0"/>
    <n v="33"/>
    <n v="118.02636363636361"/>
  </r>
  <r>
    <n v="0"/>
    <d v="2022-04-26T00:00:00"/>
    <x v="3"/>
    <s v="Martes"/>
    <n v="2022"/>
    <n v="2496.5700000000002"/>
    <n v="2496.5700000000002"/>
    <n v="0"/>
    <n v="0"/>
    <n v="25"/>
    <n v="99.862800000000007"/>
  </r>
  <r>
    <n v="0"/>
    <d v="2022-04-27T00:00:00"/>
    <x v="3"/>
    <s v="Miércoles"/>
    <n v="2022"/>
    <n v="2155.3100000000004"/>
    <n v="2126.8300000000004"/>
    <n v="28.48"/>
    <n v="0"/>
    <n v="28"/>
    <n v="76.975357142857163"/>
  </r>
  <r>
    <n v="0"/>
    <d v="2022-04-28T00:00:00"/>
    <x v="3"/>
    <s v="Jueves"/>
    <n v="2022"/>
    <n v="3407.8999999999996"/>
    <n v="2741.14"/>
    <n v="666.76"/>
    <n v="0"/>
    <n v="36"/>
    <n v="94.663888888888877"/>
  </r>
  <r>
    <n v="0"/>
    <d v="2022-04-29T00:00:00"/>
    <x v="3"/>
    <s v="Viernes"/>
    <n v="2022"/>
    <n v="2724.0199999999995"/>
    <n v="2616.0299999999997"/>
    <n v="107.99"/>
    <n v="0"/>
    <n v="32"/>
    <n v="85.125624999999985"/>
  </r>
  <r>
    <n v="0"/>
    <d v="2022-04-30T00:00:00"/>
    <x v="3"/>
    <s v="Sábado"/>
    <n v="2022"/>
    <n v="2936.9"/>
    <n v="2120.46"/>
    <n v="816.43999999999994"/>
    <n v="0"/>
    <n v="31"/>
    <n v="94.738709677419351"/>
  </r>
  <r>
    <n v="0"/>
    <d v="2022-05-01T00:00:00"/>
    <x v="4"/>
    <s v="Domingo"/>
    <n v="2022"/>
    <n v="2299.4899999999998"/>
    <n v="1844.27"/>
    <n v="455.22"/>
    <n v="0"/>
    <n v="25"/>
    <n v="91.979599999999991"/>
  </r>
  <r>
    <n v="0"/>
    <d v="2022-05-02T00:00:00"/>
    <x v="4"/>
    <s v="Lunes"/>
    <n v="2022"/>
    <n v="5005.97"/>
    <n v="4914.97"/>
    <n v="91"/>
    <n v="0"/>
    <n v="44"/>
    <n v="113.77204545454546"/>
  </r>
  <r>
    <n v="0"/>
    <d v="2022-05-03T00:00:00"/>
    <x v="4"/>
    <s v="Martes"/>
    <n v="2022"/>
    <n v="3559.06"/>
    <n v="3026.82"/>
    <n v="532.24"/>
    <n v="0"/>
    <n v="35"/>
    <n v="101.68742857142857"/>
  </r>
  <r>
    <n v="0"/>
    <d v="2022-05-04T00:00:00"/>
    <x v="4"/>
    <s v="Miércoles"/>
    <n v="2022"/>
    <n v="3769.1"/>
    <n v="3769.1"/>
    <n v="0"/>
    <n v="0"/>
    <n v="31"/>
    <n v="121.58387096774193"/>
  </r>
  <r>
    <n v="0"/>
    <d v="2022-05-05T00:00:00"/>
    <x v="4"/>
    <s v="Jueves"/>
    <n v="2022"/>
    <n v="4005.34"/>
    <n v="3073.3700000000003"/>
    <n v="931.97"/>
    <n v="0"/>
    <n v="45"/>
    <n v="89.007555555555555"/>
  </r>
  <r>
    <n v="0"/>
    <d v="2022-05-06T00:00:00"/>
    <x v="4"/>
    <s v="Viernes"/>
    <n v="2022"/>
    <n v="3641.77"/>
    <n v="3097.47"/>
    <n v="544.29999999999995"/>
    <n v="0"/>
    <n v="36"/>
    <n v="101.16027777777778"/>
  </r>
  <r>
    <n v="0"/>
    <d v="2022-05-07T00:00:00"/>
    <x v="4"/>
    <s v="Sábado"/>
    <n v="2022"/>
    <n v="3771.87"/>
    <n v="3606.46"/>
    <n v="165.41"/>
    <n v="0"/>
    <n v="37"/>
    <n v="101.94243243243243"/>
  </r>
  <r>
    <n v="0"/>
    <d v="2022-05-08T00:00:00"/>
    <x v="4"/>
    <s v="Domingo"/>
    <n v="2022"/>
    <n v="4323.8799999999992"/>
    <n v="4121.7599999999993"/>
    <n v="202.12"/>
    <n v="0"/>
    <n v="34"/>
    <n v="127.17294117647056"/>
  </r>
  <r>
    <n v="0"/>
    <d v="2022-05-09T00:00:00"/>
    <x v="4"/>
    <s v="Lunes"/>
    <n v="2022"/>
    <n v="6576.8700000000008"/>
    <n v="4606.3999999999996"/>
    <n v="1970.47"/>
    <n v="0"/>
    <n v="47"/>
    <n v="139.93340425531918"/>
  </r>
  <r>
    <n v="0"/>
    <d v="2022-05-10T00:00:00"/>
    <x v="4"/>
    <s v="Martes"/>
    <n v="2022"/>
    <n v="4187.8700000000008"/>
    <n v="3274.09"/>
    <n v="546.07999999999993"/>
    <n v="367.69999999999993"/>
    <n v="34"/>
    <n v="123.17264705882356"/>
  </r>
  <r>
    <n v="0"/>
    <d v="2022-05-11T00:00:00"/>
    <x v="4"/>
    <s v="Miércoles"/>
    <n v="2022"/>
    <n v="2697"/>
    <n v="2265.3900000000003"/>
    <n v="431.61"/>
    <n v="0"/>
    <n v="33"/>
    <n v="81.727272727272734"/>
  </r>
  <r>
    <n v="0"/>
    <d v="2022-05-12T00:00:00"/>
    <x v="4"/>
    <s v="Jueves"/>
    <n v="2022"/>
    <n v="5016.9700000000012"/>
    <n v="3192.7500000000005"/>
    <n v="1824.2199999999998"/>
    <n v="0"/>
    <n v="48"/>
    <n v="104.52020833333336"/>
  </r>
  <r>
    <n v="0"/>
    <d v="2022-05-13T00:00:00"/>
    <x v="4"/>
    <s v="Viernes"/>
    <n v="2022"/>
    <n v="6800.9699999999993"/>
    <n v="5259.8499999999976"/>
    <n v="1541.12"/>
    <n v="0"/>
    <n v="42"/>
    <n v="161.92785714285714"/>
  </r>
  <r>
    <n v="0"/>
    <d v="2022-05-14T00:00:00"/>
    <x v="4"/>
    <s v="Sábado"/>
    <n v="2022"/>
    <n v="6474.39"/>
    <n v="4850.7100000000009"/>
    <n v="1400.68"/>
    <n v="223"/>
    <n v="45"/>
    <n v="143.87533333333334"/>
  </r>
  <r>
    <n v="0"/>
    <d v="2022-05-15T00:00:00"/>
    <x v="4"/>
    <s v="Domingo"/>
    <n v="2022"/>
    <n v="2278.7600000000007"/>
    <n v="2011.1700000000003"/>
    <n v="267.58999999999997"/>
    <n v="0"/>
    <n v="26"/>
    <n v="87.644615384615406"/>
  </r>
  <r>
    <n v="0"/>
    <d v="2022-05-16T00:00:00"/>
    <x v="4"/>
    <s v="Lunes"/>
    <n v="2022"/>
    <n v="6836.3300000000008"/>
    <n v="5687.9800000000014"/>
    <n v="1148.3499999999999"/>
    <n v="0"/>
    <n v="60"/>
    <n v="113.93883333333335"/>
  </r>
  <r>
    <n v="0"/>
    <d v="2022-05-17T00:00:00"/>
    <x v="4"/>
    <s v="Martes"/>
    <n v="2022"/>
    <n v="2978.96"/>
    <n v="2784.9599999999996"/>
    <n v="194"/>
    <n v="0"/>
    <n v="36"/>
    <n v="82.748888888888885"/>
  </r>
  <r>
    <n v="0"/>
    <d v="2022-05-18T00:00:00"/>
    <x v="4"/>
    <s v="Miércoles"/>
    <n v="2022"/>
    <n v="3994.34"/>
    <n v="2886.69"/>
    <n v="1107.6500000000001"/>
    <n v="0"/>
    <n v="42"/>
    <n v="95.103333333333339"/>
  </r>
  <r>
    <n v="0"/>
    <d v="2022-05-19T00:00:00"/>
    <x v="4"/>
    <s v="Jueves"/>
    <n v="2022"/>
    <n v="3841.4299999999994"/>
    <n v="3668.3199999999997"/>
    <n v="173.10999999999999"/>
    <n v="0"/>
    <n v="40"/>
    <n v="96.035749999999979"/>
  </r>
  <r>
    <n v="0"/>
    <d v="2022-05-20T00:00:00"/>
    <x v="4"/>
    <s v="Viernes"/>
    <n v="2022"/>
    <n v="5256.2100000000009"/>
    <n v="4466.4799999999987"/>
    <n v="318.81"/>
    <n v="470.92"/>
    <n v="46"/>
    <n v="114.26543478260872"/>
  </r>
  <r>
    <n v="0"/>
    <d v="2022-05-21T00:00:00"/>
    <x v="4"/>
    <s v="Sábado"/>
    <n v="2022"/>
    <n v="4876.71"/>
    <n v="4139.4500000000007"/>
    <n v="737.26"/>
    <n v="0"/>
    <n v="31"/>
    <n v="157.31322580645161"/>
  </r>
  <r>
    <n v="0"/>
    <d v="2022-05-22T00:00:00"/>
    <x v="4"/>
    <s v="Domingo"/>
    <n v="2022"/>
    <n v="3625.34"/>
    <n v="2363.5400000000004"/>
    <n v="1261.8"/>
    <n v="0"/>
    <n v="24"/>
    <n v="151.05583333333334"/>
  </r>
  <r>
    <n v="0"/>
    <d v="2022-05-23T00:00:00"/>
    <x v="4"/>
    <s v="Lunes"/>
    <n v="2022"/>
    <n v="2353.5600000000004"/>
    <n v="1970.9400000000003"/>
    <n v="382.62"/>
    <n v="0"/>
    <n v="34"/>
    <n v="69.222352941176482"/>
  </r>
  <r>
    <n v="0"/>
    <d v="2022-05-24T00:00:00"/>
    <x v="4"/>
    <s v="Martes"/>
    <n v="2022"/>
    <n v="2837.7700000000004"/>
    <n v="2560.3400000000006"/>
    <n v="277.43"/>
    <n v="0"/>
    <n v="33"/>
    <n v="85.993030303030309"/>
  </r>
  <r>
    <n v="0"/>
    <d v="2022-05-25T00:00:00"/>
    <x v="4"/>
    <s v="Miércoles"/>
    <n v="2022"/>
    <n v="6485.3500000000013"/>
    <n v="5601.0999999999995"/>
    <n v="884.25000000000011"/>
    <n v="0"/>
    <n v="53"/>
    <n v="122.36509433962267"/>
  </r>
  <r>
    <n v="0"/>
    <d v="2022-05-26T00:00:00"/>
    <x v="4"/>
    <s v="Jueves"/>
    <n v="2022"/>
    <n v="4079.2599999999998"/>
    <n v="3574.25"/>
    <n v="505.01"/>
    <n v="0"/>
    <n v="35"/>
    <n v="116.55028571428571"/>
  </r>
  <r>
    <n v="0"/>
    <d v="2022-05-27T00:00:00"/>
    <x v="4"/>
    <s v="Viernes"/>
    <n v="2022"/>
    <n v="6378.3899999999994"/>
    <n v="4568.8099999999986"/>
    <n v="903.56"/>
    <n v="906.02"/>
    <n v="60"/>
    <n v="106.30649999999999"/>
  </r>
  <r>
    <n v="0"/>
    <d v="2022-05-28T00:00:00"/>
    <x v="4"/>
    <s v="Sábado"/>
    <n v="2022"/>
    <n v="3786.5900000000006"/>
    <n v="3228.3400000000006"/>
    <n v="376.56"/>
    <n v="181.69"/>
    <n v="42"/>
    <n v="90.156904761904769"/>
  </r>
  <r>
    <n v="0"/>
    <d v="2022-05-29T00:00:00"/>
    <x v="4"/>
    <s v="Domingo"/>
    <n v="2022"/>
    <n v="3963.0600000000009"/>
    <n v="3963.0600000000009"/>
    <n v="0"/>
    <n v="0"/>
    <n v="34"/>
    <n v="116.56058823529415"/>
  </r>
  <r>
    <n v="0"/>
    <d v="2022-05-30T00:00:00"/>
    <x v="4"/>
    <s v="Lunes"/>
    <n v="2022"/>
    <n v="4594.9450000000006"/>
    <n v="3829.4600000000009"/>
    <n v="765.48499999999967"/>
    <n v="0"/>
    <n v="0"/>
    <n v="0"/>
  </r>
  <r>
    <n v="0"/>
    <d v="2022-05-31T00:00:00"/>
    <x v="4"/>
    <s v="Martes"/>
    <n v="2022"/>
    <n v="2908.3650000000002"/>
    <n v="2672.65"/>
    <n v="235.71500000000015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22"/>
    <n v="123191.02000000002"/>
    <n v="45580.677400000008"/>
    <n v="34493.485600000007"/>
    <n v="43116.857000000004"/>
  </r>
  <r>
    <x v="1"/>
    <n v="2022"/>
    <n v="110688.44000000002"/>
    <n v="41884.946800000012"/>
    <n v="35725.395800000006"/>
    <n v="33078.097399999999"/>
  </r>
  <r>
    <x v="2"/>
    <n v="2022"/>
    <n v="121427.19000000002"/>
    <n v="44348.767200000002"/>
    <n v="36957.306000000004"/>
    <n v="40121.116800000003"/>
  </r>
  <r>
    <x v="3"/>
    <n v="2022"/>
    <n v="118557.21"/>
    <n v="43116.857000000004"/>
    <n v="36957.306000000004"/>
    <n v="38483.047000000006"/>
  </r>
  <r>
    <x v="4"/>
    <n v="2022"/>
    <n v="133205.92000000001"/>
    <n v="43116.857000000004"/>
    <n v="34493.485600000007"/>
    <n v="48092.2673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:C8" firstHeaderRow="1" firstDataRow="1" firstDataCol="1"/>
  <pivotFields count="11">
    <pivotField numFmtId="3" showAll="0"/>
    <pivotField numFmtId="15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3" showAll="0"/>
    <pivotField numFmtId="3" showAll="0"/>
    <pivotField numFmtId="3" showAll="0"/>
    <pivotField numFmtId="3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entas totales" fld="5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3:J4" firstHeaderRow="0" firstDataRow="1" firstDataCol="0"/>
  <pivotFields count="6">
    <pivotField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numFmtId="3" showAll="0"/>
    <pivotField dataField="1" numFmtId="3" showAll="0"/>
    <pivotField dataField="1" numFmtId="3" showAll="0"/>
    <pivotField dataField="1" numFmtId="3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ienda 1" fld="3" baseField="0" baseItem="0"/>
    <dataField name="Sum of Tienda 2" fld="4" baseField="0" baseItem="0"/>
    <dataField name="Sum of Tienda 3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2:P4" firstHeaderRow="1" firstDataRow="1" firstDataCol="1"/>
  <pivotFields count="11">
    <pivotField numFmtId="3" showAll="0"/>
    <pivotField numFmtId="15" showAll="0"/>
    <pivotField showAll="0"/>
    <pivotField showAll="0"/>
    <pivotField showAll="0"/>
    <pivotField numFmtId="3" showAll="0"/>
    <pivotField dataField="1" numFmtId="3" showAll="0"/>
    <pivotField dataField="1" numFmtId="3" showAll="0"/>
    <pivotField numFmtId="3"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Ventas tarjeta" fld="7" baseField="0" baseItem="0"/>
    <dataField name="Sum of Ventas efectivo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showGridLines="0" workbookViewId="0">
      <pane xSplit="1" topLeftCell="B1" activePane="topRight" state="frozen"/>
      <selection pane="topRight" activeCell="G153" sqref="G153"/>
    </sheetView>
  </sheetViews>
  <sheetFormatPr defaultColWidth="8.75" defaultRowHeight="14.25"/>
  <cols>
    <col min="1" max="1" width="5.875" bestFit="1" customWidth="1"/>
    <col min="2" max="2" width="17" customWidth="1"/>
    <col min="3" max="5" width="17" style="3" customWidth="1"/>
    <col min="6" max="11" width="17" customWidth="1"/>
    <col min="13" max="13" width="9.25" bestFit="1" customWidth="1"/>
    <col min="14" max="14" width="9.125" bestFit="1" customWidth="1"/>
  </cols>
  <sheetData>
    <row r="1" spans="1:12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>
      <c r="A2" s="33">
        <f>G2-(H2+I2+J2)</f>
        <v>0</v>
      </c>
      <c r="B2" s="2">
        <v>44562</v>
      </c>
      <c r="C2" s="3">
        <f>MONTH(B2)</f>
        <v>1</v>
      </c>
      <c r="D2" s="3" t="str">
        <f>VLOOKUP(WEEKDAY(B2,2),[1]Key!$B$3:$C$9,2,0)</f>
        <v>Sábado</v>
      </c>
      <c r="E2" s="3">
        <f>YEAR(B2)</f>
        <v>2022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3">
        <v>0</v>
      </c>
      <c r="L2" s="5"/>
    </row>
    <row r="3" spans="1:12">
      <c r="A3" s="33">
        <f t="shared" ref="A3:A66" si="0">F3-(G3+H3+I3)</f>
        <v>0</v>
      </c>
      <c r="B3" s="2">
        <v>44563</v>
      </c>
      <c r="C3" s="3">
        <f t="shared" ref="C3:C66" si="1">MONTH(B3)</f>
        <v>1</v>
      </c>
      <c r="D3" s="3" t="str">
        <f>VLOOKUP(WEEKDAY(B3,2),[1]Key!$B$3:$C$9,2,0)</f>
        <v>Domingo</v>
      </c>
      <c r="E3" s="3">
        <f t="shared" ref="E3:E66" si="2">YEAR(B3)</f>
        <v>2022</v>
      </c>
      <c r="F3" s="4">
        <v>3574.28</v>
      </c>
      <c r="G3" s="4">
        <v>3459.57</v>
      </c>
      <c r="H3" s="4">
        <v>114.71</v>
      </c>
      <c r="I3" s="4">
        <v>0</v>
      </c>
      <c r="J3" s="3">
        <v>25</v>
      </c>
      <c r="K3" s="5">
        <v>142.97120000000001</v>
      </c>
    </row>
    <row r="4" spans="1:12">
      <c r="A4" s="33">
        <f t="shared" si="0"/>
        <v>0</v>
      </c>
      <c r="B4" s="2">
        <v>44564</v>
      </c>
      <c r="C4" s="3">
        <f t="shared" si="1"/>
        <v>1</v>
      </c>
      <c r="D4" s="3" t="str">
        <f>VLOOKUP(WEEKDAY(B4,2),[1]Key!$B$3:$C$9,2,0)</f>
        <v>Lunes</v>
      </c>
      <c r="E4" s="3">
        <f t="shared" si="2"/>
        <v>2022</v>
      </c>
      <c r="F4" s="4">
        <v>4942.1699999999983</v>
      </c>
      <c r="G4" s="4">
        <v>4942.1699999999983</v>
      </c>
      <c r="H4" s="4">
        <v>0</v>
      </c>
      <c r="I4" s="4">
        <v>0</v>
      </c>
      <c r="J4" s="3">
        <v>47</v>
      </c>
      <c r="K4" s="5">
        <v>105.15255319148932</v>
      </c>
    </row>
    <row r="5" spans="1:12">
      <c r="A5" s="33">
        <f t="shared" si="0"/>
        <v>0</v>
      </c>
      <c r="B5" s="2">
        <v>44565</v>
      </c>
      <c r="C5" s="3">
        <f t="shared" si="1"/>
        <v>1</v>
      </c>
      <c r="D5" s="3" t="str">
        <f>VLOOKUP(WEEKDAY(B5,2),[1]Key!$B$3:$C$9,2,0)</f>
        <v>Martes</v>
      </c>
      <c r="E5" s="3">
        <f t="shared" si="2"/>
        <v>2022</v>
      </c>
      <c r="F5" s="4">
        <v>5551.82</v>
      </c>
      <c r="G5" s="4">
        <v>5108.04</v>
      </c>
      <c r="H5" s="4">
        <v>443.78</v>
      </c>
      <c r="I5" s="4">
        <v>0</v>
      </c>
      <c r="J5" s="3">
        <v>55</v>
      </c>
      <c r="K5" s="5">
        <v>100.94218181818181</v>
      </c>
    </row>
    <row r="6" spans="1:12">
      <c r="A6" s="33">
        <f t="shared" si="0"/>
        <v>0</v>
      </c>
      <c r="B6" s="2">
        <v>44566</v>
      </c>
      <c r="C6" s="3">
        <f t="shared" si="1"/>
        <v>1</v>
      </c>
      <c r="D6" s="3" t="str">
        <f>VLOOKUP(WEEKDAY(B6,2),[1]Key!$B$3:$C$9,2,0)</f>
        <v>Miércoles</v>
      </c>
      <c r="E6" s="3">
        <f t="shared" si="2"/>
        <v>2022</v>
      </c>
      <c r="F6" s="4">
        <v>6001.550000000002</v>
      </c>
      <c r="G6" s="4">
        <v>5876.300000000002</v>
      </c>
      <c r="H6" s="4">
        <v>125.25</v>
      </c>
      <c r="I6" s="4">
        <v>0</v>
      </c>
      <c r="J6" s="3">
        <v>58</v>
      </c>
      <c r="K6" s="5">
        <v>103.47500000000004</v>
      </c>
    </row>
    <row r="7" spans="1:12">
      <c r="A7" s="33">
        <f t="shared" si="0"/>
        <v>0</v>
      </c>
      <c r="B7" s="2">
        <v>44567</v>
      </c>
      <c r="C7" s="3">
        <f t="shared" si="1"/>
        <v>1</v>
      </c>
      <c r="D7" s="3" t="str">
        <f>VLOOKUP(WEEKDAY(B7,2),[1]Key!$B$3:$C$9,2,0)</f>
        <v>Jueves</v>
      </c>
      <c r="E7" s="3">
        <f t="shared" si="2"/>
        <v>2022</v>
      </c>
      <c r="F7" s="4">
        <v>4118.8899999999994</v>
      </c>
      <c r="G7" s="4">
        <v>3962.21</v>
      </c>
      <c r="H7" s="4">
        <v>156.68</v>
      </c>
      <c r="I7" s="4">
        <v>0</v>
      </c>
      <c r="J7" s="3">
        <v>50</v>
      </c>
      <c r="K7" s="5">
        <v>82.377799999999993</v>
      </c>
    </row>
    <row r="8" spans="1:12">
      <c r="A8" s="33">
        <f t="shared" si="0"/>
        <v>0</v>
      </c>
      <c r="B8" s="2">
        <v>44568</v>
      </c>
      <c r="C8" s="3">
        <f t="shared" si="1"/>
        <v>1</v>
      </c>
      <c r="D8" s="3" t="str">
        <f>VLOOKUP(WEEKDAY(B8,2),[1]Key!$B$3:$C$9,2,0)</f>
        <v>Viernes</v>
      </c>
      <c r="E8" s="3">
        <f t="shared" si="2"/>
        <v>2022</v>
      </c>
      <c r="F8" s="4">
        <v>5649.3100000000013</v>
      </c>
      <c r="G8" s="4">
        <v>4933.1600000000017</v>
      </c>
      <c r="H8" s="4">
        <v>716.15</v>
      </c>
      <c r="I8" s="4">
        <v>0</v>
      </c>
      <c r="J8" s="3">
        <v>59</v>
      </c>
      <c r="K8" s="5">
        <v>95.751016949152572</v>
      </c>
    </row>
    <row r="9" spans="1:12">
      <c r="A9" s="33">
        <f t="shared" si="0"/>
        <v>0</v>
      </c>
      <c r="B9" s="2">
        <v>44569</v>
      </c>
      <c r="C9" s="3">
        <f t="shared" si="1"/>
        <v>1</v>
      </c>
      <c r="D9" s="3" t="str">
        <f>VLOOKUP(WEEKDAY(B9,2),[1]Key!$B$3:$C$9,2,0)</f>
        <v>Sábado</v>
      </c>
      <c r="E9" s="3">
        <f t="shared" si="2"/>
        <v>2022</v>
      </c>
      <c r="F9" s="4">
        <v>5302.1300000000019</v>
      </c>
      <c r="G9" s="4">
        <v>4907.6600000000026</v>
      </c>
      <c r="H9" s="4">
        <v>394.47</v>
      </c>
      <c r="I9" s="4">
        <v>0</v>
      </c>
      <c r="J9" s="3">
        <v>58</v>
      </c>
      <c r="K9" s="5">
        <v>91.416034482758647</v>
      </c>
    </row>
    <row r="10" spans="1:12">
      <c r="A10" s="33">
        <f t="shared" si="0"/>
        <v>0</v>
      </c>
      <c r="B10" s="2">
        <v>44570</v>
      </c>
      <c r="C10" s="3">
        <f t="shared" si="1"/>
        <v>1</v>
      </c>
      <c r="D10" s="3" t="str">
        <f>VLOOKUP(WEEKDAY(B10,2),[1]Key!$B$3:$C$9,2,0)</f>
        <v>Domingo</v>
      </c>
      <c r="E10" s="3">
        <f t="shared" si="2"/>
        <v>2022</v>
      </c>
      <c r="F10" s="4">
        <v>3478.0099999999998</v>
      </c>
      <c r="G10" s="4">
        <v>1596.41</v>
      </c>
      <c r="H10" s="4">
        <v>1881.6</v>
      </c>
      <c r="I10" s="4">
        <v>0</v>
      </c>
      <c r="J10" s="3">
        <v>32</v>
      </c>
      <c r="K10" s="5">
        <v>108.68781249999999</v>
      </c>
    </row>
    <row r="11" spans="1:12">
      <c r="A11" s="33">
        <f t="shared" si="0"/>
        <v>0</v>
      </c>
      <c r="B11" s="2">
        <v>44571</v>
      </c>
      <c r="C11" s="3">
        <f t="shared" si="1"/>
        <v>1</v>
      </c>
      <c r="D11" s="3" t="str">
        <f>VLOOKUP(WEEKDAY(B11,2),[1]Key!$B$3:$C$9,2,0)</f>
        <v>Lunes</v>
      </c>
      <c r="E11" s="3">
        <f t="shared" si="2"/>
        <v>2022</v>
      </c>
      <c r="F11" s="4">
        <v>7573.7199999999993</v>
      </c>
      <c r="G11" s="4">
        <v>2347.08</v>
      </c>
      <c r="H11" s="4">
        <v>94.28</v>
      </c>
      <c r="I11" s="4">
        <v>5132.3599999999997</v>
      </c>
      <c r="J11" s="3">
        <v>32</v>
      </c>
      <c r="K11" s="5">
        <v>236.67874999999998</v>
      </c>
    </row>
    <row r="12" spans="1:12">
      <c r="A12" s="33">
        <f t="shared" si="0"/>
        <v>0</v>
      </c>
      <c r="B12" s="2">
        <v>44572</v>
      </c>
      <c r="C12" s="3">
        <f t="shared" si="1"/>
        <v>1</v>
      </c>
      <c r="D12" s="3" t="str">
        <f>VLOOKUP(WEEKDAY(B12,2),[1]Key!$B$3:$C$9,2,0)</f>
        <v>Martes</v>
      </c>
      <c r="E12" s="3">
        <f t="shared" si="2"/>
        <v>2022</v>
      </c>
      <c r="F12" s="4">
        <v>4226.25</v>
      </c>
      <c r="G12" s="4">
        <v>3692.89</v>
      </c>
      <c r="H12" s="4">
        <v>533.36</v>
      </c>
      <c r="I12" s="4">
        <v>0</v>
      </c>
      <c r="J12" s="3">
        <v>46</v>
      </c>
      <c r="K12" s="5">
        <v>91.875</v>
      </c>
    </row>
    <row r="13" spans="1:12">
      <c r="A13" s="33">
        <f t="shared" si="0"/>
        <v>0</v>
      </c>
      <c r="B13" s="2">
        <v>44573</v>
      </c>
      <c r="C13" s="3">
        <f t="shared" si="1"/>
        <v>1</v>
      </c>
      <c r="D13" s="3" t="str">
        <f>VLOOKUP(WEEKDAY(B13,2),[1]Key!$B$3:$C$9,2,0)</f>
        <v>Miércoles</v>
      </c>
      <c r="E13" s="3">
        <f t="shared" si="2"/>
        <v>2022</v>
      </c>
      <c r="F13" s="4">
        <v>4172.46</v>
      </c>
      <c r="G13" s="4">
        <v>4172.46</v>
      </c>
      <c r="H13" s="4">
        <v>0</v>
      </c>
      <c r="I13" s="4">
        <v>0</v>
      </c>
      <c r="J13" s="3">
        <v>48</v>
      </c>
      <c r="K13" s="5">
        <v>86.926249999999996</v>
      </c>
    </row>
    <row r="14" spans="1:12">
      <c r="A14" s="33">
        <f t="shared" si="0"/>
        <v>0</v>
      </c>
      <c r="B14" s="2">
        <v>44574</v>
      </c>
      <c r="C14" s="3">
        <f t="shared" si="1"/>
        <v>1</v>
      </c>
      <c r="D14" s="3" t="str">
        <f>VLOOKUP(WEEKDAY(B14,2),[1]Key!$B$3:$C$9,2,0)</f>
        <v>Jueves</v>
      </c>
      <c r="E14" s="3">
        <f t="shared" si="2"/>
        <v>2022</v>
      </c>
      <c r="F14" s="4">
        <v>3580.9</v>
      </c>
      <c r="G14" s="4">
        <v>3217.79</v>
      </c>
      <c r="H14" s="4">
        <v>363.11</v>
      </c>
      <c r="I14" s="4">
        <v>0</v>
      </c>
      <c r="J14" s="3">
        <v>39</v>
      </c>
      <c r="K14" s="5">
        <v>91.817948717948724</v>
      </c>
    </row>
    <row r="15" spans="1:12">
      <c r="A15" s="33">
        <f t="shared" si="0"/>
        <v>0</v>
      </c>
      <c r="B15" s="2">
        <v>44575</v>
      </c>
      <c r="C15" s="3">
        <f t="shared" si="1"/>
        <v>1</v>
      </c>
      <c r="D15" s="3" t="str">
        <f>VLOOKUP(WEEKDAY(B15,2),[1]Key!$B$3:$C$9,2,0)</f>
        <v>Viernes</v>
      </c>
      <c r="E15" s="3">
        <f t="shared" si="2"/>
        <v>2022</v>
      </c>
      <c r="F15" s="4">
        <v>3503.1200000000003</v>
      </c>
      <c r="G15" s="4">
        <v>2831.5500000000006</v>
      </c>
      <c r="H15" s="4">
        <v>671.56999999999994</v>
      </c>
      <c r="I15" s="4">
        <v>0</v>
      </c>
      <c r="J15" s="3">
        <v>33</v>
      </c>
      <c r="K15" s="5">
        <v>106.15515151515153</v>
      </c>
    </row>
    <row r="16" spans="1:12">
      <c r="A16" s="33">
        <f t="shared" si="0"/>
        <v>0</v>
      </c>
      <c r="B16" s="2">
        <v>44576</v>
      </c>
      <c r="C16" s="3">
        <f t="shared" si="1"/>
        <v>1</v>
      </c>
      <c r="D16" s="3" t="str">
        <f>VLOOKUP(WEEKDAY(B16,2),[1]Key!$B$3:$C$9,2,0)</f>
        <v>Sábado</v>
      </c>
      <c r="E16" s="3">
        <f t="shared" si="2"/>
        <v>2022</v>
      </c>
      <c r="F16" s="4">
        <v>6727.53</v>
      </c>
      <c r="G16" s="4">
        <v>5752.1800000000012</v>
      </c>
      <c r="H16" s="4">
        <v>975.35</v>
      </c>
      <c r="I16" s="4">
        <v>0</v>
      </c>
      <c r="J16" s="3">
        <v>48</v>
      </c>
      <c r="K16" s="5">
        <v>140.15687499999999</v>
      </c>
    </row>
    <row r="17" spans="1:11">
      <c r="A17" s="33">
        <f t="shared" si="0"/>
        <v>0</v>
      </c>
      <c r="B17" s="2">
        <v>44577</v>
      </c>
      <c r="C17" s="3">
        <f t="shared" si="1"/>
        <v>1</v>
      </c>
      <c r="D17" s="3" t="str">
        <f>VLOOKUP(WEEKDAY(B17,2),[1]Key!$B$3:$C$9,2,0)</f>
        <v>Domingo</v>
      </c>
      <c r="E17" s="3">
        <f t="shared" si="2"/>
        <v>2022</v>
      </c>
      <c r="F17" s="4">
        <v>3620.1599999999994</v>
      </c>
      <c r="G17" s="4">
        <v>3216.5699999999997</v>
      </c>
      <c r="H17" s="4">
        <v>403.59000000000003</v>
      </c>
      <c r="I17" s="4">
        <v>0</v>
      </c>
      <c r="J17" s="3">
        <v>28</v>
      </c>
      <c r="K17" s="5">
        <v>129.29142857142855</v>
      </c>
    </row>
    <row r="18" spans="1:11">
      <c r="A18" s="33">
        <f t="shared" si="0"/>
        <v>0</v>
      </c>
      <c r="B18" s="2">
        <v>44578</v>
      </c>
      <c r="C18" s="3">
        <f t="shared" si="1"/>
        <v>1</v>
      </c>
      <c r="D18" s="3" t="str">
        <f>VLOOKUP(WEEKDAY(B18,2),[1]Key!$B$3:$C$9,2,0)</f>
        <v>Lunes</v>
      </c>
      <c r="E18" s="3">
        <f t="shared" si="2"/>
        <v>2022</v>
      </c>
      <c r="F18" s="4">
        <v>3178.4100000000003</v>
      </c>
      <c r="G18" s="4">
        <v>3154.4100000000003</v>
      </c>
      <c r="H18" s="4">
        <v>24</v>
      </c>
      <c r="I18" s="4">
        <v>0</v>
      </c>
      <c r="J18" s="3">
        <v>34</v>
      </c>
      <c r="K18" s="5">
        <v>93.482647058823545</v>
      </c>
    </row>
    <row r="19" spans="1:11">
      <c r="A19" s="33">
        <f t="shared" si="0"/>
        <v>0</v>
      </c>
      <c r="B19" s="2">
        <v>44579</v>
      </c>
      <c r="C19" s="3">
        <f t="shared" si="1"/>
        <v>1</v>
      </c>
      <c r="D19" s="3" t="str">
        <f>VLOOKUP(WEEKDAY(B19,2),[1]Key!$B$3:$C$9,2,0)</f>
        <v>Martes</v>
      </c>
      <c r="E19" s="3">
        <f t="shared" si="2"/>
        <v>2022</v>
      </c>
      <c r="F19" s="4">
        <v>3765.94</v>
      </c>
      <c r="G19" s="4">
        <v>3388.3700000000003</v>
      </c>
      <c r="H19" s="4">
        <v>377.57000000000005</v>
      </c>
      <c r="I19" s="4">
        <v>0</v>
      </c>
      <c r="J19" s="3">
        <v>40</v>
      </c>
      <c r="K19" s="5">
        <v>94.148499999999999</v>
      </c>
    </row>
    <row r="20" spans="1:11">
      <c r="A20" s="33">
        <f t="shared" si="0"/>
        <v>0</v>
      </c>
      <c r="B20" s="2">
        <v>44580</v>
      </c>
      <c r="C20" s="3">
        <f t="shared" si="1"/>
        <v>1</v>
      </c>
      <c r="D20" s="3" t="str">
        <f>VLOOKUP(WEEKDAY(B20,2),[1]Key!$B$3:$C$9,2,0)</f>
        <v>Miércoles</v>
      </c>
      <c r="E20" s="3">
        <f t="shared" si="2"/>
        <v>2022</v>
      </c>
      <c r="F20" s="4">
        <v>3966.4799999999996</v>
      </c>
      <c r="G20" s="4">
        <v>3605.2099999999996</v>
      </c>
      <c r="H20" s="4">
        <v>361.27</v>
      </c>
      <c r="I20" s="4">
        <v>0</v>
      </c>
      <c r="J20" s="3">
        <v>53</v>
      </c>
      <c r="K20" s="5">
        <v>74.839245283018855</v>
      </c>
    </row>
    <row r="21" spans="1:11">
      <c r="A21" s="33">
        <f t="shared" si="0"/>
        <v>0</v>
      </c>
      <c r="B21" s="2">
        <v>44581</v>
      </c>
      <c r="C21" s="3">
        <f t="shared" si="1"/>
        <v>1</v>
      </c>
      <c r="D21" s="3" t="str">
        <f>VLOOKUP(WEEKDAY(B21,2),[1]Key!$B$3:$C$9,2,0)</f>
        <v>Jueves</v>
      </c>
      <c r="E21" s="3">
        <f t="shared" si="2"/>
        <v>2022</v>
      </c>
      <c r="F21" s="4">
        <v>3706.6299999999987</v>
      </c>
      <c r="G21" s="4">
        <v>3706.6299999999987</v>
      </c>
      <c r="H21" s="4">
        <v>0</v>
      </c>
      <c r="I21" s="4">
        <v>0</v>
      </c>
      <c r="J21" s="3">
        <v>42</v>
      </c>
      <c r="K21" s="5">
        <v>88.253095238095213</v>
      </c>
    </row>
    <row r="22" spans="1:11">
      <c r="A22" s="33">
        <f t="shared" si="0"/>
        <v>0</v>
      </c>
      <c r="B22" s="2">
        <v>44582</v>
      </c>
      <c r="C22" s="3">
        <f t="shared" si="1"/>
        <v>1</v>
      </c>
      <c r="D22" s="3" t="str">
        <f>VLOOKUP(WEEKDAY(B22,2),[1]Key!$B$3:$C$9,2,0)</f>
        <v>Viernes</v>
      </c>
      <c r="E22" s="3">
        <f t="shared" si="2"/>
        <v>2022</v>
      </c>
      <c r="F22" s="4">
        <v>2753.61</v>
      </c>
      <c r="G22" s="4">
        <v>2753.61</v>
      </c>
      <c r="H22" s="4">
        <v>0</v>
      </c>
      <c r="I22" s="4">
        <v>0</v>
      </c>
      <c r="J22" s="3">
        <v>35</v>
      </c>
      <c r="K22" s="5">
        <v>78.674571428571426</v>
      </c>
    </row>
    <row r="23" spans="1:11">
      <c r="A23" s="33">
        <f t="shared" si="0"/>
        <v>0</v>
      </c>
      <c r="B23" s="2">
        <v>44583</v>
      </c>
      <c r="C23" s="3">
        <f t="shared" si="1"/>
        <v>1</v>
      </c>
      <c r="D23" s="3" t="str">
        <f>VLOOKUP(WEEKDAY(B23,2),[1]Key!$B$3:$C$9,2,0)</f>
        <v>Sábado</v>
      </c>
      <c r="E23" s="3">
        <f t="shared" si="2"/>
        <v>2022</v>
      </c>
      <c r="F23" s="4">
        <v>6177.15</v>
      </c>
      <c r="G23" s="4">
        <v>4991.5600000000004</v>
      </c>
      <c r="H23" s="4">
        <v>1185.5899999999999</v>
      </c>
      <c r="I23" s="4">
        <v>0</v>
      </c>
      <c r="J23" s="3">
        <v>51</v>
      </c>
      <c r="K23" s="5">
        <v>121.12058823529411</v>
      </c>
    </row>
    <row r="24" spans="1:11">
      <c r="A24" s="33">
        <f t="shared" si="0"/>
        <v>0</v>
      </c>
      <c r="B24" s="2">
        <v>44584</v>
      </c>
      <c r="C24" s="3">
        <f t="shared" si="1"/>
        <v>1</v>
      </c>
      <c r="D24" s="3" t="str">
        <f>VLOOKUP(WEEKDAY(B24,2),[1]Key!$B$3:$C$9,2,0)</f>
        <v>Domingo</v>
      </c>
      <c r="E24" s="3">
        <f t="shared" si="2"/>
        <v>2022</v>
      </c>
      <c r="F24" s="4">
        <v>2919.39</v>
      </c>
      <c r="G24" s="4">
        <v>2833.64</v>
      </c>
      <c r="H24" s="4">
        <v>85.75</v>
      </c>
      <c r="I24" s="4">
        <v>0</v>
      </c>
      <c r="J24" s="3">
        <v>26</v>
      </c>
      <c r="K24" s="5">
        <v>112.28423076923076</v>
      </c>
    </row>
    <row r="25" spans="1:11">
      <c r="A25" s="33">
        <f t="shared" si="0"/>
        <v>0</v>
      </c>
      <c r="B25" s="2">
        <v>44585</v>
      </c>
      <c r="C25" s="3">
        <f t="shared" si="1"/>
        <v>1</v>
      </c>
      <c r="D25" s="3" t="str">
        <f>VLOOKUP(WEEKDAY(B25,2),[1]Key!$B$3:$C$9,2,0)</f>
        <v>Lunes</v>
      </c>
      <c r="E25" s="3">
        <f t="shared" si="2"/>
        <v>2022</v>
      </c>
      <c r="F25" s="4">
        <v>3034.94</v>
      </c>
      <c r="G25" s="4">
        <v>2721.46</v>
      </c>
      <c r="H25" s="4">
        <v>313.48</v>
      </c>
      <c r="I25" s="4">
        <v>0</v>
      </c>
      <c r="J25" s="3">
        <v>31</v>
      </c>
      <c r="K25" s="5">
        <v>97.90129032258065</v>
      </c>
    </row>
    <row r="26" spans="1:11">
      <c r="A26" s="33">
        <f t="shared" si="0"/>
        <v>0</v>
      </c>
      <c r="B26" s="2">
        <v>44586</v>
      </c>
      <c r="C26" s="3">
        <f t="shared" si="1"/>
        <v>1</v>
      </c>
      <c r="D26" s="3" t="str">
        <f>VLOOKUP(WEEKDAY(B26,2),[1]Key!$B$3:$C$9,2,0)</f>
        <v>Martes</v>
      </c>
      <c r="E26" s="3">
        <f t="shared" si="2"/>
        <v>2022</v>
      </c>
      <c r="F26" s="4">
        <v>2491.3900000000003</v>
      </c>
      <c r="G26" s="4">
        <v>2365.7700000000004</v>
      </c>
      <c r="H26" s="4">
        <v>125.62</v>
      </c>
      <c r="I26" s="4">
        <v>0</v>
      </c>
      <c r="J26" s="3">
        <v>34</v>
      </c>
      <c r="K26" s="5">
        <v>73.27617647058824</v>
      </c>
    </row>
    <row r="27" spans="1:11">
      <c r="A27" s="33">
        <f t="shared" si="0"/>
        <v>0</v>
      </c>
      <c r="B27" s="2">
        <v>44587</v>
      </c>
      <c r="C27" s="3">
        <f t="shared" si="1"/>
        <v>1</v>
      </c>
      <c r="D27" s="3" t="str">
        <f>VLOOKUP(WEEKDAY(B27,2),[1]Key!$B$3:$C$9,2,0)</f>
        <v>Miércoles</v>
      </c>
      <c r="E27" s="3">
        <f t="shared" si="2"/>
        <v>2022</v>
      </c>
      <c r="F27" s="4">
        <v>1881.2299999999998</v>
      </c>
      <c r="G27" s="4">
        <v>1714.1499999999996</v>
      </c>
      <c r="H27" s="4">
        <v>167.08</v>
      </c>
      <c r="I27" s="4">
        <v>0</v>
      </c>
      <c r="J27" s="3">
        <v>24</v>
      </c>
      <c r="K27" s="5">
        <v>78.384583333333325</v>
      </c>
    </row>
    <row r="28" spans="1:11">
      <c r="A28" s="33">
        <f t="shared" si="0"/>
        <v>0</v>
      </c>
      <c r="B28" s="2">
        <v>44588</v>
      </c>
      <c r="C28" s="3">
        <f t="shared" si="1"/>
        <v>1</v>
      </c>
      <c r="D28" s="3" t="str">
        <f>VLOOKUP(WEEKDAY(B28,2),[1]Key!$B$3:$C$9,2,0)</f>
        <v>Jueves</v>
      </c>
      <c r="E28" s="3">
        <f t="shared" si="2"/>
        <v>2022</v>
      </c>
      <c r="F28" s="4">
        <v>2533.2700000000009</v>
      </c>
      <c r="G28" s="4">
        <v>1714.6299999999999</v>
      </c>
      <c r="H28" s="4">
        <v>818.64</v>
      </c>
      <c r="I28" s="4">
        <v>0</v>
      </c>
      <c r="J28" s="3">
        <v>34</v>
      </c>
      <c r="K28" s="5">
        <v>74.507941176470609</v>
      </c>
    </row>
    <row r="29" spans="1:11">
      <c r="A29" s="33">
        <f t="shared" si="0"/>
        <v>0</v>
      </c>
      <c r="B29" s="2">
        <v>44589</v>
      </c>
      <c r="C29" s="3">
        <f t="shared" si="1"/>
        <v>1</v>
      </c>
      <c r="D29" s="3" t="str">
        <f>VLOOKUP(WEEKDAY(B29,2),[1]Key!$B$3:$C$9,2,0)</f>
        <v>Viernes</v>
      </c>
      <c r="E29" s="3">
        <f t="shared" si="2"/>
        <v>2022</v>
      </c>
      <c r="F29" s="4">
        <v>4445.8600000000006</v>
      </c>
      <c r="G29" s="4">
        <v>4286.0700000000006</v>
      </c>
      <c r="H29" s="4">
        <v>159.79</v>
      </c>
      <c r="I29" s="4">
        <v>0</v>
      </c>
      <c r="J29" s="3">
        <v>45</v>
      </c>
      <c r="K29" s="5">
        <v>98.796888888888901</v>
      </c>
    </row>
    <row r="30" spans="1:11">
      <c r="A30" s="33">
        <f t="shared" si="0"/>
        <v>0</v>
      </c>
      <c r="B30" s="2">
        <v>44590</v>
      </c>
      <c r="C30" s="3">
        <f t="shared" si="1"/>
        <v>1</v>
      </c>
      <c r="D30" s="3" t="str">
        <f>VLOOKUP(WEEKDAY(B30,2),[1]Key!$B$3:$C$9,2,0)</f>
        <v>Sábado</v>
      </c>
      <c r="E30" s="3">
        <f t="shared" si="2"/>
        <v>2022</v>
      </c>
      <c r="F30" s="4">
        <v>3152.1800000000003</v>
      </c>
      <c r="G30" s="4">
        <v>2150.6500000000005</v>
      </c>
      <c r="H30" s="4">
        <v>1001.53</v>
      </c>
      <c r="I30" s="4">
        <v>0</v>
      </c>
      <c r="J30" s="3">
        <v>26</v>
      </c>
      <c r="K30" s="5">
        <v>121.23769230769231</v>
      </c>
    </row>
    <row r="31" spans="1:11">
      <c r="A31" s="33">
        <f t="shared" si="0"/>
        <v>0</v>
      </c>
      <c r="B31" s="2">
        <v>44591</v>
      </c>
      <c r="C31" s="3">
        <f t="shared" si="1"/>
        <v>1</v>
      </c>
      <c r="D31" s="3" t="str">
        <f>VLOOKUP(WEEKDAY(B31,2),[1]Key!$B$3:$C$9,2,0)</f>
        <v>Domingo</v>
      </c>
      <c r="E31" s="3">
        <f t="shared" si="2"/>
        <v>2022</v>
      </c>
      <c r="F31" s="4">
        <v>2940.98</v>
      </c>
      <c r="G31" s="4">
        <v>2819.89</v>
      </c>
      <c r="H31" s="4">
        <v>121.09</v>
      </c>
      <c r="I31" s="4">
        <v>0</v>
      </c>
      <c r="J31" s="3">
        <v>29</v>
      </c>
      <c r="K31" s="5">
        <v>101.41310344827586</v>
      </c>
    </row>
    <row r="32" spans="1:11">
      <c r="A32" s="33">
        <f t="shared" si="0"/>
        <v>0</v>
      </c>
      <c r="B32" s="2">
        <v>44592</v>
      </c>
      <c r="C32" s="3">
        <f t="shared" si="1"/>
        <v>1</v>
      </c>
      <c r="D32" s="3" t="str">
        <f>VLOOKUP(WEEKDAY(B32,2),[1]Key!$B$3:$C$9,2,0)</f>
        <v>Lunes</v>
      </c>
      <c r="E32" s="3">
        <f t="shared" si="2"/>
        <v>2022</v>
      </c>
      <c r="F32" s="4">
        <v>4221.2599999999993</v>
      </c>
      <c r="G32" s="4">
        <v>4169.25</v>
      </c>
      <c r="H32" s="4">
        <v>52.01</v>
      </c>
      <c r="I32" s="4">
        <v>0</v>
      </c>
      <c r="J32" s="3">
        <v>54</v>
      </c>
      <c r="K32" s="5">
        <v>78.171481481481464</v>
      </c>
    </row>
    <row r="33" spans="1:11">
      <c r="A33" s="33">
        <f t="shared" si="0"/>
        <v>0</v>
      </c>
      <c r="B33" s="2">
        <v>44593</v>
      </c>
      <c r="C33" s="3">
        <f t="shared" si="1"/>
        <v>2</v>
      </c>
      <c r="D33" s="3" t="str">
        <f>VLOOKUP(WEEKDAY(B33,2),[1]Key!$B$3:$C$9,2,0)</f>
        <v>Martes</v>
      </c>
      <c r="E33" s="3">
        <f t="shared" si="2"/>
        <v>2022</v>
      </c>
      <c r="F33" s="4">
        <v>4717.8500000000022</v>
      </c>
      <c r="G33" s="4">
        <v>4360.6400000000012</v>
      </c>
      <c r="H33" s="4">
        <v>357.21</v>
      </c>
      <c r="I33" s="4">
        <v>0</v>
      </c>
      <c r="J33" s="3">
        <v>47</v>
      </c>
      <c r="K33" s="5">
        <v>100.3797872340426</v>
      </c>
    </row>
    <row r="34" spans="1:11">
      <c r="A34" s="33">
        <f t="shared" si="0"/>
        <v>0</v>
      </c>
      <c r="B34" s="2">
        <v>44594</v>
      </c>
      <c r="C34" s="3">
        <f t="shared" si="1"/>
        <v>2</v>
      </c>
      <c r="D34" s="3" t="str">
        <f>VLOOKUP(WEEKDAY(B34,2),[1]Key!$B$3:$C$9,2,0)</f>
        <v>Miércoles</v>
      </c>
      <c r="E34" s="3">
        <f t="shared" si="2"/>
        <v>2022</v>
      </c>
      <c r="F34" s="4">
        <v>4845.28</v>
      </c>
      <c r="G34" s="4">
        <v>4845.28</v>
      </c>
      <c r="H34" s="4">
        <v>0</v>
      </c>
      <c r="I34" s="4">
        <v>0</v>
      </c>
      <c r="J34" s="3">
        <v>42</v>
      </c>
      <c r="K34" s="5">
        <v>115.36380952380952</v>
      </c>
    </row>
    <row r="35" spans="1:11">
      <c r="A35" s="33">
        <f t="shared" si="0"/>
        <v>0</v>
      </c>
      <c r="B35" s="2">
        <v>44595</v>
      </c>
      <c r="C35" s="3">
        <f t="shared" si="1"/>
        <v>2</v>
      </c>
      <c r="D35" s="3" t="str">
        <f>VLOOKUP(WEEKDAY(B35,2),[1]Key!$B$3:$C$9,2,0)</f>
        <v>Jueves</v>
      </c>
      <c r="E35" s="3">
        <f t="shared" si="2"/>
        <v>2022</v>
      </c>
      <c r="F35" s="4">
        <v>3418.4500000000003</v>
      </c>
      <c r="G35" s="4">
        <v>3305.7400000000007</v>
      </c>
      <c r="H35" s="4">
        <v>112.71</v>
      </c>
      <c r="I35" s="4">
        <v>0</v>
      </c>
      <c r="J35" s="3">
        <v>33</v>
      </c>
      <c r="K35" s="5">
        <v>103.58939393939394</v>
      </c>
    </row>
    <row r="36" spans="1:11">
      <c r="A36" s="33">
        <f t="shared" si="0"/>
        <v>0</v>
      </c>
      <c r="B36" s="2">
        <v>44596</v>
      </c>
      <c r="C36" s="3">
        <f t="shared" si="1"/>
        <v>2</v>
      </c>
      <c r="D36" s="3" t="str">
        <f>VLOOKUP(WEEKDAY(B36,2),[1]Key!$B$3:$C$9,2,0)</f>
        <v>Viernes</v>
      </c>
      <c r="E36" s="3">
        <f t="shared" si="2"/>
        <v>2022</v>
      </c>
      <c r="F36" s="4">
        <v>3483.920000000001</v>
      </c>
      <c r="G36" s="4">
        <v>2786.7500000000005</v>
      </c>
      <c r="H36" s="4">
        <v>697.17</v>
      </c>
      <c r="I36" s="4">
        <v>0</v>
      </c>
      <c r="J36" s="3">
        <v>39</v>
      </c>
      <c r="K36" s="5">
        <v>89.331282051282074</v>
      </c>
    </row>
    <row r="37" spans="1:11">
      <c r="A37" s="33">
        <f t="shared" si="0"/>
        <v>0</v>
      </c>
      <c r="B37" s="2">
        <v>44597</v>
      </c>
      <c r="C37" s="3">
        <f t="shared" si="1"/>
        <v>2</v>
      </c>
      <c r="D37" s="3" t="str">
        <f>VLOOKUP(WEEKDAY(B37,2),[1]Key!$B$3:$C$9,2,0)</f>
        <v>Sábado</v>
      </c>
      <c r="E37" s="3">
        <f t="shared" si="2"/>
        <v>2022</v>
      </c>
      <c r="F37" s="4">
        <v>4180.18</v>
      </c>
      <c r="G37" s="4">
        <v>3462.6900000000005</v>
      </c>
      <c r="H37" s="4">
        <v>717.49</v>
      </c>
      <c r="I37" s="4">
        <v>0</v>
      </c>
      <c r="J37" s="3">
        <v>38</v>
      </c>
      <c r="K37" s="5">
        <v>110.00473684210527</v>
      </c>
    </row>
    <row r="38" spans="1:11">
      <c r="A38" s="33">
        <f t="shared" si="0"/>
        <v>0</v>
      </c>
      <c r="B38" s="2">
        <v>44598</v>
      </c>
      <c r="C38" s="3">
        <f t="shared" si="1"/>
        <v>2</v>
      </c>
      <c r="D38" s="3" t="str">
        <f>VLOOKUP(WEEKDAY(B38,2),[1]Key!$B$3:$C$9,2,0)</f>
        <v>Domingo</v>
      </c>
      <c r="E38" s="3">
        <f t="shared" si="2"/>
        <v>2022</v>
      </c>
      <c r="F38" s="4">
        <v>2630.46</v>
      </c>
      <c r="G38" s="4">
        <v>1803.4300000000003</v>
      </c>
      <c r="H38" s="4">
        <v>827.03</v>
      </c>
      <c r="I38" s="4">
        <v>0</v>
      </c>
      <c r="J38" s="3">
        <v>22</v>
      </c>
      <c r="K38" s="5">
        <v>119.56636363636363</v>
      </c>
    </row>
    <row r="39" spans="1:11">
      <c r="A39" s="33">
        <f t="shared" si="0"/>
        <v>0</v>
      </c>
      <c r="B39" s="2">
        <v>44599</v>
      </c>
      <c r="C39" s="3">
        <f t="shared" si="1"/>
        <v>2</v>
      </c>
      <c r="D39" s="3" t="str">
        <f>VLOOKUP(WEEKDAY(B39,2),[1]Key!$B$3:$C$9,2,0)</f>
        <v>Lunes</v>
      </c>
      <c r="E39" s="3">
        <f t="shared" si="2"/>
        <v>2022</v>
      </c>
      <c r="F39" s="4">
        <v>2654.27</v>
      </c>
      <c r="G39" s="4">
        <v>2012.4099999999996</v>
      </c>
      <c r="H39" s="4">
        <v>641.86000000000013</v>
      </c>
      <c r="I39" s="4">
        <v>0</v>
      </c>
      <c r="J39" s="3">
        <v>31</v>
      </c>
      <c r="K39" s="5">
        <v>85.62161290322581</v>
      </c>
    </row>
    <row r="40" spans="1:11">
      <c r="A40" s="33">
        <f t="shared" si="0"/>
        <v>0</v>
      </c>
      <c r="B40" s="2">
        <v>44600</v>
      </c>
      <c r="C40" s="3">
        <f t="shared" si="1"/>
        <v>2</v>
      </c>
      <c r="D40" s="3" t="str">
        <f>VLOOKUP(WEEKDAY(B40,2),[1]Key!$B$3:$C$9,2,0)</f>
        <v>Martes</v>
      </c>
      <c r="E40" s="3">
        <f t="shared" si="2"/>
        <v>2022</v>
      </c>
      <c r="F40" s="4">
        <v>1405.34</v>
      </c>
      <c r="G40" s="4">
        <v>1405.34</v>
      </c>
      <c r="H40" s="4">
        <v>0</v>
      </c>
      <c r="I40" s="4">
        <v>0</v>
      </c>
      <c r="J40" s="3">
        <v>14</v>
      </c>
      <c r="K40" s="5">
        <v>100.38142857142857</v>
      </c>
    </row>
    <row r="41" spans="1:11">
      <c r="A41" s="33">
        <f t="shared" si="0"/>
        <v>0</v>
      </c>
      <c r="B41" s="2">
        <v>44601</v>
      </c>
      <c r="C41" s="3">
        <f t="shared" si="1"/>
        <v>2</v>
      </c>
      <c r="D41" s="3" t="str">
        <f>VLOOKUP(WEEKDAY(B41,2),[1]Key!$B$3:$C$9,2,0)</f>
        <v>Miércoles</v>
      </c>
      <c r="E41" s="3">
        <f t="shared" si="2"/>
        <v>2022</v>
      </c>
      <c r="F41" s="4">
        <v>3204.9199999999996</v>
      </c>
      <c r="G41" s="4">
        <v>2472.8899999999994</v>
      </c>
      <c r="H41" s="4">
        <v>732.03</v>
      </c>
      <c r="I41" s="4">
        <v>0</v>
      </c>
      <c r="J41" s="3">
        <v>27</v>
      </c>
      <c r="K41" s="5">
        <v>118.70074074074073</v>
      </c>
    </row>
    <row r="42" spans="1:11">
      <c r="A42" s="33">
        <f t="shared" si="0"/>
        <v>0</v>
      </c>
      <c r="B42" s="2">
        <v>44602</v>
      </c>
      <c r="C42" s="3">
        <f t="shared" si="1"/>
        <v>2</v>
      </c>
      <c r="D42" s="3" t="str">
        <f>VLOOKUP(WEEKDAY(B42,2),[1]Key!$B$3:$C$9,2,0)</f>
        <v>Jueves</v>
      </c>
      <c r="E42" s="3">
        <f t="shared" si="2"/>
        <v>2022</v>
      </c>
      <c r="F42" s="4">
        <v>3167.18</v>
      </c>
      <c r="G42" s="4">
        <v>2983.18</v>
      </c>
      <c r="H42" s="4">
        <v>184</v>
      </c>
      <c r="I42" s="4">
        <v>0</v>
      </c>
      <c r="J42" s="3">
        <v>30</v>
      </c>
      <c r="K42" s="5">
        <v>105.57266666666666</v>
      </c>
    </row>
    <row r="43" spans="1:11">
      <c r="A43" s="33">
        <f t="shared" si="0"/>
        <v>0</v>
      </c>
      <c r="B43" s="2">
        <v>44603</v>
      </c>
      <c r="C43" s="3">
        <f t="shared" si="1"/>
        <v>2</v>
      </c>
      <c r="D43" s="3" t="str">
        <f>VLOOKUP(WEEKDAY(B43,2),[1]Key!$B$3:$C$9,2,0)</f>
        <v>Viernes</v>
      </c>
      <c r="E43" s="3">
        <f t="shared" si="2"/>
        <v>2022</v>
      </c>
      <c r="F43" s="4">
        <v>2384.7800000000002</v>
      </c>
      <c r="G43" s="4">
        <v>2384.7800000000002</v>
      </c>
      <c r="H43" s="4">
        <v>0</v>
      </c>
      <c r="I43" s="4">
        <v>0</v>
      </c>
      <c r="J43" s="3">
        <v>24</v>
      </c>
      <c r="K43" s="5">
        <v>99.365833333333342</v>
      </c>
    </row>
    <row r="44" spans="1:11">
      <c r="A44" s="33">
        <f t="shared" si="0"/>
        <v>0</v>
      </c>
      <c r="B44" s="2">
        <v>44604</v>
      </c>
      <c r="C44" s="3">
        <f t="shared" si="1"/>
        <v>2</v>
      </c>
      <c r="D44" s="3" t="str">
        <f>VLOOKUP(WEEKDAY(B44,2),[1]Key!$B$3:$C$9,2,0)</f>
        <v>Sábado</v>
      </c>
      <c r="E44" s="3">
        <f t="shared" si="2"/>
        <v>2022</v>
      </c>
      <c r="F44" s="4">
        <v>4758.67</v>
      </c>
      <c r="G44" s="4">
        <v>4515.7399999999989</v>
      </c>
      <c r="H44" s="4">
        <v>242.93</v>
      </c>
      <c r="I44" s="4">
        <v>0</v>
      </c>
      <c r="J44" s="3">
        <v>40</v>
      </c>
      <c r="K44" s="5">
        <v>118.96675</v>
      </c>
    </row>
    <row r="45" spans="1:11">
      <c r="A45" s="33">
        <f t="shared" si="0"/>
        <v>0</v>
      </c>
      <c r="B45" s="2">
        <v>44605</v>
      </c>
      <c r="C45" s="3">
        <f t="shared" si="1"/>
        <v>2</v>
      </c>
      <c r="D45" s="3" t="str">
        <f>VLOOKUP(WEEKDAY(B45,2),[1]Key!$B$3:$C$9,2,0)</f>
        <v>Domingo</v>
      </c>
      <c r="E45" s="3">
        <f t="shared" si="2"/>
        <v>2022</v>
      </c>
      <c r="F45" s="4">
        <v>2562.7199999999998</v>
      </c>
      <c r="G45" s="4">
        <v>2031.7900000000002</v>
      </c>
      <c r="H45" s="4">
        <v>530.92999999999995</v>
      </c>
      <c r="I45" s="4">
        <v>0</v>
      </c>
      <c r="J45" s="3">
        <v>22</v>
      </c>
      <c r="K45" s="5">
        <v>116.48727272727272</v>
      </c>
    </row>
    <row r="46" spans="1:11">
      <c r="A46" s="33">
        <f t="shared" si="0"/>
        <v>0</v>
      </c>
      <c r="B46" s="2">
        <v>44606</v>
      </c>
      <c r="C46" s="3">
        <f t="shared" si="1"/>
        <v>2</v>
      </c>
      <c r="D46" s="3" t="str">
        <f>VLOOKUP(WEEKDAY(B46,2),[1]Key!$B$3:$C$9,2,0)</f>
        <v>Lunes</v>
      </c>
      <c r="E46" s="3">
        <f t="shared" si="2"/>
        <v>2022</v>
      </c>
      <c r="F46" s="4">
        <v>2791.7</v>
      </c>
      <c r="G46" s="4">
        <v>2753.0099999999998</v>
      </c>
      <c r="H46" s="4">
        <v>38.69</v>
      </c>
      <c r="I46" s="4">
        <v>0</v>
      </c>
      <c r="J46" s="3">
        <v>26</v>
      </c>
      <c r="K46" s="5">
        <v>107.37307692307692</v>
      </c>
    </row>
    <row r="47" spans="1:11">
      <c r="A47" s="33">
        <f t="shared" si="0"/>
        <v>0</v>
      </c>
      <c r="B47" s="2">
        <v>44607</v>
      </c>
      <c r="C47" s="3">
        <f t="shared" si="1"/>
        <v>2</v>
      </c>
      <c r="D47" s="3" t="str">
        <f>VLOOKUP(WEEKDAY(B47,2),[1]Key!$B$3:$C$9,2,0)</f>
        <v>Martes</v>
      </c>
      <c r="E47" s="3">
        <f t="shared" si="2"/>
        <v>2022</v>
      </c>
      <c r="F47" s="4">
        <v>6054.2200000000012</v>
      </c>
      <c r="G47" s="4">
        <v>5314.25</v>
      </c>
      <c r="H47" s="4">
        <v>739.97</v>
      </c>
      <c r="I47" s="4">
        <v>0</v>
      </c>
      <c r="J47" s="3">
        <v>56</v>
      </c>
      <c r="K47" s="5">
        <v>108.11107142857145</v>
      </c>
    </row>
    <row r="48" spans="1:11">
      <c r="A48" s="33">
        <f t="shared" si="0"/>
        <v>0</v>
      </c>
      <c r="B48" s="2">
        <v>44608</v>
      </c>
      <c r="C48" s="3">
        <f t="shared" si="1"/>
        <v>2</v>
      </c>
      <c r="D48" s="3" t="str">
        <f>VLOOKUP(WEEKDAY(B48,2),[1]Key!$B$3:$C$9,2,0)</f>
        <v>Miércoles</v>
      </c>
      <c r="E48" s="3">
        <f t="shared" si="2"/>
        <v>2022</v>
      </c>
      <c r="F48" s="4">
        <v>4255.83</v>
      </c>
      <c r="G48" s="4">
        <v>4245.07</v>
      </c>
      <c r="H48" s="4">
        <v>10.76</v>
      </c>
      <c r="I48" s="4">
        <v>0</v>
      </c>
      <c r="J48" s="3">
        <v>44</v>
      </c>
      <c r="K48" s="5">
        <v>96.723409090909087</v>
      </c>
    </row>
    <row r="49" spans="1:11">
      <c r="A49" s="33">
        <f t="shared" si="0"/>
        <v>0</v>
      </c>
      <c r="B49" s="2">
        <v>44609</v>
      </c>
      <c r="C49" s="3">
        <f t="shared" si="1"/>
        <v>2</v>
      </c>
      <c r="D49" s="3" t="str">
        <f>VLOOKUP(WEEKDAY(B49,2),[1]Key!$B$3:$C$9,2,0)</f>
        <v>Jueves</v>
      </c>
      <c r="E49" s="3">
        <f t="shared" si="2"/>
        <v>2022</v>
      </c>
      <c r="F49" s="4">
        <v>4820.6599999999989</v>
      </c>
      <c r="G49" s="4">
        <v>3842.0499999999997</v>
      </c>
      <c r="H49" s="4">
        <v>978.61</v>
      </c>
      <c r="I49" s="4">
        <v>0</v>
      </c>
      <c r="J49" s="3">
        <v>55</v>
      </c>
      <c r="K49" s="5">
        <v>87.648363636363612</v>
      </c>
    </row>
    <row r="50" spans="1:11">
      <c r="A50" s="33">
        <f t="shared" si="0"/>
        <v>0</v>
      </c>
      <c r="B50" s="2">
        <v>44610</v>
      </c>
      <c r="C50" s="3">
        <f t="shared" si="1"/>
        <v>2</v>
      </c>
      <c r="D50" s="3" t="str">
        <f>VLOOKUP(WEEKDAY(B50,2),[1]Key!$B$3:$C$9,2,0)</f>
        <v>Viernes</v>
      </c>
      <c r="E50" s="3">
        <f t="shared" si="2"/>
        <v>2022</v>
      </c>
      <c r="F50" s="4">
        <v>2980.7999999999997</v>
      </c>
      <c r="G50" s="4">
        <v>2980.7999999999997</v>
      </c>
      <c r="H50" s="4">
        <v>0</v>
      </c>
      <c r="I50" s="4">
        <v>0</v>
      </c>
      <c r="J50" s="3">
        <v>37</v>
      </c>
      <c r="K50" s="5">
        <v>80.562162162162153</v>
      </c>
    </row>
    <row r="51" spans="1:11">
      <c r="A51" s="33">
        <f t="shared" si="0"/>
        <v>0</v>
      </c>
      <c r="B51" s="2">
        <v>44611</v>
      </c>
      <c r="C51" s="3">
        <f t="shared" si="1"/>
        <v>2</v>
      </c>
      <c r="D51" s="3" t="str">
        <f>VLOOKUP(WEEKDAY(B51,2),[1]Key!$B$3:$C$9,2,0)</f>
        <v>Sábado</v>
      </c>
      <c r="E51" s="3">
        <f t="shared" si="2"/>
        <v>2022</v>
      </c>
      <c r="F51" s="4">
        <v>5728.46</v>
      </c>
      <c r="G51" s="4">
        <v>4623.34</v>
      </c>
      <c r="H51" s="4">
        <v>1105.1199999999999</v>
      </c>
      <c r="I51" s="4">
        <v>0</v>
      </c>
      <c r="J51" s="3">
        <v>44</v>
      </c>
      <c r="K51" s="5">
        <v>130.19227272727272</v>
      </c>
    </row>
    <row r="52" spans="1:11">
      <c r="A52" s="33">
        <f t="shared" si="0"/>
        <v>0</v>
      </c>
      <c r="B52" s="2">
        <v>44612</v>
      </c>
      <c r="C52" s="3">
        <f t="shared" si="1"/>
        <v>2</v>
      </c>
      <c r="D52" s="3" t="str">
        <f>VLOOKUP(WEEKDAY(B52,2),[1]Key!$B$3:$C$9,2,0)</f>
        <v>Domingo</v>
      </c>
      <c r="E52" s="3">
        <f t="shared" si="2"/>
        <v>2022</v>
      </c>
      <c r="F52" s="4">
        <v>5559.9400000000005</v>
      </c>
      <c r="G52" s="4">
        <v>2744.4999999999995</v>
      </c>
      <c r="H52" s="4">
        <v>2815.44</v>
      </c>
      <c r="I52" s="4">
        <v>0</v>
      </c>
      <c r="J52" s="3">
        <v>33</v>
      </c>
      <c r="K52" s="5">
        <v>168.48303030303032</v>
      </c>
    </row>
    <row r="53" spans="1:11">
      <c r="A53" s="33">
        <f t="shared" si="0"/>
        <v>0</v>
      </c>
      <c r="B53" s="2">
        <v>44613</v>
      </c>
      <c r="C53" s="3">
        <f t="shared" si="1"/>
        <v>2</v>
      </c>
      <c r="D53" s="3" t="str">
        <f>VLOOKUP(WEEKDAY(B53,2),[1]Key!$B$3:$C$9,2,0)</f>
        <v>Lunes</v>
      </c>
      <c r="E53" s="3">
        <f t="shared" si="2"/>
        <v>2022</v>
      </c>
      <c r="F53" s="4">
        <v>4966.5399999999991</v>
      </c>
      <c r="G53" s="4">
        <v>4085.99</v>
      </c>
      <c r="H53" s="4">
        <v>880.55000000000007</v>
      </c>
      <c r="I53" s="4">
        <v>0</v>
      </c>
      <c r="J53" s="3">
        <v>35</v>
      </c>
      <c r="K53" s="5">
        <v>141.90114285714284</v>
      </c>
    </row>
    <row r="54" spans="1:11">
      <c r="A54" s="33">
        <f t="shared" si="0"/>
        <v>0</v>
      </c>
      <c r="B54" s="2">
        <v>44614</v>
      </c>
      <c r="C54" s="3">
        <f t="shared" si="1"/>
        <v>2</v>
      </c>
      <c r="D54" s="3" t="str">
        <f>VLOOKUP(WEEKDAY(B54,2),[1]Key!$B$3:$C$9,2,0)</f>
        <v>Martes</v>
      </c>
      <c r="E54" s="3">
        <f t="shared" si="2"/>
        <v>2022</v>
      </c>
      <c r="F54" s="4">
        <v>4648.9900000000007</v>
      </c>
      <c r="G54" s="4">
        <v>4545.76</v>
      </c>
      <c r="H54" s="4">
        <v>103.23</v>
      </c>
      <c r="I54" s="4">
        <v>0</v>
      </c>
      <c r="J54" s="3">
        <v>49</v>
      </c>
      <c r="K54" s="5">
        <v>94.877346938775531</v>
      </c>
    </row>
    <row r="55" spans="1:11">
      <c r="A55" s="33">
        <f t="shared" si="0"/>
        <v>0</v>
      </c>
      <c r="B55" s="2">
        <v>44615</v>
      </c>
      <c r="C55" s="3">
        <f t="shared" si="1"/>
        <v>2</v>
      </c>
      <c r="D55" s="3" t="str">
        <f>VLOOKUP(WEEKDAY(B55,2),[1]Key!$B$3:$C$9,2,0)</f>
        <v>Miércoles</v>
      </c>
      <c r="E55" s="3">
        <f t="shared" si="2"/>
        <v>2022</v>
      </c>
      <c r="F55" s="4">
        <v>3440.66</v>
      </c>
      <c r="G55" s="4">
        <v>2997.29</v>
      </c>
      <c r="H55" s="4">
        <v>443.37</v>
      </c>
      <c r="I55" s="4">
        <v>0</v>
      </c>
      <c r="J55" s="3">
        <v>43</v>
      </c>
      <c r="K55" s="5">
        <v>80.015348837209302</v>
      </c>
    </row>
    <row r="56" spans="1:11">
      <c r="A56" s="33">
        <f t="shared" si="0"/>
        <v>0</v>
      </c>
      <c r="B56" s="2">
        <v>44616</v>
      </c>
      <c r="C56" s="3">
        <f t="shared" si="1"/>
        <v>2</v>
      </c>
      <c r="D56" s="3" t="str">
        <f>VLOOKUP(WEEKDAY(B56,2),[1]Key!$B$3:$C$9,2,0)</f>
        <v>Jueves</v>
      </c>
      <c r="E56" s="3">
        <f t="shared" si="2"/>
        <v>2022</v>
      </c>
      <c r="F56" s="4">
        <v>4088.0899999999997</v>
      </c>
      <c r="G56" s="4">
        <v>3492.1699999999996</v>
      </c>
      <c r="H56" s="4">
        <v>595.91999999999996</v>
      </c>
      <c r="I56" s="4">
        <v>0</v>
      </c>
      <c r="J56" s="3">
        <v>40</v>
      </c>
      <c r="K56" s="5">
        <v>102.20224999999999</v>
      </c>
    </row>
    <row r="57" spans="1:11">
      <c r="A57" s="33">
        <f t="shared" si="0"/>
        <v>0</v>
      </c>
      <c r="B57" s="2">
        <v>44617</v>
      </c>
      <c r="C57" s="3">
        <f t="shared" si="1"/>
        <v>2</v>
      </c>
      <c r="D57" s="3" t="str">
        <f>VLOOKUP(WEEKDAY(B57,2),[1]Key!$B$3:$C$9,2,0)</f>
        <v>Viernes</v>
      </c>
      <c r="E57" s="3">
        <f t="shared" si="2"/>
        <v>2022</v>
      </c>
      <c r="F57" s="4">
        <v>2918.3399999999997</v>
      </c>
      <c r="G57" s="4">
        <v>2489.85</v>
      </c>
      <c r="H57" s="4">
        <v>428.49</v>
      </c>
      <c r="I57" s="4">
        <v>0</v>
      </c>
      <c r="J57" s="3">
        <v>34</v>
      </c>
      <c r="K57" s="5">
        <v>85.833529411764701</v>
      </c>
    </row>
    <row r="58" spans="1:11">
      <c r="A58" s="33">
        <f t="shared" si="0"/>
        <v>0</v>
      </c>
      <c r="B58" s="2">
        <v>44618</v>
      </c>
      <c r="C58" s="3">
        <f t="shared" si="1"/>
        <v>2</v>
      </c>
      <c r="D58" s="3" t="str">
        <f>VLOOKUP(WEEKDAY(B58,2),[1]Key!$B$3:$C$9,2,0)</f>
        <v>Sábado</v>
      </c>
      <c r="E58" s="3">
        <f t="shared" si="2"/>
        <v>2022</v>
      </c>
      <c r="F58" s="4">
        <v>7506.010000000002</v>
      </c>
      <c r="G58" s="4">
        <v>4240.6500000000015</v>
      </c>
      <c r="H58" s="4">
        <v>3265.36</v>
      </c>
      <c r="I58" s="4">
        <v>0</v>
      </c>
      <c r="J58" s="3">
        <v>49</v>
      </c>
      <c r="K58" s="5">
        <v>153.18387755102046</v>
      </c>
    </row>
    <row r="59" spans="1:11">
      <c r="A59" s="33">
        <f t="shared" si="0"/>
        <v>0</v>
      </c>
      <c r="B59" s="2">
        <v>44619</v>
      </c>
      <c r="C59" s="3">
        <f t="shared" si="1"/>
        <v>2</v>
      </c>
      <c r="D59" s="3" t="str">
        <f>VLOOKUP(WEEKDAY(B59,2),[1]Key!$B$3:$C$9,2,0)</f>
        <v>Domingo</v>
      </c>
      <c r="E59" s="3">
        <f t="shared" si="2"/>
        <v>2022</v>
      </c>
      <c r="F59" s="4">
        <v>3184.52</v>
      </c>
      <c r="G59" s="4">
        <v>2716.03</v>
      </c>
      <c r="H59" s="4">
        <v>468.49</v>
      </c>
      <c r="I59" s="4">
        <v>0</v>
      </c>
      <c r="J59" s="3">
        <v>31</v>
      </c>
      <c r="K59" s="5">
        <v>102.72645161290322</v>
      </c>
    </row>
    <row r="60" spans="1:11">
      <c r="A60" s="33">
        <f t="shared" si="0"/>
        <v>0</v>
      </c>
      <c r="B60" s="2">
        <v>44620</v>
      </c>
      <c r="C60" s="3">
        <f t="shared" si="1"/>
        <v>2</v>
      </c>
      <c r="D60" s="3" t="str">
        <f>VLOOKUP(WEEKDAY(B60,2),[1]Key!$B$3:$C$9,2,0)</f>
        <v>Lunes</v>
      </c>
      <c r="E60" s="3">
        <f t="shared" si="2"/>
        <v>2022</v>
      </c>
      <c r="F60" s="4">
        <v>4329.66</v>
      </c>
      <c r="G60" s="4">
        <v>3982.7499999999991</v>
      </c>
      <c r="H60" s="4">
        <v>346.90999999999997</v>
      </c>
      <c r="I60" s="4">
        <v>0</v>
      </c>
      <c r="J60" s="3">
        <v>40</v>
      </c>
      <c r="K60" s="5">
        <v>108.2415</v>
      </c>
    </row>
    <row r="61" spans="1:11">
      <c r="A61" s="33">
        <f t="shared" si="0"/>
        <v>0</v>
      </c>
      <c r="B61" s="2">
        <v>44621</v>
      </c>
      <c r="C61" s="3">
        <f t="shared" si="1"/>
        <v>3</v>
      </c>
      <c r="D61" s="3" t="str">
        <f>VLOOKUP(WEEKDAY(B61,2),[1]Key!$B$3:$C$9,2,0)</f>
        <v>Martes</v>
      </c>
      <c r="E61" s="3">
        <f t="shared" si="2"/>
        <v>2022</v>
      </c>
      <c r="F61" s="4">
        <v>6669.5200000000013</v>
      </c>
      <c r="G61" s="4">
        <v>5792.4400000000014</v>
      </c>
      <c r="H61" s="4">
        <v>877.08</v>
      </c>
      <c r="I61" s="4">
        <v>0</v>
      </c>
      <c r="J61" s="3">
        <v>60</v>
      </c>
      <c r="K61" s="5">
        <v>111.15866666666669</v>
      </c>
    </row>
    <row r="62" spans="1:11">
      <c r="A62" s="33">
        <f t="shared" si="0"/>
        <v>0</v>
      </c>
      <c r="B62" s="2">
        <v>44622</v>
      </c>
      <c r="C62" s="3">
        <f t="shared" si="1"/>
        <v>3</v>
      </c>
      <c r="D62" s="3" t="str">
        <f>VLOOKUP(WEEKDAY(B62,2),[1]Key!$B$3:$C$9,2,0)</f>
        <v>Miércoles</v>
      </c>
      <c r="E62" s="3">
        <f t="shared" si="2"/>
        <v>2022</v>
      </c>
      <c r="F62" s="4">
        <v>2966.5400000000009</v>
      </c>
      <c r="G62" s="4">
        <v>2898.01</v>
      </c>
      <c r="H62" s="4">
        <v>68.53</v>
      </c>
      <c r="I62" s="4">
        <v>0</v>
      </c>
      <c r="J62" s="3">
        <v>29</v>
      </c>
      <c r="K62" s="5">
        <v>102.29448275862072</v>
      </c>
    </row>
    <row r="63" spans="1:11">
      <c r="A63" s="33">
        <f t="shared" si="0"/>
        <v>0</v>
      </c>
      <c r="B63" s="2">
        <v>44623</v>
      </c>
      <c r="C63" s="3">
        <f t="shared" si="1"/>
        <v>3</v>
      </c>
      <c r="D63" s="3" t="str">
        <f>VLOOKUP(WEEKDAY(B63,2),[1]Key!$B$3:$C$9,2,0)</f>
        <v>Jueves</v>
      </c>
      <c r="E63" s="3">
        <f t="shared" si="2"/>
        <v>2022</v>
      </c>
      <c r="F63" s="4">
        <v>6080.7700000000013</v>
      </c>
      <c r="G63" s="4">
        <v>4636.5599999999995</v>
      </c>
      <c r="H63" s="4">
        <v>1444.21</v>
      </c>
      <c r="I63" s="4">
        <v>0</v>
      </c>
      <c r="J63" s="3">
        <v>50</v>
      </c>
      <c r="K63" s="5">
        <v>121.61540000000002</v>
      </c>
    </row>
    <row r="64" spans="1:11">
      <c r="A64" s="33">
        <f t="shared" si="0"/>
        <v>0</v>
      </c>
      <c r="B64" s="2">
        <v>44624</v>
      </c>
      <c r="C64" s="3">
        <f t="shared" si="1"/>
        <v>3</v>
      </c>
      <c r="D64" s="3" t="str">
        <f>VLOOKUP(WEEKDAY(B64,2),[1]Key!$B$3:$C$9,2,0)</f>
        <v>Viernes</v>
      </c>
      <c r="E64" s="3">
        <f t="shared" si="2"/>
        <v>2022</v>
      </c>
      <c r="F64" s="4">
        <v>3690.5500000000006</v>
      </c>
      <c r="G64" s="4">
        <v>3490.5500000000011</v>
      </c>
      <c r="H64" s="4">
        <v>200</v>
      </c>
      <c r="I64" s="4">
        <v>0</v>
      </c>
      <c r="J64" s="3">
        <v>38</v>
      </c>
      <c r="K64" s="5">
        <v>97.119736842105283</v>
      </c>
    </row>
    <row r="65" spans="1:11">
      <c r="A65" s="33">
        <f t="shared" si="0"/>
        <v>0</v>
      </c>
      <c r="B65" s="2">
        <v>44625</v>
      </c>
      <c r="C65" s="3">
        <f t="shared" si="1"/>
        <v>3</v>
      </c>
      <c r="D65" s="3" t="str">
        <f>VLOOKUP(WEEKDAY(B65,2),[1]Key!$B$3:$C$9,2,0)</f>
        <v>Sábado</v>
      </c>
      <c r="E65" s="3">
        <f t="shared" si="2"/>
        <v>2022</v>
      </c>
      <c r="F65" s="4">
        <v>5746.0999999999995</v>
      </c>
      <c r="G65" s="4">
        <v>4348.9500000000007</v>
      </c>
      <c r="H65" s="4">
        <v>1397.15</v>
      </c>
      <c r="I65" s="4">
        <v>0</v>
      </c>
      <c r="J65" s="3">
        <v>48</v>
      </c>
      <c r="K65" s="5">
        <v>119.71041666666666</v>
      </c>
    </row>
    <row r="66" spans="1:11">
      <c r="A66" s="33">
        <f t="shared" si="0"/>
        <v>0</v>
      </c>
      <c r="B66" s="2">
        <v>44626</v>
      </c>
      <c r="C66" s="3">
        <f t="shared" si="1"/>
        <v>3</v>
      </c>
      <c r="D66" s="3" t="str">
        <f>VLOOKUP(WEEKDAY(B66,2),[1]Key!$B$3:$C$9,2,0)</f>
        <v>Domingo</v>
      </c>
      <c r="E66" s="3">
        <f t="shared" si="2"/>
        <v>2022</v>
      </c>
      <c r="F66" s="4">
        <v>3095.8200000000011</v>
      </c>
      <c r="G66" s="4">
        <v>2103.2799999999997</v>
      </c>
      <c r="H66" s="4">
        <v>992.54</v>
      </c>
      <c r="I66" s="4">
        <v>0</v>
      </c>
      <c r="J66" s="3">
        <v>28</v>
      </c>
      <c r="K66" s="5">
        <v>110.56500000000004</v>
      </c>
    </row>
    <row r="67" spans="1:11">
      <c r="A67" s="33">
        <f t="shared" ref="A67:A130" si="3">F67-(G67+H67+I67)</f>
        <v>0</v>
      </c>
      <c r="B67" s="2">
        <v>44627</v>
      </c>
      <c r="C67" s="3">
        <f t="shared" ref="C67:C130" si="4">MONTH(B67)</f>
        <v>3</v>
      </c>
      <c r="D67" s="3" t="str">
        <f>VLOOKUP(WEEKDAY(B67,2),[1]Key!$B$3:$C$9,2,0)</f>
        <v>Lunes</v>
      </c>
      <c r="E67" s="3">
        <f t="shared" ref="E67:E130" si="5">YEAR(B67)</f>
        <v>2022</v>
      </c>
      <c r="F67" s="4">
        <v>3740.3200000000015</v>
      </c>
      <c r="G67" s="4">
        <v>3377.2700000000009</v>
      </c>
      <c r="H67" s="4">
        <v>363.05</v>
      </c>
      <c r="I67" s="4">
        <v>0</v>
      </c>
      <c r="J67" s="3">
        <v>40</v>
      </c>
      <c r="K67" s="5">
        <v>93.508000000000038</v>
      </c>
    </row>
    <row r="68" spans="1:11">
      <c r="A68" s="33">
        <f t="shared" si="3"/>
        <v>0</v>
      </c>
      <c r="B68" s="2">
        <v>44628</v>
      </c>
      <c r="C68" s="3">
        <f t="shared" si="4"/>
        <v>3</v>
      </c>
      <c r="D68" s="3" t="str">
        <f>VLOOKUP(WEEKDAY(B68,2),[1]Key!$B$3:$C$9,2,0)</f>
        <v>Martes</v>
      </c>
      <c r="E68" s="3">
        <f t="shared" si="5"/>
        <v>2022</v>
      </c>
      <c r="F68" s="4">
        <v>5725.3999999999978</v>
      </c>
      <c r="G68" s="4">
        <v>4397.0099999999993</v>
      </c>
      <c r="H68" s="4">
        <v>1328.3899999999999</v>
      </c>
      <c r="I68" s="4">
        <v>0</v>
      </c>
      <c r="J68" s="3">
        <v>40</v>
      </c>
      <c r="K68" s="5">
        <v>143.13499999999993</v>
      </c>
    </row>
    <row r="69" spans="1:11">
      <c r="A69" s="33">
        <f t="shared" si="3"/>
        <v>0</v>
      </c>
      <c r="B69" s="2">
        <v>44629</v>
      </c>
      <c r="C69" s="3">
        <f t="shared" si="4"/>
        <v>3</v>
      </c>
      <c r="D69" s="3" t="str">
        <f>VLOOKUP(WEEKDAY(B69,2),[1]Key!$B$3:$C$9,2,0)</f>
        <v>Miércoles</v>
      </c>
      <c r="E69" s="3">
        <f t="shared" si="5"/>
        <v>2022</v>
      </c>
      <c r="F69" s="4">
        <v>2361.7000000000003</v>
      </c>
      <c r="G69" s="4">
        <v>2361.7000000000003</v>
      </c>
      <c r="H69" s="4">
        <v>0</v>
      </c>
      <c r="I69" s="4">
        <v>0</v>
      </c>
      <c r="J69" s="3">
        <v>29</v>
      </c>
      <c r="K69" s="5">
        <v>81.437931034482773</v>
      </c>
    </row>
    <row r="70" spans="1:11">
      <c r="A70" s="33">
        <f t="shared" si="3"/>
        <v>0</v>
      </c>
      <c r="B70" s="2">
        <v>44630</v>
      </c>
      <c r="C70" s="3">
        <f t="shared" si="4"/>
        <v>3</v>
      </c>
      <c r="D70" s="3" t="str">
        <f>VLOOKUP(WEEKDAY(B70,2),[1]Key!$B$3:$C$9,2,0)</f>
        <v>Jueves</v>
      </c>
      <c r="E70" s="3">
        <f t="shared" si="5"/>
        <v>2022</v>
      </c>
      <c r="F70" s="4">
        <v>3606.48</v>
      </c>
      <c r="G70" s="4">
        <v>3297.16</v>
      </c>
      <c r="H70" s="4">
        <v>309.32</v>
      </c>
      <c r="I70" s="4">
        <v>0</v>
      </c>
      <c r="J70" s="3">
        <v>44</v>
      </c>
      <c r="K70" s="5">
        <v>81.965454545454548</v>
      </c>
    </row>
    <row r="71" spans="1:11">
      <c r="A71" s="33">
        <f t="shared" si="3"/>
        <v>0</v>
      </c>
      <c r="B71" s="2">
        <v>44631</v>
      </c>
      <c r="C71" s="3">
        <f t="shared" si="4"/>
        <v>3</v>
      </c>
      <c r="D71" s="3" t="str">
        <f>VLOOKUP(WEEKDAY(B71,2),[1]Key!$B$3:$C$9,2,0)</f>
        <v>Viernes</v>
      </c>
      <c r="E71" s="3">
        <f t="shared" si="5"/>
        <v>2022</v>
      </c>
      <c r="F71" s="4">
        <v>4566.4600000000009</v>
      </c>
      <c r="G71" s="4">
        <v>3666.1200000000013</v>
      </c>
      <c r="H71" s="4">
        <v>725.33999999999992</v>
      </c>
      <c r="I71" s="4">
        <v>175</v>
      </c>
      <c r="J71" s="3">
        <v>41</v>
      </c>
      <c r="K71" s="5">
        <v>111.37707317073173</v>
      </c>
    </row>
    <row r="72" spans="1:11">
      <c r="A72" s="33">
        <f t="shared" si="3"/>
        <v>0</v>
      </c>
      <c r="B72" s="2">
        <v>44632</v>
      </c>
      <c r="C72" s="3">
        <f t="shared" si="4"/>
        <v>3</v>
      </c>
      <c r="D72" s="3" t="str">
        <f>VLOOKUP(WEEKDAY(B72,2),[1]Key!$B$3:$C$9,2,0)</f>
        <v>Sábado</v>
      </c>
      <c r="E72" s="3">
        <f t="shared" si="5"/>
        <v>2022</v>
      </c>
      <c r="F72" s="4">
        <v>2883.3300000000004</v>
      </c>
      <c r="G72" s="4">
        <v>2424.5000000000005</v>
      </c>
      <c r="H72" s="4">
        <v>458.83000000000004</v>
      </c>
      <c r="I72" s="4">
        <v>0</v>
      </c>
      <c r="J72" s="3">
        <v>28</v>
      </c>
      <c r="K72" s="5">
        <v>102.97607142857144</v>
      </c>
    </row>
    <row r="73" spans="1:11">
      <c r="A73" s="33">
        <f t="shared" si="3"/>
        <v>0</v>
      </c>
      <c r="B73" s="2">
        <v>44633</v>
      </c>
      <c r="C73" s="3">
        <f t="shared" si="4"/>
        <v>3</v>
      </c>
      <c r="D73" s="3" t="str">
        <f>VLOOKUP(WEEKDAY(B73,2),[1]Key!$B$3:$C$9,2,0)</f>
        <v>Domingo</v>
      </c>
      <c r="E73" s="3">
        <f t="shared" si="5"/>
        <v>2022</v>
      </c>
      <c r="F73" s="4">
        <v>1853.8700000000003</v>
      </c>
      <c r="G73" s="4">
        <v>1323.77</v>
      </c>
      <c r="H73" s="4">
        <v>530.09999999999991</v>
      </c>
      <c r="I73" s="4">
        <v>0</v>
      </c>
      <c r="J73" s="3">
        <v>17</v>
      </c>
      <c r="K73" s="5">
        <v>109.05117647058826</v>
      </c>
    </row>
    <row r="74" spans="1:11">
      <c r="A74" s="33">
        <f t="shared" si="3"/>
        <v>0</v>
      </c>
      <c r="B74" s="2">
        <v>44634</v>
      </c>
      <c r="C74" s="3">
        <f t="shared" si="4"/>
        <v>3</v>
      </c>
      <c r="D74" s="3" t="str">
        <f>VLOOKUP(WEEKDAY(B74,2),[1]Key!$B$3:$C$9,2,0)</f>
        <v>Lunes</v>
      </c>
      <c r="E74" s="3">
        <f t="shared" si="5"/>
        <v>2022</v>
      </c>
      <c r="F74" s="4">
        <v>5483.77</v>
      </c>
      <c r="G74" s="4">
        <v>3538.2400000000007</v>
      </c>
      <c r="H74" s="4">
        <v>1945.53</v>
      </c>
      <c r="I74" s="4">
        <v>0</v>
      </c>
      <c r="J74" s="3">
        <v>45</v>
      </c>
      <c r="K74" s="5">
        <v>121.86155555555557</v>
      </c>
    </row>
    <row r="75" spans="1:11">
      <c r="A75" s="33">
        <f t="shared" si="3"/>
        <v>0</v>
      </c>
      <c r="B75" s="2">
        <v>44635</v>
      </c>
      <c r="C75" s="3">
        <f t="shared" si="4"/>
        <v>3</v>
      </c>
      <c r="D75" s="3" t="str">
        <f>VLOOKUP(WEEKDAY(B75,2),[1]Key!$B$3:$C$9,2,0)</f>
        <v>Martes</v>
      </c>
      <c r="E75" s="3">
        <f t="shared" si="5"/>
        <v>2022</v>
      </c>
      <c r="F75" s="4">
        <v>5135.1799999999994</v>
      </c>
      <c r="G75" s="4">
        <v>4967.1299999999992</v>
      </c>
      <c r="H75" s="4">
        <v>168.05</v>
      </c>
      <c r="I75" s="4">
        <v>0</v>
      </c>
      <c r="J75" s="3">
        <v>40</v>
      </c>
      <c r="K75" s="5">
        <v>128.37949999999998</v>
      </c>
    </row>
    <row r="76" spans="1:11">
      <c r="A76" s="33">
        <f t="shared" si="3"/>
        <v>0</v>
      </c>
      <c r="B76" s="2">
        <v>44636</v>
      </c>
      <c r="C76" s="3">
        <f t="shared" si="4"/>
        <v>3</v>
      </c>
      <c r="D76" s="3" t="str">
        <f>VLOOKUP(WEEKDAY(B76,2),[1]Key!$B$3:$C$9,2,0)</f>
        <v>Miércoles</v>
      </c>
      <c r="E76" s="3">
        <f t="shared" si="5"/>
        <v>2022</v>
      </c>
      <c r="F76" s="4">
        <v>3445.9500000000007</v>
      </c>
      <c r="G76" s="4">
        <v>3445.9500000000007</v>
      </c>
      <c r="H76" s="4">
        <v>0</v>
      </c>
      <c r="I76" s="4">
        <v>0</v>
      </c>
      <c r="J76" s="3">
        <v>28</v>
      </c>
      <c r="K76" s="5">
        <v>123.06964285714288</v>
      </c>
    </row>
    <row r="77" spans="1:11">
      <c r="A77" s="33">
        <f t="shared" si="3"/>
        <v>0</v>
      </c>
      <c r="B77" s="2">
        <v>44637</v>
      </c>
      <c r="C77" s="3">
        <f t="shared" si="4"/>
        <v>3</v>
      </c>
      <c r="D77" s="3" t="str">
        <f>VLOOKUP(WEEKDAY(B77,2),[1]Key!$B$3:$C$9,2,0)</f>
        <v>Jueves</v>
      </c>
      <c r="E77" s="3">
        <f t="shared" si="5"/>
        <v>2022</v>
      </c>
      <c r="F77" s="4">
        <v>4681.26</v>
      </c>
      <c r="G77" s="4">
        <v>3801.2</v>
      </c>
      <c r="H77" s="4">
        <v>880.06</v>
      </c>
      <c r="I77" s="4">
        <v>0</v>
      </c>
      <c r="J77" s="3">
        <v>33</v>
      </c>
      <c r="K77" s="5">
        <v>141.85636363636365</v>
      </c>
    </row>
    <row r="78" spans="1:11">
      <c r="A78" s="33">
        <f t="shared" si="3"/>
        <v>0</v>
      </c>
      <c r="B78" s="2">
        <v>44638</v>
      </c>
      <c r="C78" s="3">
        <f t="shared" si="4"/>
        <v>3</v>
      </c>
      <c r="D78" s="3" t="str">
        <f>VLOOKUP(WEEKDAY(B78,2),[1]Key!$B$3:$C$9,2,0)</f>
        <v>Viernes</v>
      </c>
      <c r="E78" s="3">
        <f t="shared" si="5"/>
        <v>2022</v>
      </c>
      <c r="F78" s="4">
        <v>4252.0200000000013</v>
      </c>
      <c r="G78" s="4">
        <v>3042.1300000000006</v>
      </c>
      <c r="H78" s="4">
        <v>1209.8899999999999</v>
      </c>
      <c r="I78" s="4">
        <v>0</v>
      </c>
      <c r="J78" s="3">
        <v>40</v>
      </c>
      <c r="K78" s="5">
        <v>106.30050000000003</v>
      </c>
    </row>
    <row r="79" spans="1:11">
      <c r="A79" s="33">
        <f t="shared" si="3"/>
        <v>0</v>
      </c>
      <c r="B79" s="2">
        <v>44639</v>
      </c>
      <c r="C79" s="3">
        <f t="shared" si="4"/>
        <v>3</v>
      </c>
      <c r="D79" s="3" t="str">
        <f>VLOOKUP(WEEKDAY(B79,2),[1]Key!$B$3:$C$9,2,0)</f>
        <v>Sábado</v>
      </c>
      <c r="E79" s="3">
        <f t="shared" si="5"/>
        <v>2022</v>
      </c>
      <c r="F79" s="4">
        <v>3686.5400000000004</v>
      </c>
      <c r="G79" s="4">
        <v>3434.56</v>
      </c>
      <c r="H79" s="4">
        <v>251.98000000000002</v>
      </c>
      <c r="I79" s="4">
        <v>0</v>
      </c>
      <c r="J79" s="3">
        <v>38</v>
      </c>
      <c r="K79" s="5">
        <v>97.014210526315807</v>
      </c>
    </row>
    <row r="80" spans="1:11">
      <c r="A80" s="33">
        <f t="shared" si="3"/>
        <v>0</v>
      </c>
      <c r="B80" s="2">
        <v>44640</v>
      </c>
      <c r="C80" s="3">
        <f t="shared" si="4"/>
        <v>3</v>
      </c>
      <c r="D80" s="3" t="str">
        <f>VLOOKUP(WEEKDAY(B80,2),[1]Key!$B$3:$C$9,2,0)</f>
        <v>Domingo</v>
      </c>
      <c r="E80" s="3">
        <f t="shared" si="5"/>
        <v>2022</v>
      </c>
      <c r="F80" s="4">
        <v>3334.6699999999992</v>
      </c>
      <c r="G80" s="4">
        <v>2580.7999999999993</v>
      </c>
      <c r="H80" s="4">
        <v>753.87</v>
      </c>
      <c r="I80" s="4">
        <v>0</v>
      </c>
      <c r="J80" s="3">
        <v>32</v>
      </c>
      <c r="K80" s="5">
        <v>104.20843749999997</v>
      </c>
    </row>
    <row r="81" spans="1:11">
      <c r="A81" s="33">
        <f t="shared" si="3"/>
        <v>0</v>
      </c>
      <c r="B81" s="2">
        <v>44641</v>
      </c>
      <c r="C81" s="3">
        <f t="shared" si="4"/>
        <v>3</v>
      </c>
      <c r="D81" s="3" t="str">
        <f>VLOOKUP(WEEKDAY(B81,2),[1]Key!$B$3:$C$9,2,0)</f>
        <v>Lunes</v>
      </c>
      <c r="E81" s="3">
        <f t="shared" si="5"/>
        <v>2022</v>
      </c>
      <c r="F81" s="4">
        <v>3020.4900000000002</v>
      </c>
      <c r="G81" s="4">
        <v>3020.4900000000002</v>
      </c>
      <c r="H81" s="4">
        <v>0</v>
      </c>
      <c r="I81" s="4">
        <v>0</v>
      </c>
      <c r="J81" s="3">
        <v>31</v>
      </c>
      <c r="K81" s="5">
        <v>97.435161290322583</v>
      </c>
    </row>
    <row r="82" spans="1:11">
      <c r="A82" s="33">
        <f t="shared" si="3"/>
        <v>0</v>
      </c>
      <c r="B82" s="2">
        <v>44642</v>
      </c>
      <c r="C82" s="3">
        <f t="shared" si="4"/>
        <v>3</v>
      </c>
      <c r="D82" s="3" t="str">
        <f>VLOOKUP(WEEKDAY(B82,2),[1]Key!$B$3:$C$9,2,0)</f>
        <v>Martes</v>
      </c>
      <c r="E82" s="3">
        <f t="shared" si="5"/>
        <v>2022</v>
      </c>
      <c r="F82" s="4">
        <v>1648.64</v>
      </c>
      <c r="G82" s="4">
        <v>1615.65</v>
      </c>
      <c r="H82" s="4">
        <v>32.99</v>
      </c>
      <c r="I82" s="4">
        <v>0</v>
      </c>
      <c r="J82" s="3">
        <v>27</v>
      </c>
      <c r="K82" s="5">
        <v>61.060740740740748</v>
      </c>
    </row>
    <row r="83" spans="1:11">
      <c r="A83" s="33">
        <f t="shared" si="3"/>
        <v>0</v>
      </c>
      <c r="B83" s="2">
        <v>44643</v>
      </c>
      <c r="C83" s="3">
        <f t="shared" si="4"/>
        <v>3</v>
      </c>
      <c r="D83" s="3" t="str">
        <f>VLOOKUP(WEEKDAY(B83,2),[1]Key!$B$3:$C$9,2,0)</f>
        <v>Miércoles</v>
      </c>
      <c r="E83" s="3">
        <f t="shared" si="5"/>
        <v>2022</v>
      </c>
      <c r="F83" s="4">
        <v>2574.2400000000002</v>
      </c>
      <c r="G83" s="4">
        <v>2371.1600000000003</v>
      </c>
      <c r="H83" s="4">
        <v>203.08</v>
      </c>
      <c r="I83" s="4">
        <v>0</v>
      </c>
      <c r="J83" s="3">
        <v>27</v>
      </c>
      <c r="K83" s="5">
        <v>95.342222222222233</v>
      </c>
    </row>
    <row r="84" spans="1:11">
      <c r="A84" s="33">
        <f t="shared" si="3"/>
        <v>0</v>
      </c>
      <c r="B84" s="2">
        <v>44644</v>
      </c>
      <c r="C84" s="3">
        <f t="shared" si="4"/>
        <v>3</v>
      </c>
      <c r="D84" s="3" t="str">
        <f>VLOOKUP(WEEKDAY(B84,2),[1]Key!$B$3:$C$9,2,0)</f>
        <v>Jueves</v>
      </c>
      <c r="E84" s="3">
        <f t="shared" si="5"/>
        <v>2022</v>
      </c>
      <c r="F84" s="4">
        <v>2477.0800000000008</v>
      </c>
      <c r="G84" s="4">
        <v>2477.0800000000008</v>
      </c>
      <c r="H84" s="4">
        <v>0</v>
      </c>
      <c r="I84" s="4">
        <v>0</v>
      </c>
      <c r="J84" s="3">
        <v>25</v>
      </c>
      <c r="K84" s="5">
        <v>99.083200000000033</v>
      </c>
    </row>
    <row r="85" spans="1:11">
      <c r="A85" s="33">
        <f t="shared" si="3"/>
        <v>0</v>
      </c>
      <c r="B85" s="2">
        <v>44645</v>
      </c>
      <c r="C85" s="3">
        <f t="shared" si="4"/>
        <v>3</v>
      </c>
      <c r="D85" s="3" t="str">
        <f>VLOOKUP(WEEKDAY(B85,2),[1]Key!$B$3:$C$9,2,0)</f>
        <v>Viernes</v>
      </c>
      <c r="E85" s="3">
        <f t="shared" si="5"/>
        <v>2022</v>
      </c>
      <c r="F85" s="4">
        <v>4972.5999999999985</v>
      </c>
      <c r="G85" s="4">
        <v>4293.5499999999993</v>
      </c>
      <c r="H85" s="4">
        <v>679.05</v>
      </c>
      <c r="I85" s="4">
        <v>0</v>
      </c>
      <c r="J85" s="3">
        <v>46</v>
      </c>
      <c r="K85" s="5">
        <v>108.09999999999997</v>
      </c>
    </row>
    <row r="86" spans="1:11">
      <c r="A86" s="33">
        <f t="shared" si="3"/>
        <v>0</v>
      </c>
      <c r="B86" s="2">
        <v>44646</v>
      </c>
      <c r="C86" s="3">
        <f t="shared" si="4"/>
        <v>3</v>
      </c>
      <c r="D86" s="3" t="str">
        <f>VLOOKUP(WEEKDAY(B86,2),[1]Key!$B$3:$C$9,2,0)</f>
        <v>Sábado</v>
      </c>
      <c r="E86" s="3">
        <f t="shared" si="5"/>
        <v>2022</v>
      </c>
      <c r="F86" s="4">
        <v>5208.9000000000015</v>
      </c>
      <c r="G86" s="4">
        <v>4718.8200000000015</v>
      </c>
      <c r="H86" s="4">
        <v>490.08000000000004</v>
      </c>
      <c r="I86" s="4">
        <v>0</v>
      </c>
      <c r="J86" s="3">
        <v>44</v>
      </c>
      <c r="K86" s="5">
        <v>118.38409090909094</v>
      </c>
    </row>
    <row r="87" spans="1:11">
      <c r="A87" s="33">
        <f t="shared" si="3"/>
        <v>0</v>
      </c>
      <c r="B87" s="2">
        <v>44647</v>
      </c>
      <c r="C87" s="3">
        <f t="shared" si="4"/>
        <v>3</v>
      </c>
      <c r="D87" s="3" t="str">
        <f>VLOOKUP(WEEKDAY(B87,2),[1]Key!$B$3:$C$9,2,0)</f>
        <v>Domingo</v>
      </c>
      <c r="E87" s="3">
        <f t="shared" si="5"/>
        <v>2022</v>
      </c>
      <c r="F87" s="4">
        <v>1700.68</v>
      </c>
      <c r="G87" s="4">
        <v>1371.44</v>
      </c>
      <c r="H87" s="4">
        <v>329.24</v>
      </c>
      <c r="I87" s="4">
        <v>0</v>
      </c>
      <c r="J87" s="3">
        <v>16</v>
      </c>
      <c r="K87" s="5">
        <v>106.2925</v>
      </c>
    </row>
    <row r="88" spans="1:11">
      <c r="A88" s="33">
        <f t="shared" si="3"/>
        <v>0</v>
      </c>
      <c r="B88" s="2">
        <v>44648</v>
      </c>
      <c r="C88" s="3">
        <f t="shared" si="4"/>
        <v>3</v>
      </c>
      <c r="D88" s="3" t="str">
        <f>VLOOKUP(WEEKDAY(B88,2),[1]Key!$B$3:$C$9,2,0)</f>
        <v>Lunes</v>
      </c>
      <c r="E88" s="3">
        <f t="shared" si="5"/>
        <v>2022</v>
      </c>
      <c r="F88" s="4">
        <v>4589.2699999999995</v>
      </c>
      <c r="G88" s="4">
        <v>3800.380000000001</v>
      </c>
      <c r="H88" s="4">
        <v>788.89</v>
      </c>
      <c r="I88" s="4">
        <v>0</v>
      </c>
      <c r="J88" s="3">
        <v>44</v>
      </c>
      <c r="K88" s="5">
        <v>104.3015909090909</v>
      </c>
    </row>
    <row r="89" spans="1:11">
      <c r="A89" s="33">
        <f t="shared" si="3"/>
        <v>0</v>
      </c>
      <c r="B89" s="2">
        <v>44649</v>
      </c>
      <c r="C89" s="3">
        <f t="shared" si="4"/>
        <v>3</v>
      </c>
      <c r="D89" s="3" t="str">
        <f>VLOOKUP(WEEKDAY(B89,2),[1]Key!$B$3:$C$9,2,0)</f>
        <v>Martes</v>
      </c>
      <c r="E89" s="3">
        <f t="shared" si="5"/>
        <v>2022</v>
      </c>
      <c r="F89" s="4">
        <v>3952.03</v>
      </c>
      <c r="G89" s="4">
        <v>3196.76</v>
      </c>
      <c r="H89" s="4">
        <v>755.27</v>
      </c>
      <c r="I89" s="4">
        <v>0</v>
      </c>
      <c r="J89" s="3">
        <v>39</v>
      </c>
      <c r="K89" s="5">
        <v>101.33410256410257</v>
      </c>
    </row>
    <row r="90" spans="1:11">
      <c r="A90" s="33">
        <f t="shared" si="3"/>
        <v>0</v>
      </c>
      <c r="B90" s="2">
        <v>44650</v>
      </c>
      <c r="C90" s="3">
        <f t="shared" si="4"/>
        <v>3</v>
      </c>
      <c r="D90" s="3" t="str">
        <f>VLOOKUP(WEEKDAY(B90,2),[1]Key!$B$3:$C$9,2,0)</f>
        <v>Miércoles</v>
      </c>
      <c r="E90" s="3">
        <f t="shared" si="5"/>
        <v>2022</v>
      </c>
      <c r="F90" s="4">
        <v>2922.4399999999996</v>
      </c>
      <c r="G90" s="4">
        <v>2621.9399999999996</v>
      </c>
      <c r="H90" s="4">
        <v>300.5</v>
      </c>
      <c r="I90" s="4">
        <v>0</v>
      </c>
      <c r="J90" s="3">
        <v>29</v>
      </c>
      <c r="K90" s="5">
        <v>100.77379310344826</v>
      </c>
    </row>
    <row r="91" spans="1:11">
      <c r="A91" s="33">
        <f t="shared" si="3"/>
        <v>0</v>
      </c>
      <c r="B91" s="2">
        <v>44651</v>
      </c>
      <c r="C91" s="3">
        <f t="shared" si="4"/>
        <v>3</v>
      </c>
      <c r="D91" s="3" t="str">
        <f>VLOOKUP(WEEKDAY(B91,2),[1]Key!$B$3:$C$9,2,0)</f>
        <v>Jueves</v>
      </c>
      <c r="E91" s="3">
        <f t="shared" si="5"/>
        <v>2022</v>
      </c>
      <c r="F91" s="4">
        <v>5354.5700000000015</v>
      </c>
      <c r="G91" s="4">
        <v>4756.67</v>
      </c>
      <c r="H91" s="4">
        <v>597.9</v>
      </c>
      <c r="I91" s="4">
        <v>0</v>
      </c>
      <c r="J91" s="3">
        <v>48</v>
      </c>
      <c r="K91" s="5">
        <v>111.5535416666667</v>
      </c>
    </row>
    <row r="92" spans="1:11">
      <c r="A92" s="33">
        <f t="shared" si="3"/>
        <v>0</v>
      </c>
      <c r="B92" s="2">
        <v>44652</v>
      </c>
      <c r="C92" s="3">
        <f t="shared" si="4"/>
        <v>4</v>
      </c>
      <c r="D92" s="3" t="str">
        <f>VLOOKUP(WEEKDAY(B92,2),[1]Key!$B$3:$C$9,2,0)</f>
        <v>Viernes</v>
      </c>
      <c r="E92" s="3">
        <f t="shared" si="5"/>
        <v>2022</v>
      </c>
      <c r="F92" s="4">
        <v>10255.379999999997</v>
      </c>
      <c r="G92" s="4">
        <v>8344.65</v>
      </c>
      <c r="H92" s="4">
        <v>1910.73</v>
      </c>
      <c r="I92" s="4">
        <v>0</v>
      </c>
      <c r="J92" s="3">
        <v>73</v>
      </c>
      <c r="K92" s="5">
        <v>140.48465753424654</v>
      </c>
    </row>
    <row r="93" spans="1:11">
      <c r="A93" s="33">
        <f t="shared" si="3"/>
        <v>0</v>
      </c>
      <c r="B93" s="2">
        <v>44653</v>
      </c>
      <c r="C93" s="3">
        <f t="shared" si="4"/>
        <v>4</v>
      </c>
      <c r="D93" s="3" t="str">
        <f>VLOOKUP(WEEKDAY(B93,2),[1]Key!$B$3:$C$9,2,0)</f>
        <v>Sábado</v>
      </c>
      <c r="E93" s="3">
        <f t="shared" si="5"/>
        <v>2022</v>
      </c>
      <c r="F93" s="4">
        <v>3892.3500000000013</v>
      </c>
      <c r="G93" s="4">
        <v>3256.0200000000004</v>
      </c>
      <c r="H93" s="4">
        <v>636.33000000000004</v>
      </c>
      <c r="I93" s="4">
        <v>0</v>
      </c>
      <c r="J93" s="3">
        <v>31</v>
      </c>
      <c r="K93" s="5">
        <v>125.55967741935488</v>
      </c>
    </row>
    <row r="94" spans="1:11">
      <c r="A94" s="33">
        <f t="shared" si="3"/>
        <v>0</v>
      </c>
      <c r="B94" s="2">
        <v>44654</v>
      </c>
      <c r="C94" s="3">
        <f t="shared" si="4"/>
        <v>4</v>
      </c>
      <c r="D94" s="3" t="str">
        <f>VLOOKUP(WEEKDAY(B94,2),[1]Key!$B$3:$C$9,2,0)</f>
        <v>Domingo</v>
      </c>
      <c r="E94" s="3">
        <f t="shared" si="5"/>
        <v>2022</v>
      </c>
      <c r="F94" s="4">
        <v>1394.7000000000003</v>
      </c>
      <c r="G94" s="4">
        <v>1257.7500000000002</v>
      </c>
      <c r="H94" s="4">
        <v>136.94999999999999</v>
      </c>
      <c r="I94" s="4">
        <v>0</v>
      </c>
      <c r="J94" s="3">
        <v>19</v>
      </c>
      <c r="K94" s="5">
        <v>73.405263157894751</v>
      </c>
    </row>
    <row r="95" spans="1:11">
      <c r="A95" s="33">
        <f t="shared" si="3"/>
        <v>0</v>
      </c>
      <c r="B95" s="2">
        <v>44655</v>
      </c>
      <c r="C95" s="3">
        <f t="shared" si="4"/>
        <v>4</v>
      </c>
      <c r="D95" s="3" t="str">
        <f>VLOOKUP(WEEKDAY(B95,2),[1]Key!$B$3:$C$9,2,0)</f>
        <v>Lunes</v>
      </c>
      <c r="E95" s="3">
        <f t="shared" si="5"/>
        <v>2022</v>
      </c>
      <c r="F95" s="4">
        <v>2904.1899999999996</v>
      </c>
      <c r="G95" s="4">
        <v>2723.1299999999997</v>
      </c>
      <c r="H95" s="4">
        <v>181.06</v>
      </c>
      <c r="I95" s="4">
        <v>0</v>
      </c>
      <c r="J95" s="3">
        <v>35</v>
      </c>
      <c r="K95" s="5">
        <v>82.976857142857128</v>
      </c>
    </row>
    <row r="96" spans="1:11">
      <c r="A96" s="33">
        <f t="shared" si="3"/>
        <v>0</v>
      </c>
      <c r="B96" s="2">
        <v>44656</v>
      </c>
      <c r="C96" s="3">
        <f t="shared" si="4"/>
        <v>4</v>
      </c>
      <c r="D96" s="3" t="str">
        <f>VLOOKUP(WEEKDAY(B96,2),[1]Key!$B$3:$C$9,2,0)</f>
        <v>Martes</v>
      </c>
      <c r="E96" s="3">
        <f t="shared" si="5"/>
        <v>2022</v>
      </c>
      <c r="F96" s="4">
        <v>3574.7599999999989</v>
      </c>
      <c r="G96" s="4">
        <v>3106.7899999999995</v>
      </c>
      <c r="H96" s="4">
        <v>467.97</v>
      </c>
      <c r="I96" s="4">
        <v>0</v>
      </c>
      <c r="J96" s="3">
        <v>46</v>
      </c>
      <c r="K96" s="5">
        <v>77.712173913043458</v>
      </c>
    </row>
    <row r="97" spans="1:11">
      <c r="A97" s="33">
        <f t="shared" si="3"/>
        <v>0</v>
      </c>
      <c r="B97" s="2">
        <v>44657</v>
      </c>
      <c r="C97" s="3">
        <f t="shared" si="4"/>
        <v>4</v>
      </c>
      <c r="D97" s="3" t="str">
        <f>VLOOKUP(WEEKDAY(B97,2),[1]Key!$B$3:$C$9,2,0)</f>
        <v>Miércoles</v>
      </c>
      <c r="E97" s="3">
        <f t="shared" si="5"/>
        <v>2022</v>
      </c>
      <c r="F97" s="4">
        <v>3552.2399999999993</v>
      </c>
      <c r="G97" s="4">
        <v>3143.2700000000009</v>
      </c>
      <c r="H97" s="4">
        <v>408.96999999999997</v>
      </c>
      <c r="I97" s="4">
        <v>0</v>
      </c>
      <c r="J97" s="3">
        <v>32</v>
      </c>
      <c r="K97" s="5">
        <v>111.00749999999998</v>
      </c>
    </row>
    <row r="98" spans="1:11">
      <c r="A98" s="33">
        <f t="shared" si="3"/>
        <v>0</v>
      </c>
      <c r="B98" s="2">
        <v>44658</v>
      </c>
      <c r="C98" s="3">
        <f t="shared" si="4"/>
        <v>4</v>
      </c>
      <c r="D98" s="3" t="str">
        <f>VLOOKUP(WEEKDAY(B98,2),[1]Key!$B$3:$C$9,2,0)</f>
        <v>Jueves</v>
      </c>
      <c r="E98" s="3">
        <f t="shared" si="5"/>
        <v>2022</v>
      </c>
      <c r="F98" s="4">
        <v>4385.3500000000004</v>
      </c>
      <c r="G98" s="4">
        <v>4385.3500000000004</v>
      </c>
      <c r="H98" s="4">
        <v>0</v>
      </c>
      <c r="I98" s="4">
        <v>0</v>
      </c>
      <c r="J98" s="3">
        <v>36</v>
      </c>
      <c r="K98" s="5">
        <v>121.81527777777779</v>
      </c>
    </row>
    <row r="99" spans="1:11">
      <c r="A99" s="33">
        <f t="shared" si="3"/>
        <v>0</v>
      </c>
      <c r="B99" s="2">
        <v>44659</v>
      </c>
      <c r="C99" s="3">
        <f t="shared" si="4"/>
        <v>4</v>
      </c>
      <c r="D99" s="3" t="str">
        <f>VLOOKUP(WEEKDAY(B99,2),[1]Key!$B$3:$C$9,2,0)</f>
        <v>Viernes</v>
      </c>
      <c r="E99" s="3">
        <f t="shared" si="5"/>
        <v>2022</v>
      </c>
      <c r="F99" s="4">
        <v>4999.9700000000012</v>
      </c>
      <c r="G99" s="4">
        <v>3970.5099999999998</v>
      </c>
      <c r="H99" s="4">
        <v>1029.46</v>
      </c>
      <c r="I99" s="4">
        <v>0</v>
      </c>
      <c r="J99" s="3">
        <v>39</v>
      </c>
      <c r="K99" s="5">
        <v>128.204358974359</v>
      </c>
    </row>
    <row r="100" spans="1:11">
      <c r="A100" s="33">
        <f t="shared" si="3"/>
        <v>0</v>
      </c>
      <c r="B100" s="2">
        <v>44660</v>
      </c>
      <c r="C100" s="3">
        <f t="shared" si="4"/>
        <v>4</v>
      </c>
      <c r="D100" s="3" t="str">
        <f>VLOOKUP(WEEKDAY(B100,2),[1]Key!$B$3:$C$9,2,0)</f>
        <v>Sábado</v>
      </c>
      <c r="E100" s="3">
        <f t="shared" si="5"/>
        <v>2022</v>
      </c>
      <c r="F100" s="4">
        <v>4886.8999999999996</v>
      </c>
      <c r="G100" s="4">
        <v>3893.99</v>
      </c>
      <c r="H100" s="4">
        <v>992.91</v>
      </c>
      <c r="I100" s="4">
        <v>0</v>
      </c>
      <c r="J100" s="3">
        <v>44</v>
      </c>
      <c r="K100" s="5">
        <v>111.06590909090909</v>
      </c>
    </row>
    <row r="101" spans="1:11">
      <c r="A101" s="33">
        <f t="shared" si="3"/>
        <v>0</v>
      </c>
      <c r="B101" s="2">
        <v>44661</v>
      </c>
      <c r="C101" s="3">
        <f t="shared" si="4"/>
        <v>4</v>
      </c>
      <c r="D101" s="3" t="str">
        <f>VLOOKUP(WEEKDAY(B101,2),[1]Key!$B$3:$C$9,2,0)</f>
        <v>Domingo</v>
      </c>
      <c r="E101" s="3">
        <f t="shared" si="5"/>
        <v>2022</v>
      </c>
      <c r="F101" s="4">
        <v>2396.5699999999997</v>
      </c>
      <c r="G101" s="4">
        <v>1637.17</v>
      </c>
      <c r="H101" s="4">
        <v>759.4</v>
      </c>
      <c r="I101" s="4">
        <v>0</v>
      </c>
      <c r="J101" s="3">
        <v>21</v>
      </c>
      <c r="K101" s="5">
        <v>114.12238095238094</v>
      </c>
    </row>
    <row r="102" spans="1:11">
      <c r="A102" s="33">
        <f t="shared" si="3"/>
        <v>0</v>
      </c>
      <c r="B102" s="2">
        <v>44662</v>
      </c>
      <c r="C102" s="3">
        <f t="shared" si="4"/>
        <v>4</v>
      </c>
      <c r="D102" s="3" t="str">
        <f>VLOOKUP(WEEKDAY(B102,2),[1]Key!$B$3:$C$9,2,0)</f>
        <v>Lunes</v>
      </c>
      <c r="E102" s="3">
        <f t="shared" si="5"/>
        <v>2022</v>
      </c>
      <c r="F102" s="4">
        <v>3934.62</v>
      </c>
      <c r="G102" s="4">
        <v>3762.78</v>
      </c>
      <c r="H102" s="4">
        <v>171.84</v>
      </c>
      <c r="I102" s="4">
        <v>0</v>
      </c>
      <c r="J102" s="3">
        <v>45</v>
      </c>
      <c r="K102" s="5">
        <v>87.435999999999993</v>
      </c>
    </row>
    <row r="103" spans="1:11">
      <c r="A103" s="33">
        <f t="shared" si="3"/>
        <v>0</v>
      </c>
      <c r="B103" s="2">
        <v>44663</v>
      </c>
      <c r="C103" s="3">
        <f t="shared" si="4"/>
        <v>4</v>
      </c>
      <c r="D103" s="3" t="str">
        <f>VLOOKUP(WEEKDAY(B103,2),[1]Key!$B$3:$C$9,2,0)</f>
        <v>Martes</v>
      </c>
      <c r="E103" s="3">
        <f t="shared" si="5"/>
        <v>2022</v>
      </c>
      <c r="F103" s="4">
        <v>7285.53</v>
      </c>
      <c r="G103" s="4">
        <v>6415.1</v>
      </c>
      <c r="H103" s="4">
        <v>870.43000000000006</v>
      </c>
      <c r="I103" s="4">
        <v>0</v>
      </c>
      <c r="J103" s="3">
        <v>61</v>
      </c>
      <c r="K103" s="5">
        <v>119.43491803278688</v>
      </c>
    </row>
    <row r="104" spans="1:11">
      <c r="A104" s="33">
        <f t="shared" si="3"/>
        <v>0</v>
      </c>
      <c r="B104" s="2">
        <v>44664</v>
      </c>
      <c r="C104" s="3">
        <f t="shared" si="4"/>
        <v>4</v>
      </c>
      <c r="D104" s="3" t="str">
        <f>VLOOKUP(WEEKDAY(B104,2),[1]Key!$B$3:$C$9,2,0)</f>
        <v>Miércoles</v>
      </c>
      <c r="E104" s="3">
        <f t="shared" si="5"/>
        <v>2022</v>
      </c>
      <c r="F104" s="4">
        <v>7784.47</v>
      </c>
      <c r="G104" s="4">
        <v>7167.9699999999993</v>
      </c>
      <c r="H104" s="4">
        <v>616.5</v>
      </c>
      <c r="I104" s="4">
        <v>0</v>
      </c>
      <c r="J104" s="3">
        <v>66</v>
      </c>
      <c r="K104" s="5">
        <v>117.94651515151516</v>
      </c>
    </row>
    <row r="105" spans="1:11">
      <c r="A105" s="33">
        <f t="shared" si="3"/>
        <v>0</v>
      </c>
      <c r="B105" s="2">
        <v>44665</v>
      </c>
      <c r="C105" s="3">
        <f t="shared" si="4"/>
        <v>4</v>
      </c>
      <c r="D105" s="3" t="str">
        <f>VLOOKUP(WEEKDAY(B105,2),[1]Key!$B$3:$C$9,2,0)</f>
        <v>Jueves</v>
      </c>
      <c r="E105" s="3">
        <f t="shared" si="5"/>
        <v>2022</v>
      </c>
      <c r="F105" s="4">
        <v>2113.21</v>
      </c>
      <c r="G105" s="4">
        <v>1467.32</v>
      </c>
      <c r="H105" s="4">
        <v>645.89</v>
      </c>
      <c r="I105" s="4">
        <v>0</v>
      </c>
      <c r="J105" s="3">
        <v>22</v>
      </c>
      <c r="K105" s="5">
        <v>96.055000000000007</v>
      </c>
    </row>
    <row r="106" spans="1:11">
      <c r="A106" s="33">
        <f t="shared" si="3"/>
        <v>0</v>
      </c>
      <c r="B106" s="2">
        <v>44666</v>
      </c>
      <c r="C106" s="3">
        <f t="shared" si="4"/>
        <v>4</v>
      </c>
      <c r="D106" s="3" t="str">
        <f>VLOOKUP(WEEKDAY(B106,2),[1]Key!$B$3:$C$9,2,0)</f>
        <v>Viernes</v>
      </c>
      <c r="E106" s="3">
        <f t="shared" si="5"/>
        <v>2022</v>
      </c>
      <c r="F106" s="4">
        <v>2323.02</v>
      </c>
      <c r="G106" s="4">
        <v>2107.75</v>
      </c>
      <c r="H106" s="4">
        <v>215.27</v>
      </c>
      <c r="I106" s="4">
        <v>0</v>
      </c>
      <c r="J106" s="3">
        <v>19</v>
      </c>
      <c r="K106" s="5">
        <v>122.26421052631579</v>
      </c>
    </row>
    <row r="107" spans="1:11">
      <c r="A107" s="33">
        <f t="shared" si="3"/>
        <v>0</v>
      </c>
      <c r="B107" s="2">
        <v>44667</v>
      </c>
      <c r="C107" s="3">
        <f t="shared" si="4"/>
        <v>4</v>
      </c>
      <c r="D107" s="3" t="str">
        <f>VLOOKUP(WEEKDAY(B107,2),[1]Key!$B$3:$C$9,2,0)</f>
        <v>Sábado</v>
      </c>
      <c r="E107" s="3">
        <f t="shared" si="5"/>
        <v>2022</v>
      </c>
      <c r="F107" s="4">
        <v>2517.63</v>
      </c>
      <c r="G107" s="4">
        <v>1915.9599999999998</v>
      </c>
      <c r="H107" s="4">
        <v>601.67000000000007</v>
      </c>
      <c r="I107" s="4">
        <v>0</v>
      </c>
      <c r="J107" s="3">
        <v>30</v>
      </c>
      <c r="K107" s="5">
        <v>83.921000000000006</v>
      </c>
    </row>
    <row r="108" spans="1:11">
      <c r="A108" s="33">
        <f t="shared" si="3"/>
        <v>0</v>
      </c>
      <c r="B108" s="2">
        <v>44668</v>
      </c>
      <c r="C108" s="3">
        <f t="shared" si="4"/>
        <v>4</v>
      </c>
      <c r="D108" s="3" t="str">
        <f>VLOOKUP(WEEKDAY(B108,2),[1]Key!$B$3:$C$9,2,0)</f>
        <v>Domingo</v>
      </c>
      <c r="E108" s="3">
        <f t="shared" si="5"/>
        <v>2022</v>
      </c>
      <c r="F108" s="4">
        <v>3773.66</v>
      </c>
      <c r="G108" s="4">
        <v>3511.4599999999996</v>
      </c>
      <c r="H108" s="4">
        <v>262.2</v>
      </c>
      <c r="I108" s="4">
        <v>0</v>
      </c>
      <c r="J108" s="3">
        <v>22</v>
      </c>
      <c r="K108" s="5">
        <v>171.53</v>
      </c>
    </row>
    <row r="109" spans="1:11">
      <c r="A109" s="33">
        <f t="shared" si="3"/>
        <v>0</v>
      </c>
      <c r="B109" s="2">
        <v>44669</v>
      </c>
      <c r="C109" s="3">
        <f t="shared" si="4"/>
        <v>4</v>
      </c>
      <c r="D109" s="3" t="str">
        <f>VLOOKUP(WEEKDAY(B109,2),[1]Key!$B$3:$C$9,2,0)</f>
        <v>Lunes</v>
      </c>
      <c r="E109" s="3">
        <f t="shared" si="5"/>
        <v>2022</v>
      </c>
      <c r="F109" s="4">
        <v>4332.579999999999</v>
      </c>
      <c r="G109" s="4">
        <v>3719.0200000000004</v>
      </c>
      <c r="H109" s="4">
        <v>613.55999999999995</v>
      </c>
      <c r="I109" s="4">
        <v>0</v>
      </c>
      <c r="J109" s="3">
        <v>47</v>
      </c>
      <c r="K109" s="5">
        <v>92.182553191489347</v>
      </c>
    </row>
    <row r="110" spans="1:11">
      <c r="A110" s="33">
        <f t="shared" si="3"/>
        <v>0</v>
      </c>
      <c r="B110" s="2">
        <v>44670</v>
      </c>
      <c r="C110" s="3">
        <f t="shared" si="4"/>
        <v>4</v>
      </c>
      <c r="D110" s="3" t="str">
        <f>VLOOKUP(WEEKDAY(B110,2),[1]Key!$B$3:$C$9,2,0)</f>
        <v>Martes</v>
      </c>
      <c r="E110" s="3">
        <f t="shared" si="5"/>
        <v>2022</v>
      </c>
      <c r="F110" s="4">
        <v>4677.13</v>
      </c>
      <c r="G110" s="4">
        <v>4677.13</v>
      </c>
      <c r="H110" s="4">
        <v>0</v>
      </c>
      <c r="I110" s="4">
        <v>0</v>
      </c>
      <c r="J110" s="3">
        <v>57</v>
      </c>
      <c r="K110" s="5">
        <v>82.054912280701757</v>
      </c>
    </row>
    <row r="111" spans="1:11">
      <c r="A111" s="33">
        <f t="shared" si="3"/>
        <v>0</v>
      </c>
      <c r="B111" s="2">
        <v>44671</v>
      </c>
      <c r="C111" s="3">
        <f t="shared" si="4"/>
        <v>4</v>
      </c>
      <c r="D111" s="3" t="str">
        <f>VLOOKUP(WEEKDAY(B111,2),[1]Key!$B$3:$C$9,2,0)</f>
        <v>Miércoles</v>
      </c>
      <c r="E111" s="3">
        <f t="shared" si="5"/>
        <v>2022</v>
      </c>
      <c r="F111" s="4">
        <v>7803.19</v>
      </c>
      <c r="G111" s="4">
        <v>7326.6399999999994</v>
      </c>
      <c r="H111" s="4">
        <v>476.55</v>
      </c>
      <c r="I111" s="4">
        <v>0</v>
      </c>
      <c r="J111" s="3">
        <v>44</v>
      </c>
      <c r="K111" s="5">
        <v>177.34522727272727</v>
      </c>
    </row>
    <row r="112" spans="1:11">
      <c r="A112" s="33">
        <f t="shared" si="3"/>
        <v>0</v>
      </c>
      <c r="B112" s="2">
        <v>44672</v>
      </c>
      <c r="C112" s="3">
        <f t="shared" si="4"/>
        <v>4</v>
      </c>
      <c r="D112" s="3" t="str">
        <f>VLOOKUP(WEEKDAY(B112,2),[1]Key!$B$3:$C$9,2,0)</f>
        <v>Jueves</v>
      </c>
      <c r="E112" s="3">
        <f t="shared" si="5"/>
        <v>2022</v>
      </c>
      <c r="F112" s="4">
        <v>4054.63</v>
      </c>
      <c r="G112" s="4">
        <v>3408.6100000000006</v>
      </c>
      <c r="H112" s="4">
        <v>646.02</v>
      </c>
      <c r="I112" s="4">
        <v>0</v>
      </c>
      <c r="J112" s="3">
        <v>42</v>
      </c>
      <c r="K112" s="5">
        <v>96.538809523809533</v>
      </c>
    </row>
    <row r="113" spans="1:14">
      <c r="A113" s="33">
        <f t="shared" si="3"/>
        <v>0</v>
      </c>
      <c r="B113" s="2">
        <v>44673</v>
      </c>
      <c r="C113" s="3">
        <f t="shared" si="4"/>
        <v>4</v>
      </c>
      <c r="D113" s="3" t="str">
        <f>VLOOKUP(WEEKDAY(B113,2),[1]Key!$B$3:$C$9,2,0)</f>
        <v>Viernes</v>
      </c>
      <c r="E113" s="3">
        <f t="shared" si="5"/>
        <v>2022</v>
      </c>
      <c r="F113" s="4">
        <v>3629.8100000000004</v>
      </c>
      <c r="G113" s="4">
        <v>3038.8400000000006</v>
      </c>
      <c r="H113" s="4">
        <v>590.97</v>
      </c>
      <c r="I113" s="4">
        <v>0</v>
      </c>
      <c r="J113" s="3">
        <v>32</v>
      </c>
      <c r="K113" s="5">
        <v>113.43156250000001</v>
      </c>
    </row>
    <row r="114" spans="1:14">
      <c r="A114" s="33">
        <f t="shared" si="3"/>
        <v>0</v>
      </c>
      <c r="B114" s="2">
        <v>44674</v>
      </c>
      <c r="C114" s="3">
        <f t="shared" si="4"/>
        <v>4</v>
      </c>
      <c r="D114" s="3" t="str">
        <f>VLOOKUP(WEEKDAY(B114,2),[1]Key!$B$3:$C$9,2,0)</f>
        <v>Sábado</v>
      </c>
      <c r="E114" s="3">
        <f t="shared" si="5"/>
        <v>2022</v>
      </c>
      <c r="F114" s="4">
        <v>2972.21</v>
      </c>
      <c r="G114" s="4">
        <v>2714.06</v>
      </c>
      <c r="H114" s="4">
        <v>258.14999999999998</v>
      </c>
      <c r="I114" s="4">
        <v>0</v>
      </c>
      <c r="J114" s="3">
        <v>37</v>
      </c>
      <c r="K114" s="5">
        <v>80.33</v>
      </c>
    </row>
    <row r="115" spans="1:14">
      <c r="A115" s="33">
        <f t="shared" si="3"/>
        <v>0</v>
      </c>
      <c r="B115" s="2">
        <v>44675</v>
      </c>
      <c r="C115" s="3">
        <f t="shared" si="4"/>
        <v>4</v>
      </c>
      <c r="D115" s="3" t="str">
        <f>VLOOKUP(WEEKDAY(B115,2),[1]Key!$B$3:$C$9,2,0)</f>
        <v>Domingo</v>
      </c>
      <c r="E115" s="3">
        <f t="shared" si="5"/>
        <v>2022</v>
      </c>
      <c r="F115" s="4">
        <v>1497.54</v>
      </c>
      <c r="G115" s="4">
        <v>1497.54</v>
      </c>
      <c r="H115" s="4">
        <v>0</v>
      </c>
      <c r="I115" s="4">
        <v>0</v>
      </c>
      <c r="J115" s="3">
        <v>15</v>
      </c>
      <c r="K115" s="5">
        <v>99.835999999999999</v>
      </c>
    </row>
    <row r="116" spans="1:14">
      <c r="A116" s="33">
        <f t="shared" si="3"/>
        <v>0</v>
      </c>
      <c r="B116" s="2">
        <v>44676</v>
      </c>
      <c r="C116" s="3">
        <f t="shared" si="4"/>
        <v>4</v>
      </c>
      <c r="D116" s="3" t="str">
        <f>VLOOKUP(WEEKDAY(B116,2),[1]Key!$B$3:$C$9,2,0)</f>
        <v>Lunes</v>
      </c>
      <c r="E116" s="3">
        <f t="shared" si="5"/>
        <v>2022</v>
      </c>
      <c r="F116" s="4">
        <v>3894.869999999999</v>
      </c>
      <c r="G116" s="4">
        <v>3577.4999999999995</v>
      </c>
      <c r="H116" s="4">
        <v>317.37</v>
      </c>
      <c r="I116" s="4">
        <v>0</v>
      </c>
      <c r="J116" s="3">
        <v>33</v>
      </c>
      <c r="K116" s="5">
        <v>118.02636363636361</v>
      </c>
    </row>
    <row r="117" spans="1:14">
      <c r="A117" s="33">
        <f t="shared" si="3"/>
        <v>0</v>
      </c>
      <c r="B117" s="2">
        <v>44677</v>
      </c>
      <c r="C117" s="3">
        <f t="shared" si="4"/>
        <v>4</v>
      </c>
      <c r="D117" s="3" t="str">
        <f>VLOOKUP(WEEKDAY(B117,2),[1]Key!$B$3:$C$9,2,0)</f>
        <v>Martes</v>
      </c>
      <c r="E117" s="3">
        <f t="shared" si="5"/>
        <v>2022</v>
      </c>
      <c r="F117" s="4">
        <v>2496.5700000000002</v>
      </c>
      <c r="G117" s="4">
        <v>2496.5700000000002</v>
      </c>
      <c r="H117" s="4">
        <v>0</v>
      </c>
      <c r="I117" s="4">
        <v>0</v>
      </c>
      <c r="J117" s="3">
        <v>25</v>
      </c>
      <c r="K117" s="5">
        <v>99.862800000000007</v>
      </c>
    </row>
    <row r="118" spans="1:14">
      <c r="A118" s="33">
        <f t="shared" si="3"/>
        <v>0</v>
      </c>
      <c r="B118" s="2">
        <v>44678</v>
      </c>
      <c r="C118" s="3">
        <f t="shared" si="4"/>
        <v>4</v>
      </c>
      <c r="D118" s="3" t="str">
        <f>VLOOKUP(WEEKDAY(B118,2),[1]Key!$B$3:$C$9,2,0)</f>
        <v>Miércoles</v>
      </c>
      <c r="E118" s="3">
        <f t="shared" si="5"/>
        <v>2022</v>
      </c>
      <c r="F118" s="4">
        <v>2155.3100000000004</v>
      </c>
      <c r="G118" s="4">
        <v>2126.8300000000004</v>
      </c>
      <c r="H118" s="4">
        <v>28.48</v>
      </c>
      <c r="I118" s="4">
        <v>0</v>
      </c>
      <c r="J118" s="3">
        <v>28</v>
      </c>
      <c r="K118" s="5">
        <v>76.975357142857163</v>
      </c>
    </row>
    <row r="119" spans="1:14">
      <c r="A119" s="33">
        <f t="shared" si="3"/>
        <v>0</v>
      </c>
      <c r="B119" s="2">
        <v>44679</v>
      </c>
      <c r="C119" s="3">
        <f t="shared" si="4"/>
        <v>4</v>
      </c>
      <c r="D119" s="3" t="str">
        <f>VLOOKUP(WEEKDAY(B119,2),[1]Key!$B$3:$C$9,2,0)</f>
        <v>Jueves</v>
      </c>
      <c r="E119" s="3">
        <f t="shared" si="5"/>
        <v>2022</v>
      </c>
      <c r="F119" s="4">
        <v>3407.8999999999996</v>
      </c>
      <c r="G119" s="4">
        <v>2741.14</v>
      </c>
      <c r="H119" s="4">
        <v>666.76</v>
      </c>
      <c r="I119" s="4">
        <v>0</v>
      </c>
      <c r="J119" s="3">
        <v>36</v>
      </c>
      <c r="K119" s="5">
        <v>94.663888888888877</v>
      </c>
    </row>
    <row r="120" spans="1:14">
      <c r="A120" s="33">
        <f t="shared" si="3"/>
        <v>0</v>
      </c>
      <c r="B120" s="2">
        <v>44680</v>
      </c>
      <c r="C120" s="3">
        <f t="shared" si="4"/>
        <v>4</v>
      </c>
      <c r="D120" s="3" t="str">
        <f>VLOOKUP(WEEKDAY(B120,2),[1]Key!$B$3:$C$9,2,0)</f>
        <v>Viernes</v>
      </c>
      <c r="E120" s="3">
        <f t="shared" si="5"/>
        <v>2022</v>
      </c>
      <c r="F120" s="4">
        <v>2724.0199999999995</v>
      </c>
      <c r="G120" s="4">
        <v>2616.0299999999997</v>
      </c>
      <c r="H120" s="4">
        <v>107.99</v>
      </c>
      <c r="I120" s="4">
        <v>0</v>
      </c>
      <c r="J120" s="3">
        <v>32</v>
      </c>
      <c r="K120" s="5">
        <v>85.125624999999985</v>
      </c>
    </row>
    <row r="121" spans="1:14">
      <c r="A121" s="33">
        <f t="shared" si="3"/>
        <v>0</v>
      </c>
      <c r="B121" s="2">
        <v>44681</v>
      </c>
      <c r="C121" s="3">
        <f t="shared" si="4"/>
        <v>4</v>
      </c>
      <c r="D121" s="3" t="str">
        <f>VLOOKUP(WEEKDAY(B121,2),[1]Key!$B$3:$C$9,2,0)</f>
        <v>Sábado</v>
      </c>
      <c r="E121" s="3">
        <f t="shared" si="5"/>
        <v>2022</v>
      </c>
      <c r="F121" s="4">
        <v>2936.9</v>
      </c>
      <c r="G121" s="4">
        <v>2120.46</v>
      </c>
      <c r="H121" s="4">
        <v>816.43999999999994</v>
      </c>
      <c r="I121" s="4">
        <v>0</v>
      </c>
      <c r="J121" s="3">
        <v>31</v>
      </c>
      <c r="K121" s="5">
        <v>94.738709677419351</v>
      </c>
    </row>
    <row r="122" spans="1:14">
      <c r="A122" s="33">
        <f t="shared" si="3"/>
        <v>0</v>
      </c>
      <c r="B122" s="2">
        <v>44682</v>
      </c>
      <c r="C122" s="3">
        <f t="shared" si="4"/>
        <v>5</v>
      </c>
      <c r="D122" s="3" t="str">
        <f>VLOOKUP(WEEKDAY(B122,2),[1]Key!$B$3:$C$9,2,0)</f>
        <v>Domingo</v>
      </c>
      <c r="E122" s="3">
        <f t="shared" si="5"/>
        <v>2022</v>
      </c>
      <c r="F122" s="4">
        <v>2299.4899999999998</v>
      </c>
      <c r="G122" s="4">
        <v>1844.27</v>
      </c>
      <c r="H122" s="4">
        <v>455.22</v>
      </c>
      <c r="I122" s="4">
        <v>0</v>
      </c>
      <c r="J122" s="3">
        <v>25</v>
      </c>
      <c r="K122" s="5">
        <v>91.979599999999991</v>
      </c>
      <c r="M122" t="s">
        <v>11</v>
      </c>
      <c r="N122" s="6">
        <f>SUBTOTAL(4,$F:$F)</f>
        <v>10255.379999999997</v>
      </c>
    </row>
    <row r="123" spans="1:14">
      <c r="A123" s="33">
        <f t="shared" si="3"/>
        <v>0</v>
      </c>
      <c r="B123" s="2">
        <v>44683</v>
      </c>
      <c r="C123" s="3">
        <f t="shared" si="4"/>
        <v>5</v>
      </c>
      <c r="D123" s="3" t="str">
        <f>VLOOKUP(WEEKDAY(B123,2),[1]Key!$B$3:$C$9,2,0)</f>
        <v>Lunes</v>
      </c>
      <c r="E123" s="3">
        <f t="shared" si="5"/>
        <v>2022</v>
      </c>
      <c r="F123" s="4">
        <v>5005.97</v>
      </c>
      <c r="G123" s="4">
        <v>4914.97</v>
      </c>
      <c r="H123" s="4">
        <v>91</v>
      </c>
      <c r="I123" s="4">
        <v>0</v>
      </c>
      <c r="J123" s="3">
        <v>44</v>
      </c>
      <c r="K123" s="5">
        <v>113.77204545454546</v>
      </c>
      <c r="M123" t="s">
        <v>12</v>
      </c>
      <c r="N123" s="6">
        <f>SUBTOTAL(5,$F:$F)</f>
        <v>0</v>
      </c>
    </row>
    <row r="124" spans="1:14">
      <c r="A124" s="33">
        <f t="shared" si="3"/>
        <v>0</v>
      </c>
      <c r="B124" s="2">
        <v>44684</v>
      </c>
      <c r="C124" s="3">
        <f t="shared" si="4"/>
        <v>5</v>
      </c>
      <c r="D124" s="3" t="str">
        <f>VLOOKUP(WEEKDAY(B124,2),[1]Key!$B$3:$C$9,2,0)</f>
        <v>Martes</v>
      </c>
      <c r="E124" s="3">
        <f t="shared" si="5"/>
        <v>2022</v>
      </c>
      <c r="F124" s="4">
        <v>3559.06</v>
      </c>
      <c r="G124" s="4">
        <v>3026.82</v>
      </c>
      <c r="H124" s="4">
        <v>532.24</v>
      </c>
      <c r="I124" s="4">
        <v>0</v>
      </c>
      <c r="J124" s="3">
        <v>35</v>
      </c>
      <c r="K124" s="5">
        <v>101.68742857142857</v>
      </c>
      <c r="M124" t="s">
        <v>13</v>
      </c>
      <c r="N124" s="6">
        <f>SUBTOTAL(1,$F:$F)</f>
        <v>4020.3296688741725</v>
      </c>
    </row>
    <row r="125" spans="1:14">
      <c r="A125" s="33">
        <f t="shared" si="3"/>
        <v>0</v>
      </c>
      <c r="B125" s="2">
        <v>44685</v>
      </c>
      <c r="C125" s="3">
        <f t="shared" si="4"/>
        <v>5</v>
      </c>
      <c r="D125" s="3" t="str">
        <f>VLOOKUP(WEEKDAY(B125,2),[1]Key!$B$3:$C$9,2,0)</f>
        <v>Miércoles</v>
      </c>
      <c r="E125" s="3">
        <f t="shared" si="5"/>
        <v>2022</v>
      </c>
      <c r="F125" s="4">
        <v>3769.1</v>
      </c>
      <c r="G125" s="4">
        <v>3769.1</v>
      </c>
      <c r="H125" s="4">
        <v>0</v>
      </c>
      <c r="I125" s="4">
        <v>0</v>
      </c>
      <c r="J125" s="3">
        <v>31</v>
      </c>
      <c r="K125" s="5">
        <v>121.58387096774193</v>
      </c>
    </row>
    <row r="126" spans="1:14">
      <c r="A126" s="33">
        <f t="shared" si="3"/>
        <v>0</v>
      </c>
      <c r="B126" s="2">
        <v>44686</v>
      </c>
      <c r="C126" s="3">
        <f t="shared" si="4"/>
        <v>5</v>
      </c>
      <c r="D126" s="3" t="str">
        <f>VLOOKUP(WEEKDAY(B126,2),[1]Key!$B$3:$C$9,2,0)</f>
        <v>Jueves</v>
      </c>
      <c r="E126" s="3">
        <f t="shared" si="5"/>
        <v>2022</v>
      </c>
      <c r="F126" s="4">
        <v>4005.34</v>
      </c>
      <c r="G126" s="4">
        <v>3073.3700000000003</v>
      </c>
      <c r="H126" s="4">
        <v>931.97</v>
      </c>
      <c r="I126" s="4">
        <v>0</v>
      </c>
      <c r="J126" s="3">
        <v>45</v>
      </c>
      <c r="K126" s="5">
        <v>89.007555555555555</v>
      </c>
    </row>
    <row r="127" spans="1:14">
      <c r="A127" s="33">
        <f t="shared" si="3"/>
        <v>0</v>
      </c>
      <c r="B127" s="2">
        <v>44687</v>
      </c>
      <c r="C127" s="3">
        <f t="shared" si="4"/>
        <v>5</v>
      </c>
      <c r="D127" s="3" t="str">
        <f>VLOOKUP(WEEKDAY(B127,2),[1]Key!$B$3:$C$9,2,0)</f>
        <v>Viernes</v>
      </c>
      <c r="E127" s="3">
        <f t="shared" si="5"/>
        <v>2022</v>
      </c>
      <c r="F127" s="4">
        <v>3641.77</v>
      </c>
      <c r="G127" s="4">
        <v>3097.47</v>
      </c>
      <c r="H127" s="4">
        <v>544.29999999999995</v>
      </c>
      <c r="I127" s="4">
        <v>0</v>
      </c>
      <c r="J127" s="3">
        <v>36</v>
      </c>
      <c r="K127" s="5">
        <v>101.16027777777778</v>
      </c>
    </row>
    <row r="128" spans="1:14">
      <c r="A128" s="33">
        <f t="shared" si="3"/>
        <v>0</v>
      </c>
      <c r="B128" s="2">
        <v>44688</v>
      </c>
      <c r="C128" s="3">
        <f t="shared" si="4"/>
        <v>5</v>
      </c>
      <c r="D128" s="3" t="str">
        <f>VLOOKUP(WEEKDAY(B128,2),[1]Key!$B$3:$C$9,2,0)</f>
        <v>Sábado</v>
      </c>
      <c r="E128" s="3">
        <f t="shared" si="5"/>
        <v>2022</v>
      </c>
      <c r="F128" s="4">
        <v>3771.87</v>
      </c>
      <c r="G128" s="4">
        <v>3606.46</v>
      </c>
      <c r="H128" s="4">
        <v>165.41</v>
      </c>
      <c r="I128" s="4">
        <v>0</v>
      </c>
      <c r="J128" s="3">
        <v>37</v>
      </c>
      <c r="K128" s="5">
        <v>101.94243243243243</v>
      </c>
    </row>
    <row r="129" spans="1:11">
      <c r="A129" s="33">
        <f t="shared" si="3"/>
        <v>0</v>
      </c>
      <c r="B129" s="2">
        <v>44689</v>
      </c>
      <c r="C129" s="3">
        <f t="shared" si="4"/>
        <v>5</v>
      </c>
      <c r="D129" s="3" t="str">
        <f>VLOOKUP(WEEKDAY(B129,2),[1]Key!$B$3:$C$9,2,0)</f>
        <v>Domingo</v>
      </c>
      <c r="E129" s="3">
        <f t="shared" si="5"/>
        <v>2022</v>
      </c>
      <c r="F129" s="4">
        <v>4323.8799999999992</v>
      </c>
      <c r="G129" s="4">
        <v>4121.7599999999993</v>
      </c>
      <c r="H129" s="4">
        <v>202.12</v>
      </c>
      <c r="I129" s="4">
        <v>0</v>
      </c>
      <c r="J129" s="3">
        <v>34</v>
      </c>
      <c r="K129" s="5">
        <v>127.17294117647056</v>
      </c>
    </row>
    <row r="130" spans="1:11">
      <c r="A130" s="33">
        <f t="shared" si="3"/>
        <v>0</v>
      </c>
      <c r="B130" s="2">
        <v>44690</v>
      </c>
      <c r="C130" s="3">
        <f t="shared" si="4"/>
        <v>5</v>
      </c>
      <c r="D130" s="3" t="str">
        <f>VLOOKUP(WEEKDAY(B130,2),[1]Key!$B$3:$C$9,2,0)</f>
        <v>Lunes</v>
      </c>
      <c r="E130" s="3">
        <f t="shared" si="5"/>
        <v>2022</v>
      </c>
      <c r="F130" s="4">
        <v>6576.8700000000008</v>
      </c>
      <c r="G130" s="4">
        <v>4606.3999999999996</v>
      </c>
      <c r="H130" s="4">
        <v>1970.47</v>
      </c>
      <c r="I130" s="4">
        <v>0</v>
      </c>
      <c r="J130" s="3">
        <v>47</v>
      </c>
      <c r="K130" s="5">
        <v>139.93340425531918</v>
      </c>
    </row>
    <row r="131" spans="1:11">
      <c r="A131" s="33">
        <f t="shared" ref="A131:A152" si="6">F131-(G131+H131+I131)</f>
        <v>0</v>
      </c>
      <c r="B131" s="2">
        <v>44691</v>
      </c>
      <c r="C131" s="3">
        <f t="shared" ref="C131:C152" si="7">MONTH(B131)</f>
        <v>5</v>
      </c>
      <c r="D131" s="3" t="str">
        <f>VLOOKUP(WEEKDAY(B131,2),[1]Key!$B$3:$C$9,2,0)</f>
        <v>Martes</v>
      </c>
      <c r="E131" s="3">
        <f t="shared" ref="E131:E152" si="8">YEAR(B131)</f>
        <v>2022</v>
      </c>
      <c r="F131" s="4">
        <v>4187.8700000000008</v>
      </c>
      <c r="G131" s="4">
        <v>3274.09</v>
      </c>
      <c r="H131" s="4">
        <v>546.07999999999993</v>
      </c>
      <c r="I131" s="4">
        <v>367.69999999999993</v>
      </c>
      <c r="J131" s="3">
        <v>34</v>
      </c>
      <c r="K131" s="5">
        <v>123.17264705882356</v>
      </c>
    </row>
    <row r="132" spans="1:11">
      <c r="A132" s="33">
        <f t="shared" si="6"/>
        <v>0</v>
      </c>
      <c r="B132" s="2">
        <v>44692</v>
      </c>
      <c r="C132" s="3">
        <f t="shared" si="7"/>
        <v>5</v>
      </c>
      <c r="D132" s="3" t="str">
        <f>VLOOKUP(WEEKDAY(B132,2),[1]Key!$B$3:$C$9,2,0)</f>
        <v>Miércoles</v>
      </c>
      <c r="E132" s="3">
        <f t="shared" si="8"/>
        <v>2022</v>
      </c>
      <c r="F132" s="4">
        <v>2697</v>
      </c>
      <c r="G132" s="4">
        <v>2265.3900000000003</v>
      </c>
      <c r="H132" s="4">
        <v>431.61</v>
      </c>
      <c r="I132" s="4">
        <v>0</v>
      </c>
      <c r="J132" s="3">
        <v>33</v>
      </c>
      <c r="K132" s="5">
        <v>81.727272727272734</v>
      </c>
    </row>
    <row r="133" spans="1:11">
      <c r="A133" s="33">
        <f t="shared" si="6"/>
        <v>0</v>
      </c>
      <c r="B133" s="2">
        <v>44693</v>
      </c>
      <c r="C133" s="3">
        <f t="shared" si="7"/>
        <v>5</v>
      </c>
      <c r="D133" s="3" t="str">
        <f>VLOOKUP(WEEKDAY(B133,2),[1]Key!$B$3:$C$9,2,0)</f>
        <v>Jueves</v>
      </c>
      <c r="E133" s="3">
        <f t="shared" si="8"/>
        <v>2022</v>
      </c>
      <c r="F133" s="4">
        <v>5016.9700000000012</v>
      </c>
      <c r="G133" s="4">
        <v>3192.7500000000005</v>
      </c>
      <c r="H133" s="4">
        <v>1824.2199999999998</v>
      </c>
      <c r="I133" s="4">
        <v>0</v>
      </c>
      <c r="J133" s="3">
        <v>48</v>
      </c>
      <c r="K133" s="5">
        <v>104.52020833333336</v>
      </c>
    </row>
    <row r="134" spans="1:11">
      <c r="A134" s="33">
        <f t="shared" si="6"/>
        <v>0</v>
      </c>
      <c r="B134" s="2">
        <v>44694</v>
      </c>
      <c r="C134" s="3">
        <f t="shared" si="7"/>
        <v>5</v>
      </c>
      <c r="D134" s="3" t="str">
        <f>VLOOKUP(WEEKDAY(B134,2),[1]Key!$B$3:$C$9,2,0)</f>
        <v>Viernes</v>
      </c>
      <c r="E134" s="3">
        <f t="shared" si="8"/>
        <v>2022</v>
      </c>
      <c r="F134" s="4">
        <v>6800.9699999999993</v>
      </c>
      <c r="G134" s="4">
        <v>5259.8499999999976</v>
      </c>
      <c r="H134" s="4">
        <v>1541.12</v>
      </c>
      <c r="I134" s="4">
        <v>0</v>
      </c>
      <c r="J134" s="3">
        <v>42</v>
      </c>
      <c r="K134" s="5">
        <v>161.92785714285714</v>
      </c>
    </row>
    <row r="135" spans="1:11">
      <c r="A135" s="33">
        <f t="shared" si="6"/>
        <v>0</v>
      </c>
      <c r="B135" s="2">
        <v>44695</v>
      </c>
      <c r="C135" s="3">
        <f t="shared" si="7"/>
        <v>5</v>
      </c>
      <c r="D135" s="3" t="str">
        <f>VLOOKUP(WEEKDAY(B135,2),[1]Key!$B$3:$C$9,2,0)</f>
        <v>Sábado</v>
      </c>
      <c r="E135" s="3">
        <f t="shared" si="8"/>
        <v>2022</v>
      </c>
      <c r="F135" s="4">
        <v>6474.39</v>
      </c>
      <c r="G135" s="4">
        <v>4850.7100000000009</v>
      </c>
      <c r="H135" s="4">
        <v>1400.68</v>
      </c>
      <c r="I135" s="4">
        <v>223</v>
      </c>
      <c r="J135" s="3">
        <v>45</v>
      </c>
      <c r="K135" s="5">
        <v>143.87533333333334</v>
      </c>
    </row>
    <row r="136" spans="1:11">
      <c r="A136" s="33">
        <f t="shared" si="6"/>
        <v>0</v>
      </c>
      <c r="B136" s="2">
        <v>44696</v>
      </c>
      <c r="C136" s="3">
        <f t="shared" si="7"/>
        <v>5</v>
      </c>
      <c r="D136" s="3" t="str">
        <f>VLOOKUP(WEEKDAY(B136,2),[1]Key!$B$3:$C$9,2,0)</f>
        <v>Domingo</v>
      </c>
      <c r="E136" s="3">
        <f t="shared" si="8"/>
        <v>2022</v>
      </c>
      <c r="F136" s="4">
        <v>2278.7600000000007</v>
      </c>
      <c r="G136" s="4">
        <v>2011.1700000000003</v>
      </c>
      <c r="H136" s="4">
        <v>267.58999999999997</v>
      </c>
      <c r="I136" s="4">
        <v>0</v>
      </c>
      <c r="J136" s="3">
        <v>26</v>
      </c>
      <c r="K136" s="5">
        <v>87.644615384615406</v>
      </c>
    </row>
    <row r="137" spans="1:11">
      <c r="A137" s="33">
        <f t="shared" si="6"/>
        <v>0</v>
      </c>
      <c r="B137" s="2">
        <v>44697</v>
      </c>
      <c r="C137" s="3">
        <f t="shared" si="7"/>
        <v>5</v>
      </c>
      <c r="D137" s="3" t="str">
        <f>VLOOKUP(WEEKDAY(B137,2),[1]Key!$B$3:$C$9,2,0)</f>
        <v>Lunes</v>
      </c>
      <c r="E137" s="3">
        <f t="shared" si="8"/>
        <v>2022</v>
      </c>
      <c r="F137" s="4">
        <v>6836.3300000000008</v>
      </c>
      <c r="G137" s="4">
        <v>5687.9800000000014</v>
      </c>
      <c r="H137" s="4">
        <v>1148.3499999999999</v>
      </c>
      <c r="I137" s="4">
        <v>0</v>
      </c>
      <c r="J137" s="3">
        <v>60</v>
      </c>
      <c r="K137" s="5">
        <v>113.93883333333335</v>
      </c>
    </row>
    <row r="138" spans="1:11">
      <c r="A138" s="33">
        <f t="shared" si="6"/>
        <v>0</v>
      </c>
      <c r="B138" s="2">
        <v>44698</v>
      </c>
      <c r="C138" s="3">
        <f t="shared" si="7"/>
        <v>5</v>
      </c>
      <c r="D138" s="3" t="str">
        <f>VLOOKUP(WEEKDAY(B138,2),[1]Key!$B$3:$C$9,2,0)</f>
        <v>Martes</v>
      </c>
      <c r="E138" s="3">
        <f t="shared" si="8"/>
        <v>2022</v>
      </c>
      <c r="F138" s="4">
        <v>2978.96</v>
      </c>
      <c r="G138" s="4">
        <v>2784.9599999999996</v>
      </c>
      <c r="H138" s="4">
        <v>194</v>
      </c>
      <c r="I138" s="4">
        <v>0</v>
      </c>
      <c r="J138" s="3">
        <v>36</v>
      </c>
      <c r="K138" s="5">
        <v>82.748888888888885</v>
      </c>
    </row>
    <row r="139" spans="1:11">
      <c r="A139" s="33">
        <f t="shared" si="6"/>
        <v>0</v>
      </c>
      <c r="B139" s="2">
        <v>44699</v>
      </c>
      <c r="C139" s="3">
        <f t="shared" si="7"/>
        <v>5</v>
      </c>
      <c r="D139" s="3" t="str">
        <f>VLOOKUP(WEEKDAY(B139,2),[1]Key!$B$3:$C$9,2,0)</f>
        <v>Miércoles</v>
      </c>
      <c r="E139" s="3">
        <f t="shared" si="8"/>
        <v>2022</v>
      </c>
      <c r="F139" s="4">
        <v>3994.34</v>
      </c>
      <c r="G139" s="4">
        <v>2886.69</v>
      </c>
      <c r="H139" s="4">
        <v>1107.6500000000001</v>
      </c>
      <c r="I139" s="4">
        <v>0</v>
      </c>
      <c r="J139" s="3">
        <v>42</v>
      </c>
      <c r="K139" s="5">
        <v>95.103333333333339</v>
      </c>
    </row>
    <row r="140" spans="1:11">
      <c r="A140" s="33">
        <f t="shared" si="6"/>
        <v>0</v>
      </c>
      <c r="B140" s="2">
        <v>44700</v>
      </c>
      <c r="C140" s="3">
        <f t="shared" si="7"/>
        <v>5</v>
      </c>
      <c r="D140" s="3" t="str">
        <f>VLOOKUP(WEEKDAY(B140,2),[1]Key!$B$3:$C$9,2,0)</f>
        <v>Jueves</v>
      </c>
      <c r="E140" s="3">
        <f t="shared" si="8"/>
        <v>2022</v>
      </c>
      <c r="F140" s="4">
        <v>3841.4299999999994</v>
      </c>
      <c r="G140" s="4">
        <v>3668.3199999999997</v>
      </c>
      <c r="H140" s="4">
        <v>173.10999999999999</v>
      </c>
      <c r="I140" s="4">
        <v>0</v>
      </c>
      <c r="J140" s="3">
        <v>40</v>
      </c>
      <c r="K140" s="5">
        <v>96.035749999999979</v>
      </c>
    </row>
    <row r="141" spans="1:11">
      <c r="A141" s="33">
        <f t="shared" si="6"/>
        <v>0</v>
      </c>
      <c r="B141" s="2">
        <v>44701</v>
      </c>
      <c r="C141" s="3">
        <f t="shared" si="7"/>
        <v>5</v>
      </c>
      <c r="D141" s="3" t="str">
        <f>VLOOKUP(WEEKDAY(B141,2),[1]Key!$B$3:$C$9,2,0)</f>
        <v>Viernes</v>
      </c>
      <c r="E141" s="3">
        <f t="shared" si="8"/>
        <v>2022</v>
      </c>
      <c r="F141" s="4">
        <v>5256.2100000000009</v>
      </c>
      <c r="G141" s="4">
        <v>4466.4799999999987</v>
      </c>
      <c r="H141" s="4">
        <v>318.81</v>
      </c>
      <c r="I141" s="4">
        <v>470.92</v>
      </c>
      <c r="J141" s="3">
        <v>46</v>
      </c>
      <c r="K141" s="5">
        <v>114.26543478260872</v>
      </c>
    </row>
    <row r="142" spans="1:11">
      <c r="A142" s="33">
        <f t="shared" si="6"/>
        <v>0</v>
      </c>
      <c r="B142" s="2">
        <v>44702</v>
      </c>
      <c r="C142" s="3">
        <f t="shared" si="7"/>
        <v>5</v>
      </c>
      <c r="D142" s="3" t="str">
        <f>VLOOKUP(WEEKDAY(B142,2),[1]Key!$B$3:$C$9,2,0)</f>
        <v>Sábado</v>
      </c>
      <c r="E142" s="3">
        <f t="shared" si="8"/>
        <v>2022</v>
      </c>
      <c r="F142" s="4">
        <v>4876.71</v>
      </c>
      <c r="G142" s="4">
        <v>4139.4500000000007</v>
      </c>
      <c r="H142" s="4">
        <v>737.26</v>
      </c>
      <c r="I142" s="4">
        <v>0</v>
      </c>
      <c r="J142" s="3">
        <v>31</v>
      </c>
      <c r="K142" s="5">
        <v>157.31322580645161</v>
      </c>
    </row>
    <row r="143" spans="1:11">
      <c r="A143" s="33">
        <f t="shared" si="6"/>
        <v>0</v>
      </c>
      <c r="B143" s="2">
        <v>44703</v>
      </c>
      <c r="C143" s="3">
        <f t="shared" si="7"/>
        <v>5</v>
      </c>
      <c r="D143" s="3" t="str">
        <f>VLOOKUP(WEEKDAY(B143,2),[1]Key!$B$3:$C$9,2,0)</f>
        <v>Domingo</v>
      </c>
      <c r="E143" s="3">
        <f t="shared" si="8"/>
        <v>2022</v>
      </c>
      <c r="F143" s="4">
        <v>3625.34</v>
      </c>
      <c r="G143" s="4">
        <v>2363.5400000000004</v>
      </c>
      <c r="H143" s="4">
        <v>1261.8</v>
      </c>
      <c r="I143" s="4">
        <v>0</v>
      </c>
      <c r="J143" s="3">
        <v>24</v>
      </c>
      <c r="K143" s="5">
        <v>151.05583333333334</v>
      </c>
    </row>
    <row r="144" spans="1:11">
      <c r="A144" s="33">
        <f t="shared" si="6"/>
        <v>0</v>
      </c>
      <c r="B144" s="2">
        <v>44704</v>
      </c>
      <c r="C144" s="3">
        <f t="shared" si="7"/>
        <v>5</v>
      </c>
      <c r="D144" s="3" t="str">
        <f>VLOOKUP(WEEKDAY(B144,2),[1]Key!$B$3:$C$9,2,0)</f>
        <v>Lunes</v>
      </c>
      <c r="E144" s="3">
        <f t="shared" si="8"/>
        <v>2022</v>
      </c>
      <c r="F144" s="4">
        <v>2353.5600000000004</v>
      </c>
      <c r="G144" s="4">
        <v>1970.9400000000003</v>
      </c>
      <c r="H144" s="4">
        <v>382.62</v>
      </c>
      <c r="I144" s="4">
        <v>0</v>
      </c>
      <c r="J144" s="3">
        <v>34</v>
      </c>
      <c r="K144" s="5">
        <v>69.222352941176482</v>
      </c>
    </row>
    <row r="145" spans="1:11">
      <c r="A145" s="33">
        <f t="shared" si="6"/>
        <v>0</v>
      </c>
      <c r="B145" s="2">
        <v>44705</v>
      </c>
      <c r="C145" s="3">
        <f t="shared" si="7"/>
        <v>5</v>
      </c>
      <c r="D145" s="3" t="str">
        <f>VLOOKUP(WEEKDAY(B145,2),[1]Key!$B$3:$C$9,2,0)</f>
        <v>Martes</v>
      </c>
      <c r="E145" s="3">
        <f t="shared" si="8"/>
        <v>2022</v>
      </c>
      <c r="F145" s="4">
        <v>2837.7700000000004</v>
      </c>
      <c r="G145" s="4">
        <v>2560.3400000000006</v>
      </c>
      <c r="H145" s="4">
        <v>277.43</v>
      </c>
      <c r="I145" s="4">
        <v>0</v>
      </c>
      <c r="J145" s="3">
        <v>33</v>
      </c>
      <c r="K145" s="5">
        <v>85.993030303030309</v>
      </c>
    </row>
    <row r="146" spans="1:11">
      <c r="A146" s="33">
        <f t="shared" si="6"/>
        <v>0</v>
      </c>
      <c r="B146" s="2">
        <v>44706</v>
      </c>
      <c r="C146" s="3">
        <f t="shared" si="7"/>
        <v>5</v>
      </c>
      <c r="D146" s="3" t="str">
        <f>VLOOKUP(WEEKDAY(B146,2),[1]Key!$B$3:$C$9,2,0)</f>
        <v>Miércoles</v>
      </c>
      <c r="E146" s="3">
        <f t="shared" si="8"/>
        <v>2022</v>
      </c>
      <c r="F146" s="4">
        <v>6485.3500000000013</v>
      </c>
      <c r="G146" s="4">
        <v>5601.0999999999995</v>
      </c>
      <c r="H146" s="4">
        <v>884.25000000000011</v>
      </c>
      <c r="I146" s="4">
        <v>0</v>
      </c>
      <c r="J146" s="3">
        <v>53</v>
      </c>
      <c r="K146" s="5">
        <v>122.36509433962267</v>
      </c>
    </row>
    <row r="147" spans="1:11">
      <c r="A147" s="33">
        <f t="shared" si="6"/>
        <v>0</v>
      </c>
      <c r="B147" s="2">
        <v>44707</v>
      </c>
      <c r="C147" s="3">
        <f t="shared" si="7"/>
        <v>5</v>
      </c>
      <c r="D147" s="3" t="str">
        <f>VLOOKUP(WEEKDAY(B147,2),[1]Key!$B$3:$C$9,2,0)</f>
        <v>Jueves</v>
      </c>
      <c r="E147" s="3">
        <f t="shared" si="8"/>
        <v>2022</v>
      </c>
      <c r="F147" s="4">
        <v>4079.2599999999998</v>
      </c>
      <c r="G147" s="4">
        <v>3574.25</v>
      </c>
      <c r="H147" s="4">
        <v>505.01</v>
      </c>
      <c r="I147" s="4">
        <v>0</v>
      </c>
      <c r="J147" s="3">
        <v>35</v>
      </c>
      <c r="K147" s="5">
        <v>116.55028571428571</v>
      </c>
    </row>
    <row r="148" spans="1:11">
      <c r="A148" s="33">
        <f t="shared" si="6"/>
        <v>0</v>
      </c>
      <c r="B148" s="2">
        <v>44708</v>
      </c>
      <c r="C148" s="3">
        <f t="shared" si="7"/>
        <v>5</v>
      </c>
      <c r="D148" s="3" t="str">
        <f>VLOOKUP(WEEKDAY(B148,2),[1]Key!$B$3:$C$9,2,0)</f>
        <v>Viernes</v>
      </c>
      <c r="E148" s="3">
        <f t="shared" si="8"/>
        <v>2022</v>
      </c>
      <c r="F148" s="4">
        <v>6378.3899999999994</v>
      </c>
      <c r="G148" s="4">
        <v>4568.8099999999986</v>
      </c>
      <c r="H148" s="4">
        <v>903.56</v>
      </c>
      <c r="I148" s="4">
        <v>906.02</v>
      </c>
      <c r="J148" s="3">
        <v>60</v>
      </c>
      <c r="K148" s="5">
        <v>106.30649999999999</v>
      </c>
    </row>
    <row r="149" spans="1:11">
      <c r="A149" s="33">
        <f t="shared" si="6"/>
        <v>0</v>
      </c>
      <c r="B149" s="2">
        <v>44709</v>
      </c>
      <c r="C149" s="3">
        <f t="shared" si="7"/>
        <v>5</v>
      </c>
      <c r="D149" s="3" t="str">
        <f>VLOOKUP(WEEKDAY(B149,2),[1]Key!$B$3:$C$9,2,0)</f>
        <v>Sábado</v>
      </c>
      <c r="E149" s="3">
        <f t="shared" si="8"/>
        <v>2022</v>
      </c>
      <c r="F149" s="4">
        <v>3786.5900000000006</v>
      </c>
      <c r="G149" s="4">
        <v>3228.34</v>
      </c>
      <c r="H149" s="4">
        <v>376.56</v>
      </c>
      <c r="I149" s="4">
        <v>181.69</v>
      </c>
      <c r="J149" s="3">
        <v>42</v>
      </c>
      <c r="K149" s="5">
        <v>90.156904761904769</v>
      </c>
    </row>
    <row r="150" spans="1:11">
      <c r="A150" s="33">
        <f t="shared" si="6"/>
        <v>0</v>
      </c>
      <c r="B150" s="2">
        <v>44710</v>
      </c>
      <c r="C150" s="3">
        <f t="shared" si="7"/>
        <v>5</v>
      </c>
      <c r="D150" s="3" t="str">
        <f>VLOOKUP(WEEKDAY(B150,2),[1]Key!$B$3:$C$9,2,0)</f>
        <v>Domingo</v>
      </c>
      <c r="E150" s="3">
        <f t="shared" si="8"/>
        <v>2022</v>
      </c>
      <c r="F150" s="4">
        <v>3963.0600000000009</v>
      </c>
      <c r="G150" s="4">
        <v>3963.0600000000009</v>
      </c>
      <c r="H150" s="4">
        <v>0</v>
      </c>
      <c r="I150" s="4">
        <v>0</v>
      </c>
      <c r="J150" s="3">
        <v>34</v>
      </c>
      <c r="K150" s="5">
        <v>116.56058823529415</v>
      </c>
    </row>
    <row r="151" spans="1:11">
      <c r="A151" s="33">
        <f t="shared" si="6"/>
        <v>0</v>
      </c>
      <c r="B151" s="2">
        <v>44711</v>
      </c>
      <c r="C151" s="3">
        <f t="shared" si="7"/>
        <v>5</v>
      </c>
      <c r="D151" s="3" t="str">
        <f>VLOOKUP(WEEKDAY(B151,2),[1]Key!$B$3:$C$9,2,0)</f>
        <v>Lunes</v>
      </c>
      <c r="E151" s="3">
        <f t="shared" si="8"/>
        <v>2022</v>
      </c>
      <c r="F151" s="4">
        <f>AVERAGE(F144,F137)</f>
        <v>4594.9450000000006</v>
      </c>
      <c r="G151" s="4">
        <f>AVERAGE(G144,G137)</f>
        <v>3829.4600000000009</v>
      </c>
      <c r="H151" s="4">
        <f>F151-G151</f>
        <v>765.48499999999967</v>
      </c>
      <c r="I151" s="4">
        <v>0</v>
      </c>
      <c r="J151" s="3">
        <v>0</v>
      </c>
      <c r="K151" s="5">
        <v>0</v>
      </c>
    </row>
    <row r="152" spans="1:11">
      <c r="A152" s="33">
        <f t="shared" si="6"/>
        <v>0</v>
      </c>
      <c r="B152" s="2">
        <v>44712</v>
      </c>
      <c r="C152" s="3">
        <f t="shared" si="7"/>
        <v>5</v>
      </c>
      <c r="D152" s="3" t="str">
        <f>VLOOKUP(WEEKDAY(B152,2),[1]Key!$B$3:$C$9,2,0)</f>
        <v>Martes</v>
      </c>
      <c r="E152" s="3">
        <f t="shared" si="8"/>
        <v>2022</v>
      </c>
      <c r="F152" s="4">
        <f>AVERAGE(F145,F138)</f>
        <v>2908.3650000000002</v>
      </c>
      <c r="G152" s="4">
        <f>AVERAGE(G145,G138)</f>
        <v>2672.65</v>
      </c>
      <c r="H152" s="4">
        <f>F152-G152</f>
        <v>235.71500000000015</v>
      </c>
      <c r="I152" s="4">
        <v>0</v>
      </c>
      <c r="J152" s="3">
        <v>0</v>
      </c>
      <c r="K152" s="5">
        <v>0</v>
      </c>
    </row>
  </sheetData>
  <conditionalFormatting sqref="A17 A19 A21 A23 A25 A27 A29 A31 A33 A35:A36 A38 A40 A42 A44 A46 A48 A50:A51 A53 A55 A57 A59">
    <cfRule type="iconSet" priority="1">
      <iconSet>
        <cfvo type="percent" val="0"/>
        <cfvo type="percent" val="33"/>
        <cfvo type="percent" val="67"/>
      </iconSet>
    </cfRule>
  </conditionalFormatting>
  <conditionalFormatting sqref="A2:A16 A18 A20 A22 A24 A26 A28 A30 A32 A34 A37 A39 A41 A43 A45 A47 A49 A52 A54 A56 A58 A60:A152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showGridLines="0" tabSelected="1" workbookViewId="0">
      <selection activeCell="H7" sqref="H7"/>
    </sheetView>
  </sheetViews>
  <sheetFormatPr defaultColWidth="8.75" defaultRowHeight="14.25"/>
  <cols>
    <col min="1" max="1" width="1.625" customWidth="1"/>
    <col min="4" max="4" width="8.875" bestFit="1" customWidth="1"/>
  </cols>
  <sheetData>
    <row r="2" spans="2:9" ht="15.75" thickBot="1">
      <c r="B2" s="34" t="s">
        <v>2</v>
      </c>
      <c r="C2" s="34" t="s">
        <v>4</v>
      </c>
      <c r="D2" s="34" t="s">
        <v>15</v>
      </c>
      <c r="E2" s="34" t="s">
        <v>14</v>
      </c>
      <c r="F2" s="34" t="s">
        <v>16</v>
      </c>
      <c r="G2" s="34" t="s">
        <v>17</v>
      </c>
    </row>
    <row r="3" spans="2:9" ht="39" thickTop="1" thickBot="1">
      <c r="B3" s="35">
        <v>1</v>
      </c>
      <c r="C3" s="36">
        <v>2022</v>
      </c>
      <c r="D3" s="37">
        <f>SUMIF('Ventas diarias'!$C:$C,'Ventas por tienda'!$B3,'Ventas diarias'!$F:$F)</f>
        <v>123191.02000000002</v>
      </c>
      <c r="E3" s="38">
        <v>45580.677400000008</v>
      </c>
      <c r="F3" s="39">
        <v>34493.485600000007</v>
      </c>
      <c r="G3" s="40">
        <v>43116.857000000004</v>
      </c>
      <c r="H3" s="7"/>
      <c r="I3" s="7"/>
    </row>
    <row r="4" spans="2:9" ht="39" thickTop="1" thickBot="1">
      <c r="B4" s="35">
        <v>2</v>
      </c>
      <c r="C4" s="36">
        <v>2022</v>
      </c>
      <c r="D4" s="37">
        <f>SUMIF('Ventas diarias'!$C:$C,'Ventas por tienda'!$B4,'Ventas diarias'!$F:$F)</f>
        <v>110688.44000000002</v>
      </c>
      <c r="E4" s="38">
        <v>41884.946800000012</v>
      </c>
      <c r="F4" s="39">
        <v>35725.395800000006</v>
      </c>
      <c r="G4" s="40">
        <v>33078.097399999999</v>
      </c>
      <c r="H4" s="7"/>
      <c r="I4" s="7"/>
    </row>
    <row r="5" spans="2:9" ht="39" thickTop="1" thickBot="1">
      <c r="B5" s="35">
        <v>3</v>
      </c>
      <c r="C5" s="36">
        <v>2022</v>
      </c>
      <c r="D5" s="37">
        <f>SUMIF('Ventas diarias'!$C:$C,'Ventas por tienda'!$B5,'Ventas diarias'!$F:$F)</f>
        <v>121427.19000000002</v>
      </c>
      <c r="E5" s="38">
        <v>44348.767200000002</v>
      </c>
      <c r="F5" s="39">
        <v>36957.306000000004</v>
      </c>
      <c r="G5" s="40">
        <v>40121.116800000003</v>
      </c>
      <c r="H5" s="7"/>
      <c r="I5" s="7"/>
    </row>
    <row r="6" spans="2:9" ht="39" thickTop="1" thickBot="1">
      <c r="B6" s="35">
        <v>4</v>
      </c>
      <c r="C6" s="36">
        <v>2022</v>
      </c>
      <c r="D6" s="37">
        <f>SUMIF('Ventas diarias'!$C:$C,'Ventas por tienda'!$B6,'Ventas diarias'!$F:$F)</f>
        <v>118557.21</v>
      </c>
      <c r="E6" s="38">
        <v>43116.857000000004</v>
      </c>
      <c r="F6" s="39">
        <v>36957.306000000004</v>
      </c>
      <c r="G6" s="40">
        <v>38483.047000000006</v>
      </c>
      <c r="H6" s="7"/>
      <c r="I6" s="7"/>
    </row>
    <row r="7" spans="2:9" ht="39" thickTop="1" thickBot="1">
      <c r="B7" s="35">
        <v>5</v>
      </c>
      <c r="C7" s="36">
        <v>2022</v>
      </c>
      <c r="D7" s="37">
        <f>SUMIF('Ventas diarias'!$C:$C,'Ventas por tienda'!$B7,'Ventas diarias'!$F:$F)</f>
        <v>133205.92000000001</v>
      </c>
      <c r="E7" s="38">
        <v>43116.857000000004</v>
      </c>
      <c r="F7" s="39">
        <v>34493.485600000007</v>
      </c>
      <c r="G7" s="40">
        <v>48092.267399999997</v>
      </c>
      <c r="H7" s="7"/>
      <c r="I7" s="7"/>
    </row>
    <row r="8" spans="2:9" ht="1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3"/>
  <sheetViews>
    <sheetView showGridLines="0" workbookViewId="0"/>
  </sheetViews>
  <sheetFormatPr defaultColWidth="8.75" defaultRowHeight="14.25"/>
  <cols>
    <col min="1" max="1" width="1.5" customWidth="1"/>
    <col min="2" max="2" width="9.875" style="3" bestFit="1" customWidth="1"/>
    <col min="3" max="5" width="9.125" style="3" customWidth="1"/>
    <col min="6" max="6" width="8.75" style="3"/>
    <col min="8" max="8" width="10.125" style="3" bestFit="1" customWidth="1"/>
    <col min="10" max="10" width="9.125" bestFit="1" customWidth="1"/>
    <col min="11" max="11" width="14.125" bestFit="1" customWidth="1"/>
    <col min="12" max="12" width="14.875" bestFit="1" customWidth="1"/>
    <col min="13" max="13" width="9.125" bestFit="1" customWidth="1"/>
  </cols>
  <sheetData>
    <row r="2" spans="2:12" ht="15">
      <c r="B2" s="1" t="s">
        <v>1</v>
      </c>
      <c r="C2" s="1" t="s">
        <v>4</v>
      </c>
      <c r="D2" s="1" t="s">
        <v>2</v>
      </c>
      <c r="E2" s="1" t="s">
        <v>41</v>
      </c>
      <c r="F2" s="1" t="s">
        <v>3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</row>
    <row r="3" spans="2:12">
      <c r="B3" s="2">
        <v>44562</v>
      </c>
      <c r="C3" s="3">
        <f>YEAR(B3)</f>
        <v>2022</v>
      </c>
      <c r="D3" s="3">
        <f>MONTH(B3)</f>
        <v>1</v>
      </c>
      <c r="E3" s="3" t="str">
        <f>WEEKNUM(B3,2)&amp;"-"&amp;YEAR(B3)</f>
        <v>1-2022</v>
      </c>
      <c r="F3" s="3">
        <f>WEEKDAY(B3,2)</f>
        <v>6</v>
      </c>
      <c r="G3" s="3">
        <v>0</v>
      </c>
      <c r="H3" s="14">
        <f>INDEX('[1]Utilidades - Ventas Por Semanas'!E$2:K$65536,MATCH($E3,'[1]Utilidades - Ventas Por Semanas'!B$2:B$65536,0),MATCH($F3,'[1]Utilidades - Ventas Por Semanas'!E$1:K$1,0))</f>
        <v>0</v>
      </c>
      <c r="I3" s="11">
        <f>G3-H3</f>
        <v>0</v>
      </c>
      <c r="J3" s="20">
        <f>IFERROR(H3/G3,0)</f>
        <v>0</v>
      </c>
      <c r="K3" s="14">
        <f>G3/1.16</f>
        <v>0</v>
      </c>
      <c r="L3" s="14">
        <f>H3/1.16</f>
        <v>0</v>
      </c>
    </row>
    <row r="4" spans="2:12">
      <c r="B4" s="2">
        <v>44563</v>
      </c>
      <c r="C4" s="3">
        <f t="shared" ref="C4:C67" si="0">YEAR(B4)</f>
        <v>2022</v>
      </c>
      <c r="D4" s="3">
        <f t="shared" ref="D4:D67" si="1">MONTH(B4)</f>
        <v>1</v>
      </c>
      <c r="E4" s="3" t="str">
        <f>WEEKNUM(B4,2)&amp;"-"&amp;YEAR(B4)</f>
        <v>1-2022</v>
      </c>
      <c r="F4" s="3">
        <f t="shared" ref="F4:F67" si="2">WEEKDAY(B4,2)</f>
        <v>7</v>
      </c>
      <c r="G4" s="14">
        <f>VLOOKUP(B4,'[1]Ventas diarias'!$C:$L,5,0)</f>
        <v>3574.28</v>
      </c>
      <c r="H4" s="14">
        <f>INDEX('[1]Utilidades - Ventas Por Semanas'!E$2:K$65536,MATCH($E4,'[1]Utilidades - Ventas Por Semanas'!B$2:B$65536,0),MATCH($F4,'[1]Utilidades - Ventas Por Semanas'!E$1:K$1,0))</f>
        <v>1908.81</v>
      </c>
      <c r="I4" s="11">
        <f t="shared" ref="I4:I67" si="3">G4-H4</f>
        <v>1665.4700000000003</v>
      </c>
      <c r="J4" s="20">
        <f t="shared" ref="J4:J67" si="4">IFERROR(H4/G4,0)</f>
        <v>0.53404042212697378</v>
      </c>
      <c r="K4" s="14">
        <f t="shared" ref="K4:L67" si="5">G4/1.16</f>
        <v>3081.275862068966</v>
      </c>
      <c r="L4" s="14">
        <f t="shared" si="5"/>
        <v>1645.5258620689656</v>
      </c>
    </row>
    <row r="5" spans="2:12">
      <c r="B5" s="2">
        <v>44564</v>
      </c>
      <c r="C5" s="3">
        <f t="shared" si="0"/>
        <v>2022</v>
      </c>
      <c r="D5" s="3">
        <f t="shared" si="1"/>
        <v>1</v>
      </c>
      <c r="E5" s="3" t="str">
        <f t="shared" ref="E5:E68" si="6">WEEKNUM(B5,2)&amp;"-"&amp;YEAR(B5)</f>
        <v>2-2022</v>
      </c>
      <c r="F5" s="3">
        <f t="shared" si="2"/>
        <v>1</v>
      </c>
      <c r="G5" s="14">
        <f>VLOOKUP(B5,'[1]Ventas diarias'!$C:$L,5,0)</f>
        <v>4942.1699999999983</v>
      </c>
      <c r="H5" s="14">
        <f>INDEX('[1]Utilidades - Ventas Por Semanas'!E$2:K$65536,MATCH($E5,'[1]Utilidades - Ventas Por Semanas'!B$2:B$65536,0),MATCH($F5,'[1]Utilidades - Ventas Por Semanas'!E$1:K$1,0))</f>
        <v>2553.7800000000002</v>
      </c>
      <c r="I5" s="11">
        <f t="shared" si="3"/>
        <v>2388.3899999999981</v>
      </c>
      <c r="J5" s="20">
        <f t="shared" si="4"/>
        <v>0.51673252842374928</v>
      </c>
      <c r="K5" s="14">
        <f t="shared" si="5"/>
        <v>4260.4913793103433</v>
      </c>
      <c r="L5" s="14">
        <f t="shared" si="5"/>
        <v>2201.5344827586209</v>
      </c>
    </row>
    <row r="6" spans="2:12">
      <c r="B6" s="2">
        <v>44565</v>
      </c>
      <c r="C6" s="3">
        <f t="shared" si="0"/>
        <v>2022</v>
      </c>
      <c r="D6" s="3">
        <f t="shared" si="1"/>
        <v>1</v>
      </c>
      <c r="E6" s="3" t="str">
        <f t="shared" si="6"/>
        <v>2-2022</v>
      </c>
      <c r="F6" s="3">
        <f t="shared" si="2"/>
        <v>2</v>
      </c>
      <c r="G6" s="14">
        <f>VLOOKUP(B6,'[1]Ventas diarias'!$C:$L,5,0)</f>
        <v>5551.82</v>
      </c>
      <c r="H6" s="14">
        <f>INDEX('[1]Utilidades - Ventas Por Semanas'!E$2:K$65536,MATCH($E6,'[1]Utilidades - Ventas Por Semanas'!B$2:B$65536,0),MATCH($F6,'[1]Utilidades - Ventas Por Semanas'!E$1:K$1,0))</f>
        <v>2692.46</v>
      </c>
      <c r="I6" s="11">
        <f t="shared" si="3"/>
        <v>2859.3599999999997</v>
      </c>
      <c r="J6" s="20">
        <f t="shared" si="4"/>
        <v>0.4849688930837095</v>
      </c>
      <c r="K6" s="14">
        <f t="shared" si="5"/>
        <v>4786.0517241379312</v>
      </c>
      <c r="L6" s="14">
        <f t="shared" si="5"/>
        <v>2321.0862068965521</v>
      </c>
    </row>
    <row r="7" spans="2:12">
      <c r="B7" s="2">
        <v>44566</v>
      </c>
      <c r="C7" s="3">
        <f t="shared" si="0"/>
        <v>2022</v>
      </c>
      <c r="D7" s="3">
        <f t="shared" si="1"/>
        <v>1</v>
      </c>
      <c r="E7" s="3" t="str">
        <f t="shared" si="6"/>
        <v>2-2022</v>
      </c>
      <c r="F7" s="3">
        <f t="shared" si="2"/>
        <v>3</v>
      </c>
      <c r="G7" s="14">
        <f>VLOOKUP(B7,'[1]Ventas diarias'!$C:$L,5,0)</f>
        <v>6001.550000000002</v>
      </c>
      <c r="H7" s="14">
        <f>INDEX('[1]Utilidades - Ventas Por Semanas'!E$2:K$65536,MATCH($E7,'[1]Utilidades - Ventas Por Semanas'!B$2:B$65536,0),MATCH($F7,'[1]Utilidades - Ventas Por Semanas'!E$1:K$1,0))</f>
        <v>3018.65</v>
      </c>
      <c r="I7" s="11">
        <f t="shared" si="3"/>
        <v>2982.9000000000019</v>
      </c>
      <c r="J7" s="20">
        <f t="shared" si="4"/>
        <v>0.50297839724737758</v>
      </c>
      <c r="K7" s="14">
        <f t="shared" si="5"/>
        <v>5173.7500000000018</v>
      </c>
      <c r="L7" s="14">
        <f t="shared" si="5"/>
        <v>2602.2844827586209</v>
      </c>
    </row>
    <row r="8" spans="2:12">
      <c r="B8" s="2">
        <v>44567</v>
      </c>
      <c r="C8" s="3">
        <f t="shared" si="0"/>
        <v>2022</v>
      </c>
      <c r="D8" s="3">
        <f t="shared" si="1"/>
        <v>1</v>
      </c>
      <c r="E8" s="3" t="str">
        <f t="shared" si="6"/>
        <v>2-2022</v>
      </c>
      <c r="F8" s="3">
        <f t="shared" si="2"/>
        <v>4</v>
      </c>
      <c r="G8" s="14">
        <f>VLOOKUP(B8,'[1]Ventas diarias'!$C:$L,5,0)</f>
        <v>4118.8899999999994</v>
      </c>
      <c r="H8" s="14">
        <f>INDEX('[1]Utilidades - Ventas Por Semanas'!E$2:K$65536,MATCH($E8,'[1]Utilidades - Ventas Por Semanas'!B$2:B$65536,0),MATCH($F8,'[1]Utilidades - Ventas Por Semanas'!E$1:K$1,0))</f>
        <v>2053.39</v>
      </c>
      <c r="I8" s="11">
        <f t="shared" si="3"/>
        <v>2065.4999999999995</v>
      </c>
      <c r="J8" s="20">
        <f t="shared" si="4"/>
        <v>0.4985299437469804</v>
      </c>
      <c r="K8" s="14">
        <f t="shared" si="5"/>
        <v>3550.7672413793102</v>
      </c>
      <c r="L8" s="14">
        <f t="shared" si="5"/>
        <v>1770.1637931034484</v>
      </c>
    </row>
    <row r="9" spans="2:12">
      <c r="B9" s="2">
        <v>44568</v>
      </c>
      <c r="C9" s="3">
        <f t="shared" si="0"/>
        <v>2022</v>
      </c>
      <c r="D9" s="3">
        <f t="shared" si="1"/>
        <v>1</v>
      </c>
      <c r="E9" s="3" t="str">
        <f t="shared" si="6"/>
        <v>2-2022</v>
      </c>
      <c r="F9" s="3">
        <f t="shared" si="2"/>
        <v>5</v>
      </c>
      <c r="G9" s="14">
        <f>VLOOKUP(B9,'[1]Ventas diarias'!$C:$L,5,0)</f>
        <v>5649.3100000000013</v>
      </c>
      <c r="H9" s="14">
        <f>INDEX('[1]Utilidades - Ventas Por Semanas'!E$2:K$65536,MATCH($E9,'[1]Utilidades - Ventas Por Semanas'!B$2:B$65536,0),MATCH($F9,'[1]Utilidades - Ventas Por Semanas'!E$1:K$1,0))</f>
        <v>2779.85</v>
      </c>
      <c r="I9" s="11">
        <f t="shared" si="3"/>
        <v>2869.4600000000014</v>
      </c>
      <c r="J9" s="20">
        <f t="shared" si="4"/>
        <v>0.49206894293285364</v>
      </c>
      <c r="K9" s="14">
        <f t="shared" si="5"/>
        <v>4870.0948275862083</v>
      </c>
      <c r="L9" s="14">
        <f t="shared" si="5"/>
        <v>2396.4224137931037</v>
      </c>
    </row>
    <row r="10" spans="2:12">
      <c r="B10" s="2">
        <v>44569</v>
      </c>
      <c r="C10" s="3">
        <f t="shared" si="0"/>
        <v>2022</v>
      </c>
      <c r="D10" s="3">
        <f t="shared" si="1"/>
        <v>1</v>
      </c>
      <c r="E10" s="3" t="str">
        <f t="shared" si="6"/>
        <v>2-2022</v>
      </c>
      <c r="F10" s="3">
        <f t="shared" si="2"/>
        <v>6</v>
      </c>
      <c r="G10" s="14">
        <f>VLOOKUP(B10,'[1]Ventas diarias'!$C:$L,5,0)</f>
        <v>5302.1300000000019</v>
      </c>
      <c r="H10" s="14">
        <f>INDEX('[1]Utilidades - Ventas Por Semanas'!E$2:K$65536,MATCH($E10,'[1]Utilidades - Ventas Por Semanas'!B$2:B$65536,0),MATCH($F10,'[1]Utilidades - Ventas Por Semanas'!E$1:K$1,0))</f>
        <v>2587.8000000000002</v>
      </c>
      <c r="I10" s="11">
        <f t="shared" si="3"/>
        <v>2714.3300000000017</v>
      </c>
      <c r="J10" s="20">
        <f t="shared" si="4"/>
        <v>0.48806800285922813</v>
      </c>
      <c r="K10" s="14">
        <f t="shared" si="5"/>
        <v>4570.801724137933</v>
      </c>
      <c r="L10" s="14">
        <f t="shared" si="5"/>
        <v>2230.8620689655177</v>
      </c>
    </row>
    <row r="11" spans="2:12">
      <c r="B11" s="2">
        <v>44570</v>
      </c>
      <c r="C11" s="3">
        <f t="shared" si="0"/>
        <v>2022</v>
      </c>
      <c r="D11" s="3">
        <f t="shared" si="1"/>
        <v>1</v>
      </c>
      <c r="E11" s="3" t="str">
        <f t="shared" si="6"/>
        <v>2-2022</v>
      </c>
      <c r="F11" s="3">
        <f t="shared" si="2"/>
        <v>7</v>
      </c>
      <c r="G11" s="14">
        <f>VLOOKUP(B11,'[1]Ventas diarias'!$C:$L,5,0)</f>
        <v>3478.0099999999998</v>
      </c>
      <c r="H11" s="14">
        <f>INDEX('[1]Utilidades - Ventas Por Semanas'!E$2:K$65536,MATCH($E11,'[1]Utilidades - Ventas Por Semanas'!B$2:B$65536,0),MATCH($F11,'[1]Utilidades - Ventas Por Semanas'!E$1:K$1,0))</f>
        <v>1746.17</v>
      </c>
      <c r="I11" s="11">
        <f t="shared" si="3"/>
        <v>1731.8399999999997</v>
      </c>
      <c r="J11" s="20">
        <f t="shared" si="4"/>
        <v>0.50206008608370889</v>
      </c>
      <c r="K11" s="14">
        <f t="shared" si="5"/>
        <v>2998.2844827586205</v>
      </c>
      <c r="L11" s="14">
        <f t="shared" si="5"/>
        <v>1505.3189655172416</v>
      </c>
    </row>
    <row r="12" spans="2:12">
      <c r="B12" s="2">
        <v>44571</v>
      </c>
      <c r="C12" s="3">
        <f t="shared" si="0"/>
        <v>2022</v>
      </c>
      <c r="D12" s="3">
        <f t="shared" si="1"/>
        <v>1</v>
      </c>
      <c r="E12" s="3" t="str">
        <f t="shared" si="6"/>
        <v>3-2022</v>
      </c>
      <c r="F12" s="3">
        <f t="shared" si="2"/>
        <v>1</v>
      </c>
      <c r="G12" s="14">
        <f>VLOOKUP(B12,'[1]Ventas diarias'!$C:$L,5,0)</f>
        <v>7573.7199999999993</v>
      </c>
      <c r="H12" s="14">
        <f>INDEX('[1]Utilidades - Ventas Por Semanas'!E$2:K$65536,MATCH($E12,'[1]Utilidades - Ventas Por Semanas'!B$2:B$65536,0),MATCH($F12,'[1]Utilidades - Ventas Por Semanas'!E$1:K$1,0))</f>
        <v>3802.33</v>
      </c>
      <c r="I12" s="11">
        <f t="shared" si="3"/>
        <v>3771.3899999999994</v>
      </c>
      <c r="J12" s="20">
        <f t="shared" si="4"/>
        <v>0.50204258937483826</v>
      </c>
      <c r="K12" s="14">
        <f t="shared" si="5"/>
        <v>6529.0689655172409</v>
      </c>
      <c r="L12" s="14">
        <f t="shared" si="5"/>
        <v>3277.8706896551726</v>
      </c>
    </row>
    <row r="13" spans="2:12">
      <c r="B13" s="2">
        <v>44572</v>
      </c>
      <c r="C13" s="3">
        <f t="shared" si="0"/>
        <v>2022</v>
      </c>
      <c r="D13" s="3">
        <f t="shared" si="1"/>
        <v>1</v>
      </c>
      <c r="E13" s="3" t="str">
        <f t="shared" si="6"/>
        <v>3-2022</v>
      </c>
      <c r="F13" s="3">
        <f t="shared" si="2"/>
        <v>2</v>
      </c>
      <c r="G13" s="14">
        <f>VLOOKUP(B13,'[1]Ventas diarias'!$C:$L,5,0)</f>
        <v>4226.25</v>
      </c>
      <c r="H13" s="14">
        <f>INDEX('[1]Utilidades - Ventas Por Semanas'!E$2:K$65536,MATCH($E13,'[1]Utilidades - Ventas Por Semanas'!B$2:B$65536,0),MATCH($F13,'[1]Utilidades - Ventas Por Semanas'!E$1:K$1,0))</f>
        <v>2411.77</v>
      </c>
      <c r="I13" s="11">
        <f t="shared" si="3"/>
        <v>1814.48</v>
      </c>
      <c r="J13" s="20">
        <f t="shared" si="4"/>
        <v>0.57066430050280981</v>
      </c>
      <c r="K13" s="14">
        <f t="shared" si="5"/>
        <v>3643.3189655172418</v>
      </c>
      <c r="L13" s="14">
        <f t="shared" si="5"/>
        <v>2079.1120689655172</v>
      </c>
    </row>
    <row r="14" spans="2:12">
      <c r="B14" s="2">
        <v>44573</v>
      </c>
      <c r="C14" s="3">
        <f t="shared" si="0"/>
        <v>2022</v>
      </c>
      <c r="D14" s="3">
        <f t="shared" si="1"/>
        <v>1</v>
      </c>
      <c r="E14" s="3" t="str">
        <f t="shared" si="6"/>
        <v>3-2022</v>
      </c>
      <c r="F14" s="3">
        <f t="shared" si="2"/>
        <v>3</v>
      </c>
      <c r="G14" s="14">
        <f>VLOOKUP(B14,'[1]Ventas diarias'!$C:$L,5,0)</f>
        <v>4172.46</v>
      </c>
      <c r="H14" s="14">
        <f>INDEX('[1]Utilidades - Ventas Por Semanas'!E$2:K$65536,MATCH($E14,'[1]Utilidades - Ventas Por Semanas'!B$2:B$65536,0),MATCH($F14,'[1]Utilidades - Ventas Por Semanas'!E$1:K$1,0))</f>
        <v>2291.9499999999998</v>
      </c>
      <c r="I14" s="11">
        <f t="shared" si="3"/>
        <v>1880.5100000000002</v>
      </c>
      <c r="J14" s="20">
        <f t="shared" si="4"/>
        <v>0.54930424737445049</v>
      </c>
      <c r="K14" s="14">
        <f t="shared" si="5"/>
        <v>3596.9482758620693</v>
      </c>
      <c r="L14" s="14">
        <f t="shared" si="5"/>
        <v>1975.8189655172414</v>
      </c>
    </row>
    <row r="15" spans="2:12">
      <c r="B15" s="2">
        <v>44574</v>
      </c>
      <c r="C15" s="3">
        <f t="shared" si="0"/>
        <v>2022</v>
      </c>
      <c r="D15" s="3">
        <f t="shared" si="1"/>
        <v>1</v>
      </c>
      <c r="E15" s="3" t="str">
        <f t="shared" si="6"/>
        <v>3-2022</v>
      </c>
      <c r="F15" s="3">
        <f t="shared" si="2"/>
        <v>4</v>
      </c>
      <c r="G15" s="14">
        <f>VLOOKUP(B15,'[1]Ventas diarias'!$C:$L,5,0)</f>
        <v>3580.9</v>
      </c>
      <c r="H15" s="14">
        <f>INDEX('[1]Utilidades - Ventas Por Semanas'!E$2:K$65536,MATCH($E15,'[1]Utilidades - Ventas Por Semanas'!B$2:B$65536,0),MATCH($F15,'[1]Utilidades - Ventas Por Semanas'!E$1:K$1,0))</f>
        <v>2032.93</v>
      </c>
      <c r="I15" s="11">
        <f t="shared" si="3"/>
        <v>1547.97</v>
      </c>
      <c r="J15" s="20">
        <f t="shared" si="4"/>
        <v>0.5677148202965735</v>
      </c>
      <c r="K15" s="14">
        <f t="shared" si="5"/>
        <v>3086.9827586206898</v>
      </c>
      <c r="L15" s="14">
        <f t="shared" si="5"/>
        <v>1752.5258620689656</v>
      </c>
    </row>
    <row r="16" spans="2:12">
      <c r="B16" s="2">
        <v>44575</v>
      </c>
      <c r="C16" s="3">
        <f t="shared" si="0"/>
        <v>2022</v>
      </c>
      <c r="D16" s="3">
        <f t="shared" si="1"/>
        <v>1</v>
      </c>
      <c r="E16" s="3" t="str">
        <f t="shared" si="6"/>
        <v>3-2022</v>
      </c>
      <c r="F16" s="3">
        <f t="shared" si="2"/>
        <v>5</v>
      </c>
      <c r="G16" s="14">
        <f>VLOOKUP(B16,'[1]Ventas diarias'!$C:$L,5,0)</f>
        <v>3503.1200000000003</v>
      </c>
      <c r="H16" s="14">
        <f>INDEX('[1]Utilidades - Ventas Por Semanas'!E$2:K$65536,MATCH($E16,'[1]Utilidades - Ventas Por Semanas'!B$2:B$65536,0),MATCH($F16,'[1]Utilidades - Ventas Por Semanas'!E$1:K$1,0))</f>
        <v>1996.33</v>
      </c>
      <c r="I16" s="11">
        <f t="shared" si="3"/>
        <v>1506.7900000000004</v>
      </c>
      <c r="J16" s="20">
        <f t="shared" si="4"/>
        <v>0.56987199981730563</v>
      </c>
      <c r="K16" s="14">
        <f t="shared" si="5"/>
        <v>3019.9310344827591</v>
      </c>
      <c r="L16" s="14">
        <f t="shared" si="5"/>
        <v>1720.9741379310346</v>
      </c>
    </row>
    <row r="17" spans="2:12">
      <c r="B17" s="2">
        <v>44576</v>
      </c>
      <c r="C17" s="3">
        <f t="shared" si="0"/>
        <v>2022</v>
      </c>
      <c r="D17" s="3">
        <f t="shared" si="1"/>
        <v>1</v>
      </c>
      <c r="E17" s="3" t="str">
        <f t="shared" si="6"/>
        <v>3-2022</v>
      </c>
      <c r="F17" s="3">
        <f t="shared" si="2"/>
        <v>6</v>
      </c>
      <c r="G17" s="14">
        <f>VLOOKUP(B17,'[1]Ventas diarias'!$C:$L,5,0)</f>
        <v>6727.53</v>
      </c>
      <c r="H17" s="14">
        <f>INDEX('[1]Utilidades - Ventas Por Semanas'!E$2:K$65536,MATCH($E17,'[1]Utilidades - Ventas Por Semanas'!B$2:B$65536,0),MATCH($F17,'[1]Utilidades - Ventas Por Semanas'!E$1:K$1,0))</f>
        <v>3750.84</v>
      </c>
      <c r="I17" s="11">
        <f t="shared" si="3"/>
        <v>2976.6899999999996</v>
      </c>
      <c r="J17" s="20">
        <f t="shared" si="4"/>
        <v>0.55753597531337662</v>
      </c>
      <c r="K17" s="14">
        <f t="shared" si="5"/>
        <v>5799.5948275862074</v>
      </c>
      <c r="L17" s="14">
        <f t="shared" si="5"/>
        <v>3233.4827586206902</v>
      </c>
    </row>
    <row r="18" spans="2:12">
      <c r="B18" s="2">
        <v>44577</v>
      </c>
      <c r="C18" s="3">
        <f t="shared" si="0"/>
        <v>2022</v>
      </c>
      <c r="D18" s="3">
        <f t="shared" si="1"/>
        <v>1</v>
      </c>
      <c r="E18" s="3" t="str">
        <f t="shared" si="6"/>
        <v>3-2022</v>
      </c>
      <c r="F18" s="3">
        <f t="shared" si="2"/>
        <v>7</v>
      </c>
      <c r="G18" s="14">
        <f>VLOOKUP(B18,'[1]Ventas diarias'!$C:$L,5,0)</f>
        <v>3620.1599999999994</v>
      </c>
      <c r="H18" s="14">
        <f>INDEX('[1]Utilidades - Ventas Por Semanas'!E$2:K$65536,MATCH($E18,'[1]Utilidades - Ventas Por Semanas'!B$2:B$65536,0),MATCH($F18,'[1]Utilidades - Ventas Por Semanas'!E$1:K$1,0))</f>
        <v>2127.77</v>
      </c>
      <c r="I18" s="11">
        <f t="shared" si="3"/>
        <v>1492.3899999999994</v>
      </c>
      <c r="J18" s="20">
        <f t="shared" si="4"/>
        <v>0.58775578979934595</v>
      </c>
      <c r="K18" s="14">
        <f t="shared" si="5"/>
        <v>3120.8275862068963</v>
      </c>
      <c r="L18" s="14">
        <f t="shared" si="5"/>
        <v>1834.2844827586207</v>
      </c>
    </row>
    <row r="19" spans="2:12">
      <c r="B19" s="2">
        <v>44578</v>
      </c>
      <c r="C19" s="3">
        <f t="shared" si="0"/>
        <v>2022</v>
      </c>
      <c r="D19" s="3">
        <f t="shared" si="1"/>
        <v>1</v>
      </c>
      <c r="E19" s="3" t="str">
        <f t="shared" si="6"/>
        <v>4-2022</v>
      </c>
      <c r="F19" s="3">
        <f t="shared" si="2"/>
        <v>1</v>
      </c>
      <c r="G19" s="14">
        <f>VLOOKUP(B19,'[1]Ventas diarias'!$C:$L,5,0)</f>
        <v>3178.4100000000003</v>
      </c>
      <c r="H19" s="14">
        <f>INDEX('[1]Utilidades - Ventas Por Semanas'!E$2:K$65536,MATCH($E19,'[1]Utilidades - Ventas Por Semanas'!B$2:B$65536,0),MATCH($F19,'[1]Utilidades - Ventas Por Semanas'!E$1:K$1,0))</f>
        <v>1826.18</v>
      </c>
      <c r="I19" s="11">
        <f t="shared" si="3"/>
        <v>1352.2300000000002</v>
      </c>
      <c r="J19" s="20">
        <f t="shared" si="4"/>
        <v>0.57455771911112785</v>
      </c>
      <c r="K19" s="14">
        <f t="shared" si="5"/>
        <v>2740.0086206896558</v>
      </c>
      <c r="L19" s="14">
        <f t="shared" si="5"/>
        <v>1574.293103448276</v>
      </c>
    </row>
    <row r="20" spans="2:12">
      <c r="B20" s="2">
        <v>44579</v>
      </c>
      <c r="C20" s="3">
        <f t="shared" si="0"/>
        <v>2022</v>
      </c>
      <c r="D20" s="3">
        <f t="shared" si="1"/>
        <v>1</v>
      </c>
      <c r="E20" s="3" t="str">
        <f t="shared" si="6"/>
        <v>4-2022</v>
      </c>
      <c r="F20" s="3">
        <f t="shared" si="2"/>
        <v>2</v>
      </c>
      <c r="G20" s="14">
        <f>VLOOKUP(B20,'[1]Ventas diarias'!$C:$L,5,0)</f>
        <v>3765.94</v>
      </c>
      <c r="H20" s="14">
        <f>INDEX('[1]Utilidades - Ventas Por Semanas'!E$2:K$65536,MATCH($E20,'[1]Utilidades - Ventas Por Semanas'!B$2:B$65536,0),MATCH($F20,'[1]Utilidades - Ventas Por Semanas'!E$1:K$1,0))</f>
        <v>2082.56</v>
      </c>
      <c r="I20" s="11">
        <f t="shared" si="3"/>
        <v>1683.38</v>
      </c>
      <c r="J20" s="20">
        <f t="shared" si="4"/>
        <v>0.55299872010706486</v>
      </c>
      <c r="K20" s="14">
        <f t="shared" si="5"/>
        <v>3246.5000000000005</v>
      </c>
      <c r="L20" s="14">
        <f t="shared" si="5"/>
        <v>1795.3103448275863</v>
      </c>
    </row>
    <row r="21" spans="2:12">
      <c r="B21" s="2">
        <v>44580</v>
      </c>
      <c r="C21" s="3">
        <f t="shared" si="0"/>
        <v>2022</v>
      </c>
      <c r="D21" s="3">
        <f t="shared" si="1"/>
        <v>1</v>
      </c>
      <c r="E21" s="3" t="str">
        <f t="shared" si="6"/>
        <v>4-2022</v>
      </c>
      <c r="F21" s="3">
        <f t="shared" si="2"/>
        <v>3</v>
      </c>
      <c r="G21" s="14">
        <f>VLOOKUP(B21,'[1]Ventas diarias'!$C:$L,5,0)</f>
        <v>3966.4799999999996</v>
      </c>
      <c r="H21" s="14">
        <f>INDEX('[1]Utilidades - Ventas Por Semanas'!E$2:K$65536,MATCH($E21,'[1]Utilidades - Ventas Por Semanas'!B$2:B$65536,0),MATCH($F21,'[1]Utilidades - Ventas Por Semanas'!E$1:K$1,0))</f>
        <v>2216.8200000000002</v>
      </c>
      <c r="I21" s="11">
        <f t="shared" si="3"/>
        <v>1749.6599999999994</v>
      </c>
      <c r="J21" s="20">
        <f t="shared" si="4"/>
        <v>0.55888848550856185</v>
      </c>
      <c r="K21" s="14">
        <f t="shared" si="5"/>
        <v>3419.3793103448274</v>
      </c>
      <c r="L21" s="14">
        <f t="shared" si="5"/>
        <v>1911.0517241379314</v>
      </c>
    </row>
    <row r="22" spans="2:12">
      <c r="B22" s="2">
        <v>44581</v>
      </c>
      <c r="C22" s="3">
        <f t="shared" si="0"/>
        <v>2022</v>
      </c>
      <c r="D22" s="3">
        <f t="shared" si="1"/>
        <v>1</v>
      </c>
      <c r="E22" s="3" t="str">
        <f t="shared" si="6"/>
        <v>4-2022</v>
      </c>
      <c r="F22" s="3">
        <f t="shared" si="2"/>
        <v>4</v>
      </c>
      <c r="G22" s="14">
        <f>VLOOKUP(B22,'[1]Ventas diarias'!$C:$L,5,0)</f>
        <v>3706.6299999999987</v>
      </c>
      <c r="H22" s="14">
        <f>INDEX('[1]Utilidades - Ventas Por Semanas'!E$2:K$65536,MATCH($E22,'[1]Utilidades - Ventas Por Semanas'!B$2:B$65536,0),MATCH($F22,'[1]Utilidades - Ventas Por Semanas'!E$1:K$1,0))</f>
        <v>2076.33</v>
      </c>
      <c r="I22" s="11">
        <f t="shared" si="3"/>
        <v>1630.2999999999988</v>
      </c>
      <c r="J22" s="20">
        <f t="shared" si="4"/>
        <v>0.56016651243852245</v>
      </c>
      <c r="K22" s="14">
        <f t="shared" si="5"/>
        <v>3195.3706896551716</v>
      </c>
      <c r="L22" s="14">
        <f t="shared" si="5"/>
        <v>1789.9396551724139</v>
      </c>
    </row>
    <row r="23" spans="2:12">
      <c r="B23" s="2">
        <v>44582</v>
      </c>
      <c r="C23" s="3">
        <f t="shared" si="0"/>
        <v>2022</v>
      </c>
      <c r="D23" s="3">
        <f t="shared" si="1"/>
        <v>1</v>
      </c>
      <c r="E23" s="3" t="str">
        <f t="shared" si="6"/>
        <v>4-2022</v>
      </c>
      <c r="F23" s="3">
        <f t="shared" si="2"/>
        <v>5</v>
      </c>
      <c r="G23" s="14">
        <f>VLOOKUP(B23,'[1]Ventas diarias'!$C:$L,5,0)</f>
        <v>2753.61</v>
      </c>
      <c r="H23" s="14">
        <f>INDEX('[1]Utilidades - Ventas Por Semanas'!E$2:K$65536,MATCH($E23,'[1]Utilidades - Ventas Por Semanas'!B$2:B$65536,0),MATCH($F23,'[1]Utilidades - Ventas Por Semanas'!E$1:K$1,0))</f>
        <v>1611.89</v>
      </c>
      <c r="I23" s="11">
        <f t="shared" si="3"/>
        <v>1141.72</v>
      </c>
      <c r="J23" s="20">
        <f t="shared" si="4"/>
        <v>0.58537338257777971</v>
      </c>
      <c r="K23" s="14">
        <f t="shared" si="5"/>
        <v>2373.8017241379312</v>
      </c>
      <c r="L23" s="14">
        <f t="shared" si="5"/>
        <v>1389.5603448275863</v>
      </c>
    </row>
    <row r="24" spans="2:12">
      <c r="B24" s="2">
        <v>44583</v>
      </c>
      <c r="C24" s="3">
        <f t="shared" si="0"/>
        <v>2022</v>
      </c>
      <c r="D24" s="3">
        <f t="shared" si="1"/>
        <v>1</v>
      </c>
      <c r="E24" s="3" t="str">
        <f t="shared" si="6"/>
        <v>4-2022</v>
      </c>
      <c r="F24" s="3">
        <f t="shared" si="2"/>
        <v>6</v>
      </c>
      <c r="G24" s="14">
        <f>VLOOKUP(B24,'[1]Ventas diarias'!$C:$L,5,0)</f>
        <v>6177.15</v>
      </c>
      <c r="H24" s="14">
        <f>INDEX('[1]Utilidades - Ventas Por Semanas'!E$2:K$65536,MATCH($E24,'[1]Utilidades - Ventas Por Semanas'!B$2:B$65536,0),MATCH($F24,'[1]Utilidades - Ventas Por Semanas'!E$1:K$1,0))</f>
        <v>3505.85</v>
      </c>
      <c r="I24" s="11">
        <f t="shared" si="3"/>
        <v>2671.2999999999997</v>
      </c>
      <c r="J24" s="20">
        <f t="shared" si="4"/>
        <v>0.56755137887213358</v>
      </c>
      <c r="K24" s="14">
        <f t="shared" si="5"/>
        <v>5325.1293103448279</v>
      </c>
      <c r="L24" s="14">
        <f t="shared" si="5"/>
        <v>3022.2844827586209</v>
      </c>
    </row>
    <row r="25" spans="2:12">
      <c r="B25" s="2">
        <v>44584</v>
      </c>
      <c r="C25" s="3">
        <f t="shared" si="0"/>
        <v>2022</v>
      </c>
      <c r="D25" s="3">
        <f t="shared" si="1"/>
        <v>1</v>
      </c>
      <c r="E25" s="3" t="str">
        <f t="shared" si="6"/>
        <v>4-2022</v>
      </c>
      <c r="F25" s="3">
        <f t="shared" si="2"/>
        <v>7</v>
      </c>
      <c r="G25" s="14">
        <f>VLOOKUP(B25,'[1]Ventas diarias'!$C:$L,5,0)</f>
        <v>2919.39</v>
      </c>
      <c r="H25" s="14">
        <f>INDEX('[1]Utilidades - Ventas Por Semanas'!E$2:K$65536,MATCH($E25,'[1]Utilidades - Ventas Por Semanas'!B$2:B$65536,0),MATCH($F25,'[1]Utilidades - Ventas Por Semanas'!E$1:K$1,0))</f>
        <v>1654.02</v>
      </c>
      <c r="I25" s="11">
        <f t="shared" si="3"/>
        <v>1265.3699999999999</v>
      </c>
      <c r="J25" s="20">
        <f t="shared" si="4"/>
        <v>0.56656356293609278</v>
      </c>
      <c r="K25" s="14">
        <f t="shared" si="5"/>
        <v>2516.7155172413795</v>
      </c>
      <c r="L25" s="14">
        <f t="shared" si="5"/>
        <v>1425.8793103448277</v>
      </c>
    </row>
    <row r="26" spans="2:12">
      <c r="B26" s="2">
        <v>44585</v>
      </c>
      <c r="C26" s="3">
        <f t="shared" si="0"/>
        <v>2022</v>
      </c>
      <c r="D26" s="3">
        <f t="shared" si="1"/>
        <v>1</v>
      </c>
      <c r="E26" s="3" t="str">
        <f t="shared" si="6"/>
        <v>5-2022</v>
      </c>
      <c r="F26" s="3">
        <f t="shared" si="2"/>
        <v>1</v>
      </c>
      <c r="G26" s="14">
        <f>VLOOKUP(B26,'[1]Ventas diarias'!$C:$L,5,0)</f>
        <v>3034.94</v>
      </c>
      <c r="H26" s="14">
        <f>INDEX('[1]Utilidades - Ventas Por Semanas'!E$2:K$65536,MATCH($E26,'[1]Utilidades - Ventas Por Semanas'!B$2:B$65536,0),MATCH($F26,'[1]Utilidades - Ventas Por Semanas'!E$1:K$1,0))</f>
        <v>1758.41</v>
      </c>
      <c r="I26" s="11">
        <f t="shared" si="3"/>
        <v>1276.53</v>
      </c>
      <c r="J26" s="20">
        <f t="shared" si="4"/>
        <v>0.5793887193816023</v>
      </c>
      <c r="K26" s="14">
        <f t="shared" si="5"/>
        <v>2616.3275862068967</v>
      </c>
      <c r="L26" s="14">
        <f t="shared" si="5"/>
        <v>1515.8706896551726</v>
      </c>
    </row>
    <row r="27" spans="2:12">
      <c r="B27" s="2">
        <v>44586</v>
      </c>
      <c r="C27" s="3">
        <f t="shared" si="0"/>
        <v>2022</v>
      </c>
      <c r="D27" s="3">
        <f t="shared" si="1"/>
        <v>1</v>
      </c>
      <c r="E27" s="3" t="str">
        <f t="shared" si="6"/>
        <v>5-2022</v>
      </c>
      <c r="F27" s="3">
        <f t="shared" si="2"/>
        <v>2</v>
      </c>
      <c r="G27" s="14">
        <f>VLOOKUP(B27,'[1]Ventas diarias'!$C:$L,5,0)</f>
        <v>2491.3900000000003</v>
      </c>
      <c r="H27" s="14">
        <f>INDEX('[1]Utilidades - Ventas Por Semanas'!E$2:K$65536,MATCH($E27,'[1]Utilidades - Ventas Por Semanas'!B$2:B$65536,0),MATCH($F27,'[1]Utilidades - Ventas Por Semanas'!E$1:K$1,0))</f>
        <v>1430.55</v>
      </c>
      <c r="I27" s="11">
        <f t="shared" si="3"/>
        <v>1060.8400000000004</v>
      </c>
      <c r="J27" s="20">
        <f t="shared" si="4"/>
        <v>0.57419753631506898</v>
      </c>
      <c r="K27" s="14">
        <f t="shared" si="5"/>
        <v>2147.7500000000005</v>
      </c>
      <c r="L27" s="14">
        <f t="shared" si="5"/>
        <v>1233.2327586206898</v>
      </c>
    </row>
    <row r="28" spans="2:12">
      <c r="B28" s="2">
        <v>44587</v>
      </c>
      <c r="C28" s="3">
        <f t="shared" si="0"/>
        <v>2022</v>
      </c>
      <c r="D28" s="3">
        <f t="shared" si="1"/>
        <v>1</v>
      </c>
      <c r="E28" s="3" t="str">
        <f t="shared" si="6"/>
        <v>5-2022</v>
      </c>
      <c r="F28" s="3">
        <f t="shared" si="2"/>
        <v>3</v>
      </c>
      <c r="G28" s="14">
        <f>VLOOKUP(B28,'[1]Ventas diarias'!$C:$L,5,0)</f>
        <v>1881.2299999999998</v>
      </c>
      <c r="H28" s="14">
        <f>INDEX('[1]Utilidades - Ventas Por Semanas'!E$2:K$65536,MATCH($E28,'[1]Utilidades - Ventas Por Semanas'!B$2:B$65536,0),MATCH($F28,'[1]Utilidades - Ventas Por Semanas'!E$1:K$1,0))</f>
        <v>1141.31</v>
      </c>
      <c r="I28" s="11">
        <f t="shared" si="3"/>
        <v>739.91999999999985</v>
      </c>
      <c r="J28" s="20">
        <f t="shared" si="4"/>
        <v>0.60668286174470965</v>
      </c>
      <c r="K28" s="14">
        <f t="shared" si="5"/>
        <v>1621.75</v>
      </c>
      <c r="L28" s="14">
        <f t="shared" si="5"/>
        <v>983.88793103448279</v>
      </c>
    </row>
    <row r="29" spans="2:12">
      <c r="B29" s="2">
        <v>44588</v>
      </c>
      <c r="C29" s="3">
        <f t="shared" si="0"/>
        <v>2022</v>
      </c>
      <c r="D29" s="3">
        <f t="shared" si="1"/>
        <v>1</v>
      </c>
      <c r="E29" s="3" t="str">
        <f t="shared" si="6"/>
        <v>5-2022</v>
      </c>
      <c r="F29" s="3">
        <f t="shared" si="2"/>
        <v>4</v>
      </c>
      <c r="G29" s="14">
        <f>VLOOKUP(B29,'[1]Ventas diarias'!$C:$L,5,0)</f>
        <v>2533.2700000000009</v>
      </c>
      <c r="H29" s="14">
        <f>INDEX('[1]Utilidades - Ventas Por Semanas'!E$2:K$65536,MATCH($E29,'[1]Utilidades - Ventas Por Semanas'!B$2:B$65536,0),MATCH($F29,'[1]Utilidades - Ventas Por Semanas'!E$1:K$1,0))</f>
        <v>1442.5</v>
      </c>
      <c r="I29" s="11">
        <f t="shared" si="3"/>
        <v>1090.7700000000009</v>
      </c>
      <c r="J29" s="20">
        <f t="shared" si="4"/>
        <v>0.56942213029009914</v>
      </c>
      <c r="K29" s="14">
        <f t="shared" si="5"/>
        <v>2183.8534482758628</v>
      </c>
      <c r="L29" s="14">
        <f t="shared" si="5"/>
        <v>1243.5344827586207</v>
      </c>
    </row>
    <row r="30" spans="2:12">
      <c r="B30" s="2">
        <v>44589</v>
      </c>
      <c r="C30" s="3">
        <f t="shared" si="0"/>
        <v>2022</v>
      </c>
      <c r="D30" s="3">
        <f t="shared" si="1"/>
        <v>1</v>
      </c>
      <c r="E30" s="3" t="str">
        <f t="shared" si="6"/>
        <v>5-2022</v>
      </c>
      <c r="F30" s="3">
        <f t="shared" si="2"/>
        <v>5</v>
      </c>
      <c r="G30" s="14">
        <f>VLOOKUP(B30,'[1]Ventas diarias'!$C:$L,5,0)</f>
        <v>4445.8600000000006</v>
      </c>
      <c r="H30" s="14">
        <f>INDEX('[1]Utilidades - Ventas Por Semanas'!E$2:K$65536,MATCH($E30,'[1]Utilidades - Ventas Por Semanas'!B$2:B$65536,0),MATCH($F30,'[1]Utilidades - Ventas Por Semanas'!E$1:K$1,0))</f>
        <v>2488.38</v>
      </c>
      <c r="I30" s="11">
        <f t="shared" si="3"/>
        <v>1957.4800000000005</v>
      </c>
      <c r="J30" s="20">
        <f t="shared" si="4"/>
        <v>0.55970723324621108</v>
      </c>
      <c r="K30" s="14">
        <f t="shared" si="5"/>
        <v>3832.6379310344837</v>
      </c>
      <c r="L30" s="14">
        <f t="shared" si="5"/>
        <v>2145.1551724137935</v>
      </c>
    </row>
    <row r="31" spans="2:12">
      <c r="B31" s="2">
        <v>44590</v>
      </c>
      <c r="C31" s="3">
        <f t="shared" si="0"/>
        <v>2022</v>
      </c>
      <c r="D31" s="3">
        <f t="shared" si="1"/>
        <v>1</v>
      </c>
      <c r="E31" s="3" t="str">
        <f t="shared" si="6"/>
        <v>5-2022</v>
      </c>
      <c r="F31" s="3">
        <f t="shared" si="2"/>
        <v>6</v>
      </c>
      <c r="G31" s="14">
        <f>VLOOKUP(B31,'[1]Ventas diarias'!$C:$L,5,0)</f>
        <v>3152.1800000000003</v>
      </c>
      <c r="H31" s="14">
        <f>INDEX('[1]Utilidades - Ventas Por Semanas'!E$2:K$65536,MATCH($E31,'[1]Utilidades - Ventas Por Semanas'!B$2:B$65536,0),MATCH($F31,'[1]Utilidades - Ventas Por Semanas'!E$1:K$1,0))</f>
        <v>1844.08</v>
      </c>
      <c r="I31" s="11">
        <f t="shared" si="3"/>
        <v>1308.1000000000004</v>
      </c>
      <c r="J31" s="20">
        <f t="shared" si="4"/>
        <v>0.58501735306993885</v>
      </c>
      <c r="K31" s="14">
        <f t="shared" si="5"/>
        <v>2717.3965517241386</v>
      </c>
      <c r="L31" s="14">
        <f t="shared" si="5"/>
        <v>1589.7241379310344</v>
      </c>
    </row>
    <row r="32" spans="2:12">
      <c r="B32" s="2">
        <v>44591</v>
      </c>
      <c r="C32" s="3">
        <f t="shared" si="0"/>
        <v>2022</v>
      </c>
      <c r="D32" s="3">
        <f t="shared" si="1"/>
        <v>1</v>
      </c>
      <c r="E32" s="3" t="str">
        <f t="shared" si="6"/>
        <v>5-2022</v>
      </c>
      <c r="F32" s="3">
        <f t="shared" si="2"/>
        <v>7</v>
      </c>
      <c r="G32" s="14">
        <f>VLOOKUP(B32,'[1]Ventas diarias'!$C:$L,5,0)</f>
        <v>2940.98</v>
      </c>
      <c r="H32" s="14">
        <f>INDEX('[1]Utilidades - Ventas Por Semanas'!E$2:K$65536,MATCH($E32,'[1]Utilidades - Ventas Por Semanas'!B$2:B$65536,0),MATCH($F32,'[1]Utilidades - Ventas Por Semanas'!E$1:K$1,0))</f>
        <v>1669.58</v>
      </c>
      <c r="I32" s="11">
        <f t="shared" si="3"/>
        <v>1271.4000000000001</v>
      </c>
      <c r="J32" s="20">
        <f t="shared" si="4"/>
        <v>0.56769512203415184</v>
      </c>
      <c r="K32" s="14">
        <f t="shared" si="5"/>
        <v>2535.3275862068967</v>
      </c>
      <c r="L32" s="14">
        <f t="shared" si="5"/>
        <v>1439.2931034482758</v>
      </c>
    </row>
    <row r="33" spans="2:12">
      <c r="B33" s="2">
        <v>44592</v>
      </c>
      <c r="C33" s="3">
        <f t="shared" si="0"/>
        <v>2022</v>
      </c>
      <c r="D33" s="3">
        <f t="shared" si="1"/>
        <v>1</v>
      </c>
      <c r="E33" s="3" t="str">
        <f t="shared" si="6"/>
        <v>6-2022</v>
      </c>
      <c r="F33" s="3">
        <f t="shared" si="2"/>
        <v>1</v>
      </c>
      <c r="G33" s="14">
        <f>VLOOKUP(B33,'[1]Ventas diarias'!$C:$L,5,0)</f>
        <v>4221.2599999999993</v>
      </c>
      <c r="H33" s="14">
        <f>INDEX('[1]Utilidades - Ventas Por Semanas'!E$2:K$65536,MATCH($E33,'[1]Utilidades - Ventas Por Semanas'!B$2:B$65536,0),MATCH($F33,'[1]Utilidades - Ventas Por Semanas'!E$1:K$1,0))</f>
        <v>2391.35</v>
      </c>
      <c r="I33" s="11">
        <f t="shared" si="3"/>
        <v>1829.9099999999994</v>
      </c>
      <c r="J33" s="20">
        <f t="shared" si="4"/>
        <v>0.56650147112473537</v>
      </c>
      <c r="K33" s="14">
        <f t="shared" si="5"/>
        <v>3639.0172413793098</v>
      </c>
      <c r="L33" s="14">
        <f t="shared" si="5"/>
        <v>2061.5086206896553</v>
      </c>
    </row>
    <row r="34" spans="2:12">
      <c r="B34" s="2">
        <v>44593</v>
      </c>
      <c r="C34" s="3">
        <f t="shared" si="0"/>
        <v>2022</v>
      </c>
      <c r="D34" s="3">
        <f t="shared" si="1"/>
        <v>2</v>
      </c>
      <c r="E34" s="3" t="str">
        <f t="shared" si="6"/>
        <v>6-2022</v>
      </c>
      <c r="F34" s="3">
        <f t="shared" si="2"/>
        <v>2</v>
      </c>
      <c r="G34" s="14">
        <f>VLOOKUP(B34,'[1]Ventas diarias'!$C:$L,5,0)</f>
        <v>4717.8500000000022</v>
      </c>
      <c r="H34" s="14">
        <f>INDEX('[1]Utilidades - Ventas Por Semanas'!E$2:K$65536,MATCH($E34,'[1]Utilidades - Ventas Por Semanas'!B$2:B$65536,0),MATCH($F34,'[1]Utilidades - Ventas Por Semanas'!E$1:K$1,0))</f>
        <v>2616.06</v>
      </c>
      <c r="I34" s="11">
        <f t="shared" si="3"/>
        <v>2101.7900000000022</v>
      </c>
      <c r="J34" s="20">
        <f t="shared" si="4"/>
        <v>0.55450258062464863</v>
      </c>
      <c r="K34" s="14">
        <f t="shared" si="5"/>
        <v>4067.1120689655195</v>
      </c>
      <c r="L34" s="14">
        <f t="shared" si="5"/>
        <v>2255.2241379310344</v>
      </c>
    </row>
    <row r="35" spans="2:12">
      <c r="B35" s="2">
        <v>44594</v>
      </c>
      <c r="C35" s="3">
        <f t="shared" si="0"/>
        <v>2022</v>
      </c>
      <c r="D35" s="3">
        <f t="shared" si="1"/>
        <v>2</v>
      </c>
      <c r="E35" s="3" t="str">
        <f t="shared" si="6"/>
        <v>6-2022</v>
      </c>
      <c r="F35" s="3">
        <f t="shared" si="2"/>
        <v>3</v>
      </c>
      <c r="G35" s="14">
        <f>VLOOKUP(B35,'[1]Ventas diarias'!$C:$L,5,0)</f>
        <v>4845.28</v>
      </c>
      <c r="H35" s="14">
        <f>INDEX('[1]Utilidades - Ventas Por Semanas'!E$2:K$65536,MATCH($E35,'[1]Utilidades - Ventas Por Semanas'!B$2:B$65536,0),MATCH($F35,'[1]Utilidades - Ventas Por Semanas'!E$1:K$1,0))</f>
        <v>2699.69</v>
      </c>
      <c r="I35" s="11">
        <f t="shared" si="3"/>
        <v>2145.5899999999997</v>
      </c>
      <c r="J35" s="20">
        <f t="shared" si="4"/>
        <v>0.55717935805567487</v>
      </c>
      <c r="K35" s="14">
        <f t="shared" si="5"/>
        <v>4176.9655172413795</v>
      </c>
      <c r="L35" s="14">
        <f t="shared" si="5"/>
        <v>2327.3189655172414</v>
      </c>
    </row>
    <row r="36" spans="2:12">
      <c r="B36" s="2">
        <v>44595</v>
      </c>
      <c r="C36" s="3">
        <f t="shared" si="0"/>
        <v>2022</v>
      </c>
      <c r="D36" s="3">
        <f t="shared" si="1"/>
        <v>2</v>
      </c>
      <c r="E36" s="3" t="str">
        <f t="shared" si="6"/>
        <v>6-2022</v>
      </c>
      <c r="F36" s="3">
        <f t="shared" si="2"/>
        <v>4</v>
      </c>
      <c r="G36" s="14">
        <f>VLOOKUP(B36,'[1]Ventas diarias'!$C:$L,5,0)</f>
        <v>3418.4500000000003</v>
      </c>
      <c r="H36" s="14">
        <f>INDEX('[1]Utilidades - Ventas Por Semanas'!E$2:K$65536,MATCH($E36,'[1]Utilidades - Ventas Por Semanas'!B$2:B$65536,0),MATCH($F36,'[1]Utilidades - Ventas Por Semanas'!E$1:K$1,0))</f>
        <v>1962.65</v>
      </c>
      <c r="I36" s="11">
        <f t="shared" si="3"/>
        <v>1455.8000000000002</v>
      </c>
      <c r="J36" s="20">
        <f t="shared" si="4"/>
        <v>0.57413447615147217</v>
      </c>
      <c r="K36" s="14">
        <f t="shared" si="5"/>
        <v>2946.9396551724144</v>
      </c>
      <c r="L36" s="14">
        <f t="shared" si="5"/>
        <v>1691.9396551724139</v>
      </c>
    </row>
    <row r="37" spans="2:12">
      <c r="B37" s="2">
        <v>44596</v>
      </c>
      <c r="C37" s="3">
        <f t="shared" si="0"/>
        <v>2022</v>
      </c>
      <c r="D37" s="3">
        <f t="shared" si="1"/>
        <v>2</v>
      </c>
      <c r="E37" s="3" t="str">
        <f t="shared" si="6"/>
        <v>6-2022</v>
      </c>
      <c r="F37" s="3">
        <f t="shared" si="2"/>
        <v>5</v>
      </c>
      <c r="G37" s="14">
        <f>VLOOKUP(B37,'[1]Ventas diarias'!$C:$L,5,0)</f>
        <v>3483.920000000001</v>
      </c>
      <c r="H37" s="14">
        <f>INDEX('[1]Utilidades - Ventas Por Semanas'!E$2:K$65536,MATCH($E37,'[1]Utilidades - Ventas Por Semanas'!B$2:B$65536,0),MATCH($F37,'[1]Utilidades - Ventas Por Semanas'!E$1:K$1,0))</f>
        <v>1975.94</v>
      </c>
      <c r="I37" s="11">
        <f t="shared" si="3"/>
        <v>1507.9800000000009</v>
      </c>
      <c r="J37" s="20">
        <f t="shared" si="4"/>
        <v>0.56715998071138241</v>
      </c>
      <c r="K37" s="14">
        <f t="shared" si="5"/>
        <v>3003.3793103448288</v>
      </c>
      <c r="L37" s="14">
        <f t="shared" si="5"/>
        <v>1703.3965517241381</v>
      </c>
    </row>
    <row r="38" spans="2:12">
      <c r="B38" s="2">
        <v>44597</v>
      </c>
      <c r="C38" s="3">
        <f t="shared" si="0"/>
        <v>2022</v>
      </c>
      <c r="D38" s="3">
        <f t="shared" si="1"/>
        <v>2</v>
      </c>
      <c r="E38" s="3" t="str">
        <f t="shared" si="6"/>
        <v>6-2022</v>
      </c>
      <c r="F38" s="3">
        <f t="shared" si="2"/>
        <v>6</v>
      </c>
      <c r="G38" s="14">
        <f>VLOOKUP(B38,'[1]Ventas diarias'!$C:$L,5,0)</f>
        <v>4180.18</v>
      </c>
      <c r="H38" s="14">
        <f>INDEX('[1]Utilidades - Ventas Por Semanas'!E$2:K$65536,MATCH($E38,'[1]Utilidades - Ventas Por Semanas'!B$2:B$65536,0),MATCH($F38,'[1]Utilidades - Ventas Por Semanas'!E$1:K$1,0))</f>
        <v>2371.66</v>
      </c>
      <c r="I38" s="11">
        <f t="shared" si="3"/>
        <v>1808.5200000000004</v>
      </c>
      <c r="J38" s="20">
        <f t="shared" si="4"/>
        <v>0.56735834342061819</v>
      </c>
      <c r="K38" s="14">
        <f t="shared" si="5"/>
        <v>3603.6034482758628</v>
      </c>
      <c r="L38" s="14">
        <f t="shared" si="5"/>
        <v>2044.5344827586207</v>
      </c>
    </row>
    <row r="39" spans="2:12">
      <c r="B39" s="2">
        <v>44598</v>
      </c>
      <c r="C39" s="3">
        <f t="shared" si="0"/>
        <v>2022</v>
      </c>
      <c r="D39" s="3">
        <f t="shared" si="1"/>
        <v>2</v>
      </c>
      <c r="E39" s="3" t="str">
        <f t="shared" si="6"/>
        <v>6-2022</v>
      </c>
      <c r="F39" s="3">
        <f t="shared" si="2"/>
        <v>7</v>
      </c>
      <c r="G39" s="14">
        <f>VLOOKUP(B39,'[1]Ventas diarias'!$C:$L,5,0)</f>
        <v>2630.46</v>
      </c>
      <c r="H39" s="14">
        <f>INDEX('[1]Utilidades - Ventas Por Semanas'!E$2:K$65536,MATCH($E39,'[1]Utilidades - Ventas Por Semanas'!B$2:B$65536,0),MATCH($F39,'[1]Utilidades - Ventas Por Semanas'!E$1:K$1,0))</f>
        <v>1669.58</v>
      </c>
      <c r="I39" s="11">
        <f t="shared" si="3"/>
        <v>960.88000000000011</v>
      </c>
      <c r="J39" s="20">
        <f t="shared" si="4"/>
        <v>0.6347102788105502</v>
      </c>
      <c r="K39" s="14">
        <f t="shared" si="5"/>
        <v>2267.6379310344828</v>
      </c>
      <c r="L39" s="14">
        <f t="shared" si="5"/>
        <v>1439.2931034482758</v>
      </c>
    </row>
    <row r="40" spans="2:12">
      <c r="B40" s="2">
        <v>44599</v>
      </c>
      <c r="C40" s="3">
        <f t="shared" si="0"/>
        <v>2022</v>
      </c>
      <c r="D40" s="3">
        <f t="shared" si="1"/>
        <v>2</v>
      </c>
      <c r="E40" s="3" t="str">
        <f t="shared" si="6"/>
        <v>7-2022</v>
      </c>
      <c r="F40" s="3">
        <f t="shared" si="2"/>
        <v>1</v>
      </c>
      <c r="G40" s="14">
        <f>VLOOKUP(B40,'[1]Ventas diarias'!$C:$L,5,0)</f>
        <v>2654.27</v>
      </c>
      <c r="H40" s="14">
        <f>INDEX('[1]Utilidades - Ventas Por Semanas'!E$2:K$65536,MATCH($E40,'[1]Utilidades - Ventas Por Semanas'!B$2:B$65536,0),MATCH($F40,'[1]Utilidades - Ventas Por Semanas'!E$1:K$1,0))</f>
        <v>1524.11</v>
      </c>
      <c r="I40" s="11">
        <f t="shared" si="3"/>
        <v>1130.1600000000001</v>
      </c>
      <c r="J40" s="20">
        <f t="shared" si="4"/>
        <v>0.57421061158058517</v>
      </c>
      <c r="K40" s="14">
        <f t="shared" si="5"/>
        <v>2288.1637931034484</v>
      </c>
      <c r="L40" s="14">
        <f t="shared" si="5"/>
        <v>1313.8879310344828</v>
      </c>
    </row>
    <row r="41" spans="2:12">
      <c r="B41" s="2">
        <v>44600</v>
      </c>
      <c r="C41" s="3">
        <f t="shared" si="0"/>
        <v>2022</v>
      </c>
      <c r="D41" s="3">
        <f t="shared" si="1"/>
        <v>2</v>
      </c>
      <c r="E41" s="3" t="str">
        <f t="shared" si="6"/>
        <v>7-2022</v>
      </c>
      <c r="F41" s="3">
        <f t="shared" si="2"/>
        <v>2</v>
      </c>
      <c r="G41" s="14">
        <f>VLOOKUP(B41,'[1]Ventas diarias'!$C:$L,5,0)</f>
        <v>1405.34</v>
      </c>
      <c r="H41" s="14">
        <f>INDEX('[1]Utilidades - Ventas Por Semanas'!E$2:K$65536,MATCH($E41,'[1]Utilidades - Ventas Por Semanas'!B$2:B$65536,0),MATCH($F41,'[1]Utilidades - Ventas Por Semanas'!E$1:K$1,0))</f>
        <v>824.49</v>
      </c>
      <c r="I41" s="11">
        <f t="shared" si="3"/>
        <v>580.84999999999991</v>
      </c>
      <c r="J41" s="20">
        <f t="shared" si="4"/>
        <v>0.58668364950830409</v>
      </c>
      <c r="K41" s="14">
        <f t="shared" si="5"/>
        <v>1211.5</v>
      </c>
      <c r="L41" s="14">
        <f t="shared" si="5"/>
        <v>710.76724137931035</v>
      </c>
    </row>
    <row r="42" spans="2:12">
      <c r="B42" s="2">
        <v>44601</v>
      </c>
      <c r="C42" s="3">
        <f t="shared" si="0"/>
        <v>2022</v>
      </c>
      <c r="D42" s="3">
        <f t="shared" si="1"/>
        <v>2</v>
      </c>
      <c r="E42" s="3" t="str">
        <f t="shared" si="6"/>
        <v>7-2022</v>
      </c>
      <c r="F42" s="3">
        <f t="shared" si="2"/>
        <v>3</v>
      </c>
      <c r="G42" s="14">
        <f>VLOOKUP(B42,'[1]Ventas diarias'!$C:$L,5,0)</f>
        <v>3204.9199999999996</v>
      </c>
      <c r="H42" s="14">
        <f>INDEX('[1]Utilidades - Ventas Por Semanas'!E$2:K$65536,MATCH($E42,'[1]Utilidades - Ventas Por Semanas'!B$2:B$65536,0),MATCH($F42,'[1]Utilidades - Ventas Por Semanas'!E$1:K$1,0))</f>
        <v>1810.88</v>
      </c>
      <c r="I42" s="11">
        <f t="shared" si="3"/>
        <v>1394.0399999999995</v>
      </c>
      <c r="J42" s="20">
        <f t="shared" si="4"/>
        <v>0.56503126443093754</v>
      </c>
      <c r="K42" s="14">
        <f t="shared" si="5"/>
        <v>2762.8620689655172</v>
      </c>
      <c r="L42" s="14">
        <f t="shared" si="5"/>
        <v>1561.1034482758623</v>
      </c>
    </row>
    <row r="43" spans="2:12">
      <c r="B43" s="2">
        <v>44602</v>
      </c>
      <c r="C43" s="3">
        <f t="shared" si="0"/>
        <v>2022</v>
      </c>
      <c r="D43" s="3">
        <f t="shared" si="1"/>
        <v>2</v>
      </c>
      <c r="E43" s="3" t="str">
        <f t="shared" si="6"/>
        <v>7-2022</v>
      </c>
      <c r="F43" s="3">
        <f t="shared" si="2"/>
        <v>4</v>
      </c>
      <c r="G43" s="14">
        <f>VLOOKUP(B43,'[1]Ventas diarias'!$C:$L,5,0)</f>
        <v>3167.18</v>
      </c>
      <c r="H43" s="14">
        <f>INDEX('[1]Utilidades - Ventas Por Semanas'!E$2:K$65536,MATCH($E43,'[1]Utilidades - Ventas Por Semanas'!B$2:B$65536,0),MATCH($F43,'[1]Utilidades - Ventas Por Semanas'!E$1:K$1,0))</f>
        <v>1773.28</v>
      </c>
      <c r="I43" s="11">
        <f t="shared" si="3"/>
        <v>1393.8999999999999</v>
      </c>
      <c r="J43" s="20">
        <f t="shared" si="4"/>
        <v>0.55989239639047983</v>
      </c>
      <c r="K43" s="14">
        <f t="shared" si="5"/>
        <v>2730.3275862068967</v>
      </c>
      <c r="L43" s="14">
        <f t="shared" si="5"/>
        <v>1528.6896551724139</v>
      </c>
    </row>
    <row r="44" spans="2:12">
      <c r="B44" s="2">
        <v>44603</v>
      </c>
      <c r="C44" s="3">
        <f t="shared" si="0"/>
        <v>2022</v>
      </c>
      <c r="D44" s="3">
        <f t="shared" si="1"/>
        <v>2</v>
      </c>
      <c r="E44" s="3" t="str">
        <f t="shared" si="6"/>
        <v>7-2022</v>
      </c>
      <c r="F44" s="3">
        <f t="shared" si="2"/>
        <v>5</v>
      </c>
      <c r="G44" s="14">
        <f>VLOOKUP(B44,'[1]Ventas diarias'!$C:$L,5,0)</f>
        <v>2384.7800000000002</v>
      </c>
      <c r="H44" s="14">
        <f>INDEX('[1]Utilidades - Ventas Por Semanas'!E$2:K$65536,MATCH($E44,'[1]Utilidades - Ventas Por Semanas'!B$2:B$65536,0),MATCH($F44,'[1]Utilidades - Ventas Por Semanas'!E$1:K$1,0))</f>
        <v>1326.82</v>
      </c>
      <c r="I44" s="11">
        <f t="shared" si="3"/>
        <v>1057.9600000000003</v>
      </c>
      <c r="J44" s="20">
        <f t="shared" si="4"/>
        <v>0.55636997962076162</v>
      </c>
      <c r="K44" s="14">
        <f t="shared" si="5"/>
        <v>2055.8448275862074</v>
      </c>
      <c r="L44" s="14">
        <f t="shared" si="5"/>
        <v>1143.8103448275863</v>
      </c>
    </row>
    <row r="45" spans="2:12">
      <c r="B45" s="2">
        <v>44604</v>
      </c>
      <c r="C45" s="3">
        <f t="shared" si="0"/>
        <v>2022</v>
      </c>
      <c r="D45" s="3">
        <f t="shared" si="1"/>
        <v>2</v>
      </c>
      <c r="E45" s="3" t="str">
        <f t="shared" si="6"/>
        <v>7-2022</v>
      </c>
      <c r="F45" s="3">
        <f t="shared" si="2"/>
        <v>6</v>
      </c>
      <c r="G45" s="14">
        <f>VLOOKUP(B45,'[1]Ventas diarias'!$C:$L,5,0)</f>
        <v>4758.67</v>
      </c>
      <c r="H45" s="14">
        <f>INDEX('[1]Utilidades - Ventas Por Semanas'!E$2:K$65536,MATCH($E45,'[1]Utilidades - Ventas Por Semanas'!B$2:B$65536,0),MATCH($F45,'[1]Utilidades - Ventas Por Semanas'!E$1:K$1,0))</f>
        <v>2747.11</v>
      </c>
      <c r="I45" s="11">
        <f t="shared" si="3"/>
        <v>2011.56</v>
      </c>
      <c r="J45" s="20">
        <f t="shared" si="4"/>
        <v>0.57728524987023688</v>
      </c>
      <c r="K45" s="14">
        <f t="shared" si="5"/>
        <v>4102.3017241379312</v>
      </c>
      <c r="L45" s="14">
        <f t="shared" si="5"/>
        <v>2368.1982758620693</v>
      </c>
    </row>
    <row r="46" spans="2:12">
      <c r="B46" s="2">
        <v>44605</v>
      </c>
      <c r="C46" s="3">
        <f t="shared" si="0"/>
        <v>2022</v>
      </c>
      <c r="D46" s="3">
        <f t="shared" si="1"/>
        <v>2</v>
      </c>
      <c r="E46" s="3" t="str">
        <f t="shared" si="6"/>
        <v>7-2022</v>
      </c>
      <c r="F46" s="3">
        <f t="shared" si="2"/>
        <v>7</v>
      </c>
      <c r="G46" s="14">
        <f>VLOOKUP(B46,'[1]Ventas diarias'!$C:$L,5,0)</f>
        <v>2562.7199999999998</v>
      </c>
      <c r="H46" s="14">
        <f>INDEX('[1]Utilidades - Ventas Por Semanas'!E$2:K$65536,MATCH($E46,'[1]Utilidades - Ventas Por Semanas'!B$2:B$65536,0),MATCH($F46,'[1]Utilidades - Ventas Por Semanas'!E$1:K$1,0))</f>
        <v>1417.57</v>
      </c>
      <c r="I46" s="11">
        <f t="shared" si="3"/>
        <v>1145.1499999999999</v>
      </c>
      <c r="J46" s="20">
        <f t="shared" si="4"/>
        <v>0.55315055878129493</v>
      </c>
      <c r="K46" s="14">
        <f t="shared" si="5"/>
        <v>2209.2413793103447</v>
      </c>
      <c r="L46" s="14">
        <f t="shared" si="5"/>
        <v>1222.0431034482758</v>
      </c>
    </row>
    <row r="47" spans="2:12">
      <c r="B47" s="2">
        <v>44606</v>
      </c>
      <c r="C47" s="3">
        <f t="shared" si="0"/>
        <v>2022</v>
      </c>
      <c r="D47" s="3">
        <f t="shared" si="1"/>
        <v>2</v>
      </c>
      <c r="E47" s="3" t="str">
        <f t="shared" si="6"/>
        <v>8-2022</v>
      </c>
      <c r="F47" s="3">
        <f t="shared" si="2"/>
        <v>1</v>
      </c>
      <c r="G47" s="14">
        <f>VLOOKUP(B47,'[1]Ventas diarias'!$C:$L,5,0)</f>
        <v>2791.7</v>
      </c>
      <c r="H47" s="14">
        <f>INDEX('[1]Utilidades - Ventas Por Semanas'!E$2:K$65536,MATCH($E47,'[1]Utilidades - Ventas Por Semanas'!B$2:B$65536,0),MATCH($F47,'[1]Utilidades - Ventas Por Semanas'!E$1:K$1,0))</f>
        <v>1599.99</v>
      </c>
      <c r="I47" s="11">
        <f t="shared" si="3"/>
        <v>1191.7099999999998</v>
      </c>
      <c r="J47" s="20">
        <f t="shared" si="4"/>
        <v>0.57312390299817317</v>
      </c>
      <c r="K47" s="14">
        <f t="shared" si="5"/>
        <v>2406.6379310344828</v>
      </c>
      <c r="L47" s="14">
        <f t="shared" si="5"/>
        <v>1379.3017241379312</v>
      </c>
    </row>
    <row r="48" spans="2:12">
      <c r="B48" s="2">
        <v>44607</v>
      </c>
      <c r="C48" s="3">
        <f t="shared" si="0"/>
        <v>2022</v>
      </c>
      <c r="D48" s="3">
        <f t="shared" si="1"/>
        <v>2</v>
      </c>
      <c r="E48" s="3" t="str">
        <f t="shared" si="6"/>
        <v>8-2022</v>
      </c>
      <c r="F48" s="3">
        <f t="shared" si="2"/>
        <v>2</v>
      </c>
      <c r="G48" s="14">
        <f>VLOOKUP(B48,'[1]Ventas diarias'!$C:$L,5,0)</f>
        <v>6054.2200000000012</v>
      </c>
      <c r="H48" s="14">
        <f>INDEX('[1]Utilidades - Ventas Por Semanas'!E$2:K$65536,MATCH($E48,'[1]Utilidades - Ventas Por Semanas'!B$2:B$65536,0),MATCH($F48,'[1]Utilidades - Ventas Por Semanas'!E$1:K$1,0))</f>
        <v>3472.59</v>
      </c>
      <c r="I48" s="11">
        <f t="shared" si="3"/>
        <v>2581.630000000001</v>
      </c>
      <c r="J48" s="20">
        <f t="shared" si="4"/>
        <v>0.573581733072138</v>
      </c>
      <c r="K48" s="14">
        <f t="shared" si="5"/>
        <v>5219.1551724137944</v>
      </c>
      <c r="L48" s="14">
        <f t="shared" si="5"/>
        <v>2993.6120689655177</v>
      </c>
    </row>
    <row r="49" spans="2:12">
      <c r="B49" s="2">
        <v>44608</v>
      </c>
      <c r="C49" s="3">
        <f t="shared" si="0"/>
        <v>2022</v>
      </c>
      <c r="D49" s="3">
        <f t="shared" si="1"/>
        <v>2</v>
      </c>
      <c r="E49" s="3" t="str">
        <f t="shared" si="6"/>
        <v>8-2022</v>
      </c>
      <c r="F49" s="3">
        <f t="shared" si="2"/>
        <v>3</v>
      </c>
      <c r="G49" s="14">
        <f>VLOOKUP(B49,'[1]Ventas diarias'!$C:$L,5,0)</f>
        <v>4255.83</v>
      </c>
      <c r="H49" s="14">
        <f>INDEX('[1]Utilidades - Ventas Por Semanas'!E$2:K$65536,MATCH($E49,'[1]Utilidades - Ventas Por Semanas'!B$2:B$65536,0),MATCH($F49,'[1]Utilidades - Ventas Por Semanas'!E$1:K$1,0))</f>
        <v>2387.1799999999998</v>
      </c>
      <c r="I49" s="11">
        <f t="shared" si="3"/>
        <v>1868.65</v>
      </c>
      <c r="J49" s="20">
        <f t="shared" si="4"/>
        <v>0.5609199615586149</v>
      </c>
      <c r="K49" s="14">
        <f t="shared" si="5"/>
        <v>3668.8189655172414</v>
      </c>
      <c r="L49" s="14">
        <f t="shared" si="5"/>
        <v>2057.9137931034484</v>
      </c>
    </row>
    <row r="50" spans="2:12">
      <c r="B50" s="2">
        <v>44609</v>
      </c>
      <c r="C50" s="3">
        <f t="shared" si="0"/>
        <v>2022</v>
      </c>
      <c r="D50" s="3">
        <f t="shared" si="1"/>
        <v>2</v>
      </c>
      <c r="E50" s="3" t="str">
        <f t="shared" si="6"/>
        <v>8-2022</v>
      </c>
      <c r="F50" s="3">
        <f t="shared" si="2"/>
        <v>4</v>
      </c>
      <c r="G50" s="14">
        <f>VLOOKUP(B50,'[1]Ventas diarias'!$C:$L,5,0)</f>
        <v>4820.6599999999989</v>
      </c>
      <c r="H50" s="14">
        <f>INDEX('[1]Utilidades - Ventas Por Semanas'!E$2:K$65536,MATCH($E50,'[1]Utilidades - Ventas Por Semanas'!B$2:B$65536,0),MATCH($F50,'[1]Utilidades - Ventas Por Semanas'!E$1:K$1,0))</f>
        <v>2765.3</v>
      </c>
      <c r="I50" s="11">
        <f t="shared" si="3"/>
        <v>2055.3599999999988</v>
      </c>
      <c r="J50" s="20">
        <f t="shared" si="4"/>
        <v>0.57363514539502902</v>
      </c>
      <c r="K50" s="14">
        <f t="shared" si="5"/>
        <v>4155.7413793103442</v>
      </c>
      <c r="L50" s="14">
        <f t="shared" si="5"/>
        <v>2383.8793103448279</v>
      </c>
    </row>
    <row r="51" spans="2:12">
      <c r="B51" s="2">
        <v>44610</v>
      </c>
      <c r="C51" s="3">
        <f t="shared" si="0"/>
        <v>2022</v>
      </c>
      <c r="D51" s="3">
        <f t="shared" si="1"/>
        <v>2</v>
      </c>
      <c r="E51" s="3" t="str">
        <f t="shared" si="6"/>
        <v>8-2022</v>
      </c>
      <c r="F51" s="3">
        <f t="shared" si="2"/>
        <v>5</v>
      </c>
      <c r="G51" s="14">
        <f>VLOOKUP(B51,'[1]Ventas diarias'!$C:$L,5,0)</f>
        <v>2980.7999999999997</v>
      </c>
      <c r="H51" s="14">
        <f>INDEX('[1]Utilidades - Ventas Por Semanas'!E$2:K$65536,MATCH($E51,'[1]Utilidades - Ventas Por Semanas'!B$2:B$65536,0),MATCH($F51,'[1]Utilidades - Ventas Por Semanas'!E$1:K$1,0))</f>
        <v>1736.15</v>
      </c>
      <c r="I51" s="11">
        <f t="shared" si="3"/>
        <v>1244.6499999999996</v>
      </c>
      <c r="J51" s="20">
        <f t="shared" si="4"/>
        <v>0.58244431025228138</v>
      </c>
      <c r="K51" s="14">
        <f t="shared" si="5"/>
        <v>2569.655172413793</v>
      </c>
      <c r="L51" s="14">
        <f t="shared" si="5"/>
        <v>1496.6810344827588</v>
      </c>
    </row>
    <row r="52" spans="2:12">
      <c r="B52" s="2">
        <v>44611</v>
      </c>
      <c r="C52" s="3">
        <f t="shared" si="0"/>
        <v>2022</v>
      </c>
      <c r="D52" s="3">
        <f t="shared" si="1"/>
        <v>2</v>
      </c>
      <c r="E52" s="3" t="str">
        <f t="shared" si="6"/>
        <v>8-2022</v>
      </c>
      <c r="F52" s="3">
        <f t="shared" si="2"/>
        <v>6</v>
      </c>
      <c r="G52" s="14">
        <f>VLOOKUP(B52,'[1]Ventas diarias'!$C:$L,5,0)</f>
        <v>5728.46</v>
      </c>
      <c r="H52" s="14">
        <f>INDEX('[1]Utilidades - Ventas Por Semanas'!E$2:K$65536,MATCH($E52,'[1]Utilidades - Ventas Por Semanas'!B$2:B$65536,0),MATCH($F52,'[1]Utilidades - Ventas Por Semanas'!E$1:K$1,0))</f>
        <v>3210.62</v>
      </c>
      <c r="I52" s="11">
        <f t="shared" si="3"/>
        <v>2517.84</v>
      </c>
      <c r="J52" s="20">
        <f t="shared" si="4"/>
        <v>0.5604682584848284</v>
      </c>
      <c r="K52" s="14">
        <f t="shared" si="5"/>
        <v>4938.3275862068967</v>
      </c>
      <c r="L52" s="14">
        <f t="shared" si="5"/>
        <v>2767.7758620689656</v>
      </c>
    </row>
    <row r="53" spans="2:12">
      <c r="B53" s="2">
        <v>44612</v>
      </c>
      <c r="C53" s="3">
        <f t="shared" si="0"/>
        <v>2022</v>
      </c>
      <c r="D53" s="3">
        <f t="shared" si="1"/>
        <v>2</v>
      </c>
      <c r="E53" s="3" t="str">
        <f t="shared" si="6"/>
        <v>8-2022</v>
      </c>
      <c r="F53" s="3">
        <f t="shared" si="2"/>
        <v>7</v>
      </c>
      <c r="G53" s="14">
        <f>VLOOKUP(B53,'[1]Ventas diarias'!$C:$L,5,0)</f>
        <v>5559.9400000000005</v>
      </c>
      <c r="H53" s="14">
        <f>INDEX('[1]Utilidades - Ventas Por Semanas'!E$2:K$65536,MATCH($E53,'[1]Utilidades - Ventas Por Semanas'!B$2:B$65536,0),MATCH($F53,'[1]Utilidades - Ventas Por Semanas'!E$1:K$1,0))</f>
        <v>1440.61</v>
      </c>
      <c r="I53" s="11">
        <f t="shared" si="3"/>
        <v>4119.3300000000008</v>
      </c>
      <c r="J53" s="20">
        <f t="shared" si="4"/>
        <v>0.2591053140861232</v>
      </c>
      <c r="K53" s="14">
        <f t="shared" si="5"/>
        <v>4793.0517241379321</v>
      </c>
      <c r="L53" s="14">
        <f t="shared" si="5"/>
        <v>1241.905172413793</v>
      </c>
    </row>
    <row r="54" spans="2:12">
      <c r="B54" s="2">
        <v>44613</v>
      </c>
      <c r="C54" s="3">
        <f t="shared" si="0"/>
        <v>2022</v>
      </c>
      <c r="D54" s="3">
        <f t="shared" si="1"/>
        <v>2</v>
      </c>
      <c r="E54" s="3" t="str">
        <f t="shared" si="6"/>
        <v>9-2022</v>
      </c>
      <c r="F54" s="3">
        <f t="shared" si="2"/>
        <v>1</v>
      </c>
      <c r="G54" s="14">
        <f>VLOOKUP(B54,'[1]Ventas diarias'!$C:$L,5,0)</f>
        <v>4966.5399999999991</v>
      </c>
      <c r="H54" s="14">
        <f>INDEX('[1]Utilidades - Ventas Por Semanas'!E$2:K$65536,MATCH($E54,'[1]Utilidades - Ventas Por Semanas'!B$2:B$65536,0),MATCH($F54,'[1]Utilidades - Ventas Por Semanas'!E$1:K$1,0))</f>
        <v>2924.42</v>
      </c>
      <c r="I54" s="11">
        <f t="shared" si="3"/>
        <v>2042.119999999999</v>
      </c>
      <c r="J54" s="20">
        <f t="shared" si="4"/>
        <v>0.58882441297160615</v>
      </c>
      <c r="K54" s="14">
        <f t="shared" si="5"/>
        <v>4281.4999999999991</v>
      </c>
      <c r="L54" s="14">
        <f t="shared" si="5"/>
        <v>2521.0517241379312</v>
      </c>
    </row>
    <row r="55" spans="2:12">
      <c r="B55" s="2">
        <v>44614</v>
      </c>
      <c r="C55" s="3">
        <f t="shared" si="0"/>
        <v>2022</v>
      </c>
      <c r="D55" s="3">
        <f t="shared" si="1"/>
        <v>2</v>
      </c>
      <c r="E55" s="3" t="str">
        <f t="shared" si="6"/>
        <v>9-2022</v>
      </c>
      <c r="F55" s="3">
        <f t="shared" si="2"/>
        <v>2</v>
      </c>
      <c r="G55" s="14">
        <f>VLOOKUP(B55,'[1]Ventas diarias'!$C:$L,5,0)</f>
        <v>4648.9900000000007</v>
      </c>
      <c r="H55" s="14">
        <f>INDEX('[1]Utilidades - Ventas Por Semanas'!E$2:K$65536,MATCH($E55,'[1]Utilidades - Ventas Por Semanas'!B$2:B$65536,0),MATCH($F55,'[1]Utilidades - Ventas Por Semanas'!E$1:K$1,0))</f>
        <v>2535.5100000000002</v>
      </c>
      <c r="I55" s="11">
        <f t="shared" si="3"/>
        <v>2113.4800000000005</v>
      </c>
      <c r="J55" s="20">
        <f t="shared" si="4"/>
        <v>0.54538942867160389</v>
      </c>
      <c r="K55" s="14">
        <f t="shared" si="5"/>
        <v>4007.7500000000009</v>
      </c>
      <c r="L55" s="14">
        <f t="shared" si="5"/>
        <v>2185.7844827586209</v>
      </c>
    </row>
    <row r="56" spans="2:12">
      <c r="B56" s="2">
        <v>44615</v>
      </c>
      <c r="C56" s="3">
        <f t="shared" si="0"/>
        <v>2022</v>
      </c>
      <c r="D56" s="3">
        <f t="shared" si="1"/>
        <v>2</v>
      </c>
      <c r="E56" s="3" t="str">
        <f t="shared" si="6"/>
        <v>9-2022</v>
      </c>
      <c r="F56" s="3">
        <f t="shared" si="2"/>
        <v>3</v>
      </c>
      <c r="G56" s="14">
        <f>VLOOKUP(B56,'[1]Ventas diarias'!$C:$L,5,0)</f>
        <v>3440.66</v>
      </c>
      <c r="H56" s="14">
        <f>INDEX('[1]Utilidades - Ventas Por Semanas'!E$2:K$65536,MATCH($E56,'[1]Utilidades - Ventas Por Semanas'!B$2:B$65536,0),MATCH($F56,'[1]Utilidades - Ventas Por Semanas'!E$1:K$1,0))</f>
        <v>1976.46</v>
      </c>
      <c r="I56" s="11">
        <f t="shared" si="3"/>
        <v>1464.1999999999998</v>
      </c>
      <c r="J56" s="20">
        <f t="shared" si="4"/>
        <v>0.57444211285044156</v>
      </c>
      <c r="K56" s="14">
        <f t="shared" si="5"/>
        <v>2966.0862068965516</v>
      </c>
      <c r="L56" s="14">
        <f t="shared" si="5"/>
        <v>1703.844827586207</v>
      </c>
    </row>
    <row r="57" spans="2:12">
      <c r="B57" s="2">
        <v>44616</v>
      </c>
      <c r="C57" s="3">
        <f t="shared" si="0"/>
        <v>2022</v>
      </c>
      <c r="D57" s="3">
        <f t="shared" si="1"/>
        <v>2</v>
      </c>
      <c r="E57" s="3" t="str">
        <f t="shared" si="6"/>
        <v>9-2022</v>
      </c>
      <c r="F57" s="3">
        <f t="shared" si="2"/>
        <v>4</v>
      </c>
      <c r="G57" s="14">
        <f>VLOOKUP(B57,'[1]Ventas diarias'!$C:$L,5,0)</f>
        <v>4088.0899999999997</v>
      </c>
      <c r="H57" s="14">
        <f>INDEX('[1]Utilidades - Ventas Por Semanas'!E$2:K$65536,MATCH($E57,'[1]Utilidades - Ventas Por Semanas'!B$2:B$65536,0),MATCH($F57,'[1]Utilidades - Ventas Por Semanas'!E$1:K$1,0))</f>
        <v>2317.0700000000002</v>
      </c>
      <c r="I57" s="11">
        <f t="shared" si="3"/>
        <v>1771.0199999999995</v>
      </c>
      <c r="J57" s="20">
        <f t="shared" si="4"/>
        <v>0.56678546705185073</v>
      </c>
      <c r="K57" s="14">
        <f t="shared" si="5"/>
        <v>3524.2155172413791</v>
      </c>
      <c r="L57" s="14">
        <f t="shared" si="5"/>
        <v>1997.4741379310349</v>
      </c>
    </row>
    <row r="58" spans="2:12">
      <c r="B58" s="2">
        <v>44617</v>
      </c>
      <c r="C58" s="3">
        <f t="shared" si="0"/>
        <v>2022</v>
      </c>
      <c r="D58" s="3">
        <f t="shared" si="1"/>
        <v>2</v>
      </c>
      <c r="E58" s="3" t="str">
        <f t="shared" si="6"/>
        <v>9-2022</v>
      </c>
      <c r="F58" s="3">
        <f t="shared" si="2"/>
        <v>5</v>
      </c>
      <c r="G58" s="14">
        <f>VLOOKUP(B58,'[1]Ventas diarias'!$C:$L,5,0)</f>
        <v>2918.3399999999997</v>
      </c>
      <c r="H58" s="14">
        <f>INDEX('[1]Utilidades - Ventas Por Semanas'!E$2:K$65536,MATCH($E58,'[1]Utilidades - Ventas Por Semanas'!B$2:B$65536,0),MATCH($F58,'[1]Utilidades - Ventas Por Semanas'!E$1:K$1,0))</f>
        <v>1668.94</v>
      </c>
      <c r="I58" s="11">
        <f t="shared" si="3"/>
        <v>1249.3999999999996</v>
      </c>
      <c r="J58" s="20">
        <f t="shared" si="4"/>
        <v>0.57187990432917346</v>
      </c>
      <c r="K58" s="14">
        <f t="shared" si="5"/>
        <v>2515.8103448275861</v>
      </c>
      <c r="L58" s="14">
        <f t="shared" si="5"/>
        <v>1438.7413793103449</v>
      </c>
    </row>
    <row r="59" spans="2:12">
      <c r="B59" s="2">
        <v>44618</v>
      </c>
      <c r="C59" s="3">
        <f t="shared" si="0"/>
        <v>2022</v>
      </c>
      <c r="D59" s="3">
        <f t="shared" si="1"/>
        <v>2</v>
      </c>
      <c r="E59" s="3" t="str">
        <f t="shared" si="6"/>
        <v>9-2022</v>
      </c>
      <c r="F59" s="3">
        <f t="shared" si="2"/>
        <v>6</v>
      </c>
      <c r="G59" s="14">
        <f>VLOOKUP(B59,'[1]Ventas diarias'!$C:$L,5,0)</f>
        <v>7506.010000000002</v>
      </c>
      <c r="H59" s="14">
        <f>INDEX('[1]Utilidades - Ventas Por Semanas'!E$2:K$65536,MATCH($E59,'[1]Utilidades - Ventas Por Semanas'!B$2:B$65536,0),MATCH($F59,'[1]Utilidades - Ventas Por Semanas'!E$1:K$1,0))</f>
        <v>4222.74</v>
      </c>
      <c r="I59" s="11">
        <f t="shared" si="3"/>
        <v>3283.2700000000023</v>
      </c>
      <c r="J59" s="20">
        <f t="shared" si="4"/>
        <v>0.56258118494379816</v>
      </c>
      <c r="K59" s="14">
        <f t="shared" si="5"/>
        <v>6470.6982758620716</v>
      </c>
      <c r="L59" s="14">
        <f t="shared" si="5"/>
        <v>3640.2931034482758</v>
      </c>
    </row>
    <row r="60" spans="2:12">
      <c r="B60" s="2">
        <v>44619</v>
      </c>
      <c r="C60" s="3">
        <f t="shared" si="0"/>
        <v>2022</v>
      </c>
      <c r="D60" s="3">
        <f t="shared" si="1"/>
        <v>2</v>
      </c>
      <c r="E60" s="3" t="str">
        <f t="shared" si="6"/>
        <v>9-2022</v>
      </c>
      <c r="F60" s="3">
        <f t="shared" si="2"/>
        <v>7</v>
      </c>
      <c r="G60" s="14">
        <f>VLOOKUP(B60,'[1]Ventas diarias'!$C:$L,5,0)</f>
        <v>3184.52</v>
      </c>
      <c r="H60" s="14">
        <f>INDEX('[1]Utilidades - Ventas Por Semanas'!E$2:K$65536,MATCH($E60,'[1]Utilidades - Ventas Por Semanas'!B$2:B$65536,0),MATCH($F60,'[1]Utilidades - Ventas Por Semanas'!E$1:K$1,0))</f>
        <v>3015.9</v>
      </c>
      <c r="I60" s="11">
        <f t="shared" si="3"/>
        <v>168.61999999999989</v>
      </c>
      <c r="J60" s="20">
        <f t="shared" si="4"/>
        <v>0.94705010488236852</v>
      </c>
      <c r="K60" s="14">
        <f t="shared" si="5"/>
        <v>2745.2758620689656</v>
      </c>
      <c r="L60" s="14">
        <f t="shared" si="5"/>
        <v>2599.9137931034484</v>
      </c>
    </row>
    <row r="61" spans="2:12">
      <c r="B61" s="2">
        <v>44620</v>
      </c>
      <c r="C61" s="3">
        <f t="shared" si="0"/>
        <v>2022</v>
      </c>
      <c r="D61" s="3">
        <f t="shared" si="1"/>
        <v>2</v>
      </c>
      <c r="E61" s="3" t="str">
        <f t="shared" si="6"/>
        <v>10-2022</v>
      </c>
      <c r="F61" s="3">
        <f t="shared" si="2"/>
        <v>1</v>
      </c>
      <c r="G61" s="14">
        <f>VLOOKUP(B61,'[1]Ventas diarias'!$C:$L,5,0)</f>
        <v>4329.66</v>
      </c>
      <c r="H61" s="14">
        <f>INDEX('[1]Utilidades - Ventas Por Semanas'!E$2:K$65536,MATCH($E61,'[1]Utilidades - Ventas Por Semanas'!B$2:B$65536,0),MATCH($F61,'[1]Utilidades - Ventas Por Semanas'!E$1:K$1,0))</f>
        <v>0</v>
      </c>
      <c r="I61" s="11">
        <f t="shared" si="3"/>
        <v>4329.66</v>
      </c>
      <c r="J61" s="20">
        <f t="shared" si="4"/>
        <v>0</v>
      </c>
      <c r="K61" s="14">
        <f t="shared" si="5"/>
        <v>3732.4655172413795</v>
      </c>
      <c r="L61" s="14">
        <f t="shared" si="5"/>
        <v>0</v>
      </c>
    </row>
    <row r="62" spans="2:12">
      <c r="B62" s="2">
        <v>44621</v>
      </c>
      <c r="C62" s="3">
        <f t="shared" si="0"/>
        <v>2022</v>
      </c>
      <c r="D62" s="3">
        <f t="shared" si="1"/>
        <v>3</v>
      </c>
      <c r="E62" s="3" t="str">
        <f t="shared" si="6"/>
        <v>10-2022</v>
      </c>
      <c r="F62" s="3">
        <f t="shared" si="2"/>
        <v>2</v>
      </c>
      <c r="G62" s="14">
        <f>VLOOKUP(B62,'[1]Ventas diarias'!$C:$L,5,0)</f>
        <v>6669.5200000000013</v>
      </c>
      <c r="H62" s="14">
        <f>INDEX('[1]Utilidades - Ventas Por Semanas'!E$2:K$65536,MATCH($E62,'[1]Utilidades - Ventas Por Semanas'!B$2:B$65536,0),MATCH($F62,'[1]Utilidades - Ventas Por Semanas'!E$1:K$1,0))</f>
        <v>0</v>
      </c>
      <c r="I62" s="11">
        <f t="shared" si="3"/>
        <v>6669.5200000000013</v>
      </c>
      <c r="J62" s="20">
        <f t="shared" si="4"/>
        <v>0</v>
      </c>
      <c r="K62" s="14">
        <f t="shared" si="5"/>
        <v>5749.5862068965534</v>
      </c>
      <c r="L62" s="14">
        <f t="shared" si="5"/>
        <v>0</v>
      </c>
    </row>
    <row r="63" spans="2:12">
      <c r="B63" s="2">
        <v>44622</v>
      </c>
      <c r="C63" s="3">
        <f t="shared" si="0"/>
        <v>2022</v>
      </c>
      <c r="D63" s="3">
        <f t="shared" si="1"/>
        <v>3</v>
      </c>
      <c r="E63" s="3" t="str">
        <f t="shared" si="6"/>
        <v>10-2022</v>
      </c>
      <c r="F63" s="3">
        <f t="shared" si="2"/>
        <v>3</v>
      </c>
      <c r="G63" s="14">
        <f>VLOOKUP(B63,'[1]Ventas diarias'!$C:$L,5,0)</f>
        <v>2966.5400000000009</v>
      </c>
      <c r="H63" s="14">
        <f>INDEX('[1]Utilidades - Ventas Por Semanas'!E$2:K$65536,MATCH($E63,'[1]Utilidades - Ventas Por Semanas'!B$2:B$65536,0),MATCH($F63,'[1]Utilidades - Ventas Por Semanas'!E$1:K$1,0))</f>
        <v>0</v>
      </c>
      <c r="I63" s="11">
        <f t="shared" si="3"/>
        <v>2966.5400000000009</v>
      </c>
      <c r="J63" s="20">
        <f t="shared" si="4"/>
        <v>0</v>
      </c>
      <c r="K63" s="14">
        <f t="shared" si="5"/>
        <v>2557.3620689655181</v>
      </c>
      <c r="L63" s="14">
        <f t="shared" si="5"/>
        <v>0</v>
      </c>
    </row>
    <row r="64" spans="2:12">
      <c r="B64" s="2">
        <v>44623</v>
      </c>
      <c r="C64" s="3">
        <f t="shared" si="0"/>
        <v>2022</v>
      </c>
      <c r="D64" s="3">
        <f t="shared" si="1"/>
        <v>3</v>
      </c>
      <c r="E64" s="3" t="str">
        <f t="shared" si="6"/>
        <v>10-2022</v>
      </c>
      <c r="F64" s="3">
        <f t="shared" si="2"/>
        <v>4</v>
      </c>
      <c r="G64" s="14">
        <f>VLOOKUP(B64,'[1]Ventas diarias'!$C:$L,5,0)</f>
        <v>6080.7700000000013</v>
      </c>
      <c r="H64" s="14">
        <f>INDEX('[1]Utilidades - Ventas Por Semanas'!E$2:K$65536,MATCH($E64,'[1]Utilidades - Ventas Por Semanas'!B$2:B$65536,0),MATCH($F64,'[1]Utilidades - Ventas Por Semanas'!E$1:K$1,0))</f>
        <v>0</v>
      </c>
      <c r="I64" s="11">
        <f t="shared" si="3"/>
        <v>6080.7700000000013</v>
      </c>
      <c r="J64" s="20">
        <f t="shared" si="4"/>
        <v>0</v>
      </c>
      <c r="K64" s="14">
        <f t="shared" si="5"/>
        <v>5242.0431034482772</v>
      </c>
      <c r="L64" s="14">
        <f t="shared" si="5"/>
        <v>0</v>
      </c>
    </row>
    <row r="65" spans="2:12">
      <c r="B65" s="2">
        <v>44624</v>
      </c>
      <c r="C65" s="3">
        <f t="shared" si="0"/>
        <v>2022</v>
      </c>
      <c r="D65" s="3">
        <f t="shared" si="1"/>
        <v>3</v>
      </c>
      <c r="E65" s="3" t="str">
        <f t="shared" si="6"/>
        <v>10-2022</v>
      </c>
      <c r="F65" s="3">
        <f t="shared" si="2"/>
        <v>5</v>
      </c>
      <c r="G65" s="14">
        <f>VLOOKUP(B65,'[1]Ventas diarias'!$C:$L,5,0)</f>
        <v>3690.5500000000006</v>
      </c>
      <c r="H65" s="14">
        <f>INDEX('[1]Utilidades - Ventas Por Semanas'!E$2:K$65536,MATCH($E65,'[1]Utilidades - Ventas Por Semanas'!B$2:B$65536,0),MATCH($F65,'[1]Utilidades - Ventas Por Semanas'!E$1:K$1,0))</f>
        <v>0</v>
      </c>
      <c r="I65" s="11">
        <f t="shared" si="3"/>
        <v>3690.5500000000006</v>
      </c>
      <c r="J65" s="20">
        <f t="shared" si="4"/>
        <v>0</v>
      </c>
      <c r="K65" s="14">
        <f t="shared" si="5"/>
        <v>3181.5086206896558</v>
      </c>
      <c r="L65" s="14">
        <f t="shared" si="5"/>
        <v>0</v>
      </c>
    </row>
    <row r="66" spans="2:12">
      <c r="B66" s="2">
        <v>44625</v>
      </c>
      <c r="C66" s="3">
        <f t="shared" si="0"/>
        <v>2022</v>
      </c>
      <c r="D66" s="3">
        <f t="shared" si="1"/>
        <v>3</v>
      </c>
      <c r="E66" s="3" t="str">
        <f t="shared" si="6"/>
        <v>10-2022</v>
      </c>
      <c r="F66" s="3">
        <f t="shared" si="2"/>
        <v>6</v>
      </c>
      <c r="G66" s="14">
        <f>VLOOKUP(B66,'[1]Ventas diarias'!$C:$L,5,0)</f>
        <v>5746.0999999999995</v>
      </c>
      <c r="H66" s="14">
        <f>INDEX('[1]Utilidades - Ventas Por Semanas'!E$2:K$65536,MATCH($E66,'[1]Utilidades - Ventas Por Semanas'!B$2:B$65536,0),MATCH($F66,'[1]Utilidades - Ventas Por Semanas'!E$1:K$1,0))</f>
        <v>0</v>
      </c>
      <c r="I66" s="11">
        <f t="shared" si="3"/>
        <v>5746.0999999999995</v>
      </c>
      <c r="J66" s="20">
        <f t="shared" si="4"/>
        <v>0</v>
      </c>
      <c r="K66" s="14">
        <f t="shared" si="5"/>
        <v>4953.5344827586205</v>
      </c>
      <c r="L66" s="14">
        <f t="shared" si="5"/>
        <v>0</v>
      </c>
    </row>
    <row r="67" spans="2:12">
      <c r="B67" s="2">
        <v>44626</v>
      </c>
      <c r="C67" s="3">
        <f t="shared" si="0"/>
        <v>2022</v>
      </c>
      <c r="D67" s="3">
        <f t="shared" si="1"/>
        <v>3</v>
      </c>
      <c r="E67" s="3" t="str">
        <f t="shared" si="6"/>
        <v>10-2022</v>
      </c>
      <c r="F67" s="3">
        <f t="shared" si="2"/>
        <v>7</v>
      </c>
      <c r="G67" s="14">
        <f>VLOOKUP(B67,'[1]Ventas diarias'!$C:$L,5,0)</f>
        <v>3095.8200000000011</v>
      </c>
      <c r="H67" s="14">
        <f>INDEX('[1]Utilidades - Ventas Por Semanas'!E$2:K$65536,MATCH($E67,'[1]Utilidades - Ventas Por Semanas'!B$2:B$65536,0),MATCH($F67,'[1]Utilidades - Ventas Por Semanas'!E$1:K$1,0))</f>
        <v>1751.75</v>
      </c>
      <c r="I67" s="11">
        <f t="shared" si="3"/>
        <v>1344.0700000000011</v>
      </c>
      <c r="J67" s="20">
        <f t="shared" si="4"/>
        <v>0.56584362139917677</v>
      </c>
      <c r="K67" s="14">
        <f t="shared" si="5"/>
        <v>2668.8103448275874</v>
      </c>
      <c r="L67" s="14">
        <f t="shared" si="5"/>
        <v>1510.1293103448277</v>
      </c>
    </row>
    <row r="68" spans="2:12">
      <c r="B68" s="2">
        <v>44627</v>
      </c>
      <c r="C68" s="3">
        <f t="shared" ref="C68:C131" si="7">YEAR(B68)</f>
        <v>2022</v>
      </c>
      <c r="D68" s="3">
        <f t="shared" ref="D68:D131" si="8">MONTH(B68)</f>
        <v>3</v>
      </c>
      <c r="E68" s="3" t="str">
        <f t="shared" si="6"/>
        <v>11-2022</v>
      </c>
      <c r="F68" s="3">
        <f t="shared" ref="F68:F131" si="9">WEEKDAY(B68,2)</f>
        <v>1</v>
      </c>
      <c r="G68" s="14">
        <f>VLOOKUP(B68,'[1]Ventas diarias'!$C:$L,5,0)</f>
        <v>3740.3200000000015</v>
      </c>
      <c r="H68" s="14">
        <f>INDEX('[1]Utilidades - Ventas Por Semanas'!E$2:K$65536,MATCH($E68,'[1]Utilidades - Ventas Por Semanas'!B$2:B$65536,0),MATCH($F68,'[1]Utilidades - Ventas Por Semanas'!E$1:K$1,0))</f>
        <v>2132.7800000000002</v>
      </c>
      <c r="I68" s="11">
        <f t="shared" ref="I68:I131" si="10">G68-H68</f>
        <v>1607.5400000000013</v>
      </c>
      <c r="J68" s="20">
        <f t="shared" ref="J68:J131" si="11">IFERROR(H68/G68,0)</f>
        <v>0.57021324378662774</v>
      </c>
      <c r="K68" s="14">
        <f t="shared" ref="K68:L114" si="12">G68/1.16</f>
        <v>3224.4137931034497</v>
      </c>
      <c r="L68" s="14">
        <f t="shared" si="12"/>
        <v>1838.6034482758623</v>
      </c>
    </row>
    <row r="69" spans="2:12">
      <c r="B69" s="2">
        <v>44628</v>
      </c>
      <c r="C69" s="3">
        <f t="shared" si="7"/>
        <v>2022</v>
      </c>
      <c r="D69" s="3">
        <f t="shared" si="8"/>
        <v>3</v>
      </c>
      <c r="E69" s="3" t="str">
        <f t="shared" ref="E69:E132" si="13">WEEKNUM(B69,2)&amp;"-"&amp;YEAR(B69)</f>
        <v>11-2022</v>
      </c>
      <c r="F69" s="3">
        <f t="shared" si="9"/>
        <v>2</v>
      </c>
      <c r="G69" s="14">
        <f>VLOOKUP(B69,'[1]Ventas diarias'!$C:$L,5,0)</f>
        <v>5725.3999999999978</v>
      </c>
      <c r="H69" s="14">
        <f>INDEX('[1]Utilidades - Ventas Por Semanas'!E$2:K$65536,MATCH($E69,'[1]Utilidades - Ventas Por Semanas'!B$2:B$65536,0),MATCH($F69,'[1]Utilidades - Ventas Por Semanas'!E$1:K$1,0))</f>
        <v>3161.2</v>
      </c>
      <c r="I69" s="11">
        <f t="shared" si="10"/>
        <v>2564.199999999998</v>
      </c>
      <c r="J69" s="20">
        <f t="shared" si="11"/>
        <v>0.55213609529465213</v>
      </c>
      <c r="K69" s="14">
        <f t="shared" si="12"/>
        <v>4935.6896551724121</v>
      </c>
      <c r="L69" s="14">
        <f t="shared" si="12"/>
        <v>2725.1724137931033</v>
      </c>
    </row>
    <row r="70" spans="2:12">
      <c r="B70" s="2">
        <v>44629</v>
      </c>
      <c r="C70" s="3">
        <f t="shared" si="7"/>
        <v>2022</v>
      </c>
      <c r="D70" s="3">
        <f t="shared" si="8"/>
        <v>3</v>
      </c>
      <c r="E70" s="3" t="str">
        <f t="shared" si="13"/>
        <v>11-2022</v>
      </c>
      <c r="F70" s="3">
        <f t="shared" si="9"/>
        <v>3</v>
      </c>
      <c r="G70" s="14">
        <f>VLOOKUP(B70,'[1]Ventas diarias'!$C:$L,5,0)</f>
        <v>2361.7000000000003</v>
      </c>
      <c r="H70" s="14">
        <f>INDEX('[1]Utilidades - Ventas Por Semanas'!E$2:K$65536,MATCH($E70,'[1]Utilidades - Ventas Por Semanas'!B$2:B$65536,0),MATCH($F70,'[1]Utilidades - Ventas Por Semanas'!E$1:K$1,0))</f>
        <v>1436.16</v>
      </c>
      <c r="I70" s="11">
        <f t="shared" si="10"/>
        <v>925.54000000000019</v>
      </c>
      <c r="J70" s="20">
        <f t="shared" si="11"/>
        <v>0.60810433162552391</v>
      </c>
      <c r="K70" s="14">
        <f t="shared" si="12"/>
        <v>2035.9482758620693</v>
      </c>
      <c r="L70" s="14">
        <f t="shared" si="12"/>
        <v>1238.0689655172416</v>
      </c>
    </row>
    <row r="71" spans="2:12">
      <c r="B71" s="2">
        <v>44630</v>
      </c>
      <c r="C71" s="3">
        <f t="shared" si="7"/>
        <v>2022</v>
      </c>
      <c r="D71" s="3">
        <f t="shared" si="8"/>
        <v>3</v>
      </c>
      <c r="E71" s="3" t="str">
        <f t="shared" si="13"/>
        <v>11-2022</v>
      </c>
      <c r="F71" s="3">
        <f t="shared" si="9"/>
        <v>4</v>
      </c>
      <c r="G71" s="14">
        <f>VLOOKUP(B71,'[1]Ventas diarias'!$C:$L,5,0)</f>
        <v>3606.48</v>
      </c>
      <c r="H71" s="14">
        <f>INDEX('[1]Utilidades - Ventas Por Semanas'!E$2:K$65536,MATCH($E71,'[1]Utilidades - Ventas Por Semanas'!B$2:B$65536,0),MATCH($F71,'[1]Utilidades - Ventas Por Semanas'!E$1:K$1,0))</f>
        <v>2165.2199999999998</v>
      </c>
      <c r="I71" s="11">
        <f t="shared" si="10"/>
        <v>1441.2600000000002</v>
      </c>
      <c r="J71" s="20">
        <f t="shared" si="11"/>
        <v>0.60036933519664593</v>
      </c>
      <c r="K71" s="14">
        <f t="shared" si="12"/>
        <v>3109.0344827586209</v>
      </c>
      <c r="L71" s="14">
        <f t="shared" si="12"/>
        <v>1866.5689655172414</v>
      </c>
    </row>
    <row r="72" spans="2:12">
      <c r="B72" s="2">
        <v>44631</v>
      </c>
      <c r="C72" s="3">
        <f t="shared" si="7"/>
        <v>2022</v>
      </c>
      <c r="D72" s="3">
        <f t="shared" si="8"/>
        <v>3</v>
      </c>
      <c r="E72" s="3" t="str">
        <f t="shared" si="13"/>
        <v>11-2022</v>
      </c>
      <c r="F72" s="3">
        <f t="shared" si="9"/>
        <v>5</v>
      </c>
      <c r="G72" s="14">
        <f>VLOOKUP(B72,'[1]Ventas diarias'!$C:$L,5,0)</f>
        <v>4566.4600000000009</v>
      </c>
      <c r="H72" s="14">
        <f>INDEX('[1]Utilidades - Ventas Por Semanas'!E$2:K$65536,MATCH($E72,'[1]Utilidades - Ventas Por Semanas'!B$2:B$65536,0),MATCH($F72,'[1]Utilidades - Ventas Por Semanas'!E$1:K$1,0))</f>
        <v>2708.65</v>
      </c>
      <c r="I72" s="11">
        <f t="shared" si="10"/>
        <v>1857.8100000000009</v>
      </c>
      <c r="J72" s="20">
        <f t="shared" si="11"/>
        <v>0.59316188031867123</v>
      </c>
      <c r="K72" s="14">
        <f t="shared" si="12"/>
        <v>3936.6034482758632</v>
      </c>
      <c r="L72" s="14">
        <f t="shared" si="12"/>
        <v>2335.0431034482763</v>
      </c>
    </row>
    <row r="73" spans="2:12">
      <c r="B73" s="2">
        <v>44632</v>
      </c>
      <c r="C73" s="3">
        <f t="shared" si="7"/>
        <v>2022</v>
      </c>
      <c r="D73" s="3">
        <f t="shared" si="8"/>
        <v>3</v>
      </c>
      <c r="E73" s="3" t="str">
        <f t="shared" si="13"/>
        <v>11-2022</v>
      </c>
      <c r="F73" s="3">
        <f t="shared" si="9"/>
        <v>6</v>
      </c>
      <c r="G73" s="14">
        <f>VLOOKUP(B73,'[1]Ventas diarias'!$C:$L,5,0)</f>
        <v>2883.3300000000004</v>
      </c>
      <c r="H73" s="14">
        <f>INDEX('[1]Utilidades - Ventas Por Semanas'!E$2:K$65536,MATCH($E73,'[1]Utilidades - Ventas Por Semanas'!B$2:B$65536,0),MATCH($F73,'[1]Utilidades - Ventas Por Semanas'!E$1:K$1,0))</f>
        <v>1764.21</v>
      </c>
      <c r="I73" s="11">
        <f t="shared" si="10"/>
        <v>1119.1200000000003</v>
      </c>
      <c r="J73" s="20">
        <f t="shared" si="11"/>
        <v>0.6118654472432915</v>
      </c>
      <c r="K73" s="14">
        <f t="shared" si="12"/>
        <v>2485.6293103448279</v>
      </c>
      <c r="L73" s="14">
        <f t="shared" si="12"/>
        <v>1520.8706896551726</v>
      </c>
    </row>
    <row r="74" spans="2:12">
      <c r="B74" s="2">
        <v>44633</v>
      </c>
      <c r="C74" s="3">
        <f t="shared" si="7"/>
        <v>2022</v>
      </c>
      <c r="D74" s="3">
        <f t="shared" si="8"/>
        <v>3</v>
      </c>
      <c r="E74" s="3" t="str">
        <f t="shared" si="13"/>
        <v>11-2022</v>
      </c>
      <c r="F74" s="3">
        <f t="shared" si="9"/>
        <v>7</v>
      </c>
      <c r="G74" s="14">
        <f>VLOOKUP(B74,'[1]Ventas diarias'!$C:$L,5,0)</f>
        <v>1853.8700000000003</v>
      </c>
      <c r="H74" s="14">
        <f>INDEX('[1]Utilidades - Ventas Por Semanas'!E$2:K$65536,MATCH($E74,'[1]Utilidades - Ventas Por Semanas'!B$2:B$65536,0),MATCH($F74,'[1]Utilidades - Ventas Por Semanas'!E$1:K$1,0))</f>
        <v>1137.25</v>
      </c>
      <c r="I74" s="11">
        <f t="shared" si="10"/>
        <v>716.62000000000035</v>
      </c>
      <c r="J74" s="20">
        <f t="shared" si="11"/>
        <v>0.61344646604130804</v>
      </c>
      <c r="K74" s="14">
        <f t="shared" si="12"/>
        <v>1598.1637931034486</v>
      </c>
      <c r="L74" s="14">
        <f t="shared" si="12"/>
        <v>980.38793103448279</v>
      </c>
    </row>
    <row r="75" spans="2:12">
      <c r="B75" s="2">
        <v>44634</v>
      </c>
      <c r="C75" s="3">
        <f t="shared" si="7"/>
        <v>2022</v>
      </c>
      <c r="D75" s="3">
        <f t="shared" si="8"/>
        <v>3</v>
      </c>
      <c r="E75" s="3" t="str">
        <f t="shared" si="13"/>
        <v>12-2022</v>
      </c>
      <c r="F75" s="3">
        <f t="shared" si="9"/>
        <v>1</v>
      </c>
      <c r="G75" s="14">
        <f>VLOOKUP(B75,'[1]Ventas diarias'!$C:$L,5,0)</f>
        <v>5483.77</v>
      </c>
      <c r="H75" s="14">
        <f>INDEX('[1]Utilidades - Ventas Por Semanas'!E$2:K$65536,MATCH($E75,'[1]Utilidades - Ventas Por Semanas'!B$2:B$65536,0),MATCH($F75,'[1]Utilidades - Ventas Por Semanas'!E$1:K$1,0))</f>
        <v>3209.25</v>
      </c>
      <c r="I75" s="11">
        <f t="shared" si="10"/>
        <v>2274.5200000000004</v>
      </c>
      <c r="J75" s="20">
        <f t="shared" si="11"/>
        <v>0.58522695153151938</v>
      </c>
      <c r="K75" s="14">
        <f t="shared" si="12"/>
        <v>4727.3879310344837</v>
      </c>
      <c r="L75" s="14">
        <f t="shared" si="12"/>
        <v>2766.594827586207</v>
      </c>
    </row>
    <row r="76" spans="2:12">
      <c r="B76" s="2">
        <v>44635</v>
      </c>
      <c r="C76" s="3">
        <f t="shared" si="7"/>
        <v>2022</v>
      </c>
      <c r="D76" s="3">
        <f t="shared" si="8"/>
        <v>3</v>
      </c>
      <c r="E76" s="3" t="str">
        <f t="shared" si="13"/>
        <v>12-2022</v>
      </c>
      <c r="F76" s="3">
        <f t="shared" si="9"/>
        <v>2</v>
      </c>
      <c r="G76" s="14">
        <f>VLOOKUP(B76,'[1]Ventas diarias'!$C:$L,5,0)</f>
        <v>5135.1799999999994</v>
      </c>
      <c r="H76" s="14">
        <f>INDEX('[1]Utilidades - Ventas Por Semanas'!E$2:K$65536,MATCH($E76,'[1]Utilidades - Ventas Por Semanas'!B$2:B$65536,0),MATCH($F76,'[1]Utilidades - Ventas Por Semanas'!E$1:K$1,0))</f>
        <v>3103.21</v>
      </c>
      <c r="I76" s="11">
        <f t="shared" si="10"/>
        <v>2031.9699999999993</v>
      </c>
      <c r="J76" s="20">
        <f t="shared" si="11"/>
        <v>0.60430403608052696</v>
      </c>
      <c r="K76" s="14">
        <f t="shared" si="12"/>
        <v>4426.879310344827</v>
      </c>
      <c r="L76" s="14">
        <f t="shared" si="12"/>
        <v>2675.1810344827591</v>
      </c>
    </row>
    <row r="77" spans="2:12">
      <c r="B77" s="2">
        <v>44636</v>
      </c>
      <c r="C77" s="3">
        <f t="shared" si="7"/>
        <v>2022</v>
      </c>
      <c r="D77" s="3">
        <f t="shared" si="8"/>
        <v>3</v>
      </c>
      <c r="E77" s="3" t="str">
        <f t="shared" si="13"/>
        <v>12-2022</v>
      </c>
      <c r="F77" s="3">
        <f t="shared" si="9"/>
        <v>3</v>
      </c>
      <c r="G77" s="14">
        <f>VLOOKUP(B77,'[1]Ventas diarias'!$C:$L,5,0)</f>
        <v>3445.9500000000007</v>
      </c>
      <c r="H77" s="14">
        <f>INDEX('[1]Utilidades - Ventas Por Semanas'!E$2:K$65536,MATCH($E77,'[1]Utilidades - Ventas Por Semanas'!B$2:B$65536,0),MATCH($F77,'[1]Utilidades - Ventas Por Semanas'!E$1:K$1,0))</f>
        <v>2116.91</v>
      </c>
      <c r="I77" s="11">
        <f t="shared" si="10"/>
        <v>1329.0400000000009</v>
      </c>
      <c r="J77" s="20">
        <f t="shared" si="11"/>
        <v>0.61431825766479475</v>
      </c>
      <c r="K77" s="14">
        <f t="shared" si="12"/>
        <v>2970.6465517241386</v>
      </c>
      <c r="L77" s="14">
        <f t="shared" si="12"/>
        <v>1824.9224137931035</v>
      </c>
    </row>
    <row r="78" spans="2:12">
      <c r="B78" s="2">
        <v>44637</v>
      </c>
      <c r="C78" s="3">
        <f t="shared" si="7"/>
        <v>2022</v>
      </c>
      <c r="D78" s="3">
        <f t="shared" si="8"/>
        <v>3</v>
      </c>
      <c r="E78" s="3" t="str">
        <f t="shared" si="13"/>
        <v>12-2022</v>
      </c>
      <c r="F78" s="3">
        <f t="shared" si="9"/>
        <v>4</v>
      </c>
      <c r="G78" s="14">
        <f>VLOOKUP(B78,'[1]Ventas diarias'!$C:$L,5,0)</f>
        <v>4681.26</v>
      </c>
      <c r="H78" s="14">
        <f>INDEX('[1]Utilidades - Ventas Por Semanas'!E$2:K$65536,MATCH($E78,'[1]Utilidades - Ventas Por Semanas'!B$2:B$65536,0),MATCH($F78,'[1]Utilidades - Ventas Por Semanas'!E$1:K$1,0))</f>
        <v>2789.94</v>
      </c>
      <c r="I78" s="11">
        <f t="shared" si="10"/>
        <v>1891.3200000000002</v>
      </c>
      <c r="J78" s="20">
        <f t="shared" si="11"/>
        <v>0.59598056933389731</v>
      </c>
      <c r="K78" s="14">
        <f t="shared" si="12"/>
        <v>4035.5689655172418</v>
      </c>
      <c r="L78" s="14">
        <f t="shared" si="12"/>
        <v>2405.1206896551726</v>
      </c>
    </row>
    <row r="79" spans="2:12">
      <c r="B79" s="2">
        <v>44638</v>
      </c>
      <c r="C79" s="3">
        <f t="shared" si="7"/>
        <v>2022</v>
      </c>
      <c r="D79" s="3">
        <f t="shared" si="8"/>
        <v>3</v>
      </c>
      <c r="E79" s="3" t="str">
        <f t="shared" si="13"/>
        <v>12-2022</v>
      </c>
      <c r="F79" s="3">
        <f t="shared" si="9"/>
        <v>5</v>
      </c>
      <c r="G79" s="14">
        <f>VLOOKUP(B79,'[1]Ventas diarias'!$C:$L,5,0)</f>
        <v>4252.0200000000013</v>
      </c>
      <c r="H79" s="14">
        <f>INDEX('[1]Utilidades - Ventas Por Semanas'!E$2:K$65536,MATCH($E79,'[1]Utilidades - Ventas Por Semanas'!B$2:B$65536,0),MATCH($F79,'[1]Utilidades - Ventas Por Semanas'!E$1:K$1,0))</f>
        <v>2512.66</v>
      </c>
      <c r="I79" s="11">
        <f t="shared" si="10"/>
        <v>1739.3600000000015</v>
      </c>
      <c r="J79" s="20">
        <f t="shared" si="11"/>
        <v>0.59093325054915058</v>
      </c>
      <c r="K79" s="14">
        <f t="shared" si="12"/>
        <v>3665.5344827586223</v>
      </c>
      <c r="L79" s="14">
        <f t="shared" si="12"/>
        <v>2166.0862068965516</v>
      </c>
    </row>
    <row r="80" spans="2:12">
      <c r="B80" s="2">
        <v>44639</v>
      </c>
      <c r="C80" s="3">
        <f t="shared" si="7"/>
        <v>2022</v>
      </c>
      <c r="D80" s="3">
        <f t="shared" si="8"/>
        <v>3</v>
      </c>
      <c r="E80" s="3" t="str">
        <f t="shared" si="13"/>
        <v>12-2022</v>
      </c>
      <c r="F80" s="3">
        <f t="shared" si="9"/>
        <v>6</v>
      </c>
      <c r="G80" s="14">
        <f>VLOOKUP(B80,'[1]Ventas diarias'!$C:$L,5,0)</f>
        <v>3686.5400000000004</v>
      </c>
      <c r="H80" s="14">
        <f>INDEX('[1]Utilidades - Ventas Por Semanas'!E$2:K$65536,MATCH($E80,'[1]Utilidades - Ventas Por Semanas'!B$2:B$65536,0),MATCH($F80,'[1]Utilidades - Ventas Por Semanas'!E$1:K$1,0))</f>
        <v>2280.5</v>
      </c>
      <c r="I80" s="11">
        <f t="shared" si="10"/>
        <v>1406.0400000000004</v>
      </c>
      <c r="J80" s="20">
        <f t="shared" si="11"/>
        <v>0.61860172410986991</v>
      </c>
      <c r="K80" s="14">
        <f t="shared" si="12"/>
        <v>3178.0517241379316</v>
      </c>
      <c r="L80" s="14">
        <f t="shared" si="12"/>
        <v>1965.9482758620691</v>
      </c>
    </row>
    <row r="81" spans="2:12">
      <c r="B81" s="2">
        <v>44640</v>
      </c>
      <c r="C81" s="3">
        <f t="shared" si="7"/>
        <v>2022</v>
      </c>
      <c r="D81" s="3">
        <f t="shared" si="8"/>
        <v>3</v>
      </c>
      <c r="E81" s="3" t="str">
        <f t="shared" si="13"/>
        <v>12-2022</v>
      </c>
      <c r="F81" s="3">
        <f t="shared" si="9"/>
        <v>7</v>
      </c>
      <c r="G81" s="14">
        <f>VLOOKUP(B81,'[1]Ventas diarias'!$C:$L,5,0)</f>
        <v>3334.6699999999992</v>
      </c>
      <c r="H81" s="14">
        <f>INDEX('[1]Utilidades - Ventas Por Semanas'!E$2:K$65536,MATCH($E81,'[1]Utilidades - Ventas Por Semanas'!B$2:B$65536,0),MATCH($F81,'[1]Utilidades - Ventas Por Semanas'!E$1:K$1,0))</f>
        <v>2009.86</v>
      </c>
      <c r="I81" s="11">
        <f t="shared" si="10"/>
        <v>1324.8099999999993</v>
      </c>
      <c r="J81" s="20">
        <f t="shared" si="11"/>
        <v>0.60271631075938559</v>
      </c>
      <c r="K81" s="14">
        <f t="shared" si="12"/>
        <v>2874.7155172413786</v>
      </c>
      <c r="L81" s="14">
        <f t="shared" si="12"/>
        <v>1732.6379310344828</v>
      </c>
    </row>
    <row r="82" spans="2:12">
      <c r="B82" s="2">
        <v>44641</v>
      </c>
      <c r="C82" s="3">
        <f t="shared" si="7"/>
        <v>2022</v>
      </c>
      <c r="D82" s="3">
        <f t="shared" si="8"/>
        <v>3</v>
      </c>
      <c r="E82" s="3" t="str">
        <f t="shared" si="13"/>
        <v>13-2022</v>
      </c>
      <c r="F82" s="3">
        <f t="shared" si="9"/>
        <v>1</v>
      </c>
      <c r="G82" s="14">
        <f>VLOOKUP(B82,'[1]Ventas diarias'!$C:$L,5,0)</f>
        <v>3020.4900000000002</v>
      </c>
      <c r="H82" s="14">
        <f>INDEX('[1]Utilidades - Ventas Por Semanas'!E$2:K$65536,MATCH($E82,'[1]Utilidades - Ventas Por Semanas'!B$2:B$65536,0),MATCH($F82,'[1]Utilidades - Ventas Por Semanas'!E$1:K$1,0))</f>
        <v>1712.65</v>
      </c>
      <c r="I82" s="11">
        <f t="shared" si="10"/>
        <v>1307.8400000000001</v>
      </c>
      <c r="J82" s="20">
        <f t="shared" si="11"/>
        <v>0.56701065058980493</v>
      </c>
      <c r="K82" s="14">
        <f t="shared" si="12"/>
        <v>2603.870689655173</v>
      </c>
      <c r="L82" s="14">
        <f t="shared" si="12"/>
        <v>1476.4224137931037</v>
      </c>
    </row>
    <row r="83" spans="2:12">
      <c r="B83" s="2">
        <v>44642</v>
      </c>
      <c r="C83" s="3">
        <f t="shared" si="7"/>
        <v>2022</v>
      </c>
      <c r="D83" s="3">
        <f t="shared" si="8"/>
        <v>3</v>
      </c>
      <c r="E83" s="3" t="str">
        <f t="shared" si="13"/>
        <v>13-2022</v>
      </c>
      <c r="F83" s="3">
        <f t="shared" si="9"/>
        <v>2</v>
      </c>
      <c r="G83" s="14">
        <f>VLOOKUP(B83,'[1]Ventas diarias'!$C:$L,5,0)</f>
        <v>1648.64</v>
      </c>
      <c r="H83" s="14">
        <f>INDEX('[1]Utilidades - Ventas Por Semanas'!E$2:K$65536,MATCH($E83,'[1]Utilidades - Ventas Por Semanas'!B$2:B$65536,0),MATCH($F83,'[1]Utilidades - Ventas Por Semanas'!E$1:K$1,0))</f>
        <v>1045.55</v>
      </c>
      <c r="I83" s="11">
        <f t="shared" si="10"/>
        <v>603.09000000000015</v>
      </c>
      <c r="J83" s="20">
        <f t="shared" si="11"/>
        <v>0.63418939246894401</v>
      </c>
      <c r="K83" s="14">
        <f t="shared" si="12"/>
        <v>1421.2413793103451</v>
      </c>
      <c r="L83" s="14">
        <f t="shared" si="12"/>
        <v>901.33620689655174</v>
      </c>
    </row>
    <row r="84" spans="2:12">
      <c r="B84" s="2">
        <v>44643</v>
      </c>
      <c r="C84" s="3">
        <f t="shared" si="7"/>
        <v>2022</v>
      </c>
      <c r="D84" s="3">
        <f t="shared" si="8"/>
        <v>3</v>
      </c>
      <c r="E84" s="3" t="str">
        <f t="shared" si="13"/>
        <v>13-2022</v>
      </c>
      <c r="F84" s="3">
        <f t="shared" si="9"/>
        <v>3</v>
      </c>
      <c r="G84" s="14">
        <f>VLOOKUP(B84,'[1]Ventas diarias'!$C:$L,5,0)</f>
        <v>2574.2400000000002</v>
      </c>
      <c r="H84" s="14">
        <f>INDEX('[1]Utilidades - Ventas Por Semanas'!E$2:K$65536,MATCH($E84,'[1]Utilidades - Ventas Por Semanas'!B$2:B$65536,0),MATCH($F84,'[1]Utilidades - Ventas Por Semanas'!E$1:K$1,0))</f>
        <v>1536.1</v>
      </c>
      <c r="I84" s="11">
        <f t="shared" si="10"/>
        <v>1038.1400000000003</v>
      </c>
      <c r="J84" s="20">
        <f t="shared" si="11"/>
        <v>0.59671980856485785</v>
      </c>
      <c r="K84" s="14">
        <f t="shared" si="12"/>
        <v>2219.1724137931037</v>
      </c>
      <c r="L84" s="14">
        <f t="shared" si="12"/>
        <v>1324.2241379310344</v>
      </c>
    </row>
    <row r="85" spans="2:12">
      <c r="B85" s="2">
        <v>44644</v>
      </c>
      <c r="C85" s="3">
        <f t="shared" si="7"/>
        <v>2022</v>
      </c>
      <c r="D85" s="3">
        <f t="shared" si="8"/>
        <v>3</v>
      </c>
      <c r="E85" s="3" t="str">
        <f t="shared" si="13"/>
        <v>13-2022</v>
      </c>
      <c r="F85" s="3">
        <f t="shared" si="9"/>
        <v>4</v>
      </c>
      <c r="G85" s="14">
        <f>VLOOKUP(B85,'[1]Ventas diarias'!$C:$L,5,0)</f>
        <v>2477.0800000000008</v>
      </c>
      <c r="H85" s="14">
        <f>INDEX('[1]Utilidades - Ventas Por Semanas'!E$2:K$65536,MATCH($E85,'[1]Utilidades - Ventas Por Semanas'!B$2:B$65536,0),MATCH($F85,'[1]Utilidades - Ventas Por Semanas'!E$1:K$1,0))</f>
        <v>1449.1</v>
      </c>
      <c r="I85" s="11">
        <f t="shared" si="10"/>
        <v>1027.9800000000009</v>
      </c>
      <c r="J85" s="20">
        <f t="shared" si="11"/>
        <v>0.58500331034928199</v>
      </c>
      <c r="K85" s="14">
        <f t="shared" si="12"/>
        <v>2135.4137931034493</v>
      </c>
      <c r="L85" s="14">
        <f t="shared" si="12"/>
        <v>1249.2241379310344</v>
      </c>
    </row>
    <row r="86" spans="2:12">
      <c r="B86" s="2">
        <v>44645</v>
      </c>
      <c r="C86" s="3">
        <f t="shared" si="7"/>
        <v>2022</v>
      </c>
      <c r="D86" s="3">
        <f t="shared" si="8"/>
        <v>3</v>
      </c>
      <c r="E86" s="3" t="str">
        <f t="shared" si="13"/>
        <v>13-2022</v>
      </c>
      <c r="F86" s="3">
        <f t="shared" si="9"/>
        <v>5</v>
      </c>
      <c r="G86" s="14">
        <f>VLOOKUP(B86,'[1]Ventas diarias'!$C:$L,5,0)</f>
        <v>4972.5999999999985</v>
      </c>
      <c r="H86" s="14">
        <f>INDEX('[1]Utilidades - Ventas Por Semanas'!E$2:K$65536,MATCH($E86,'[1]Utilidades - Ventas Por Semanas'!B$2:B$65536,0),MATCH($F86,'[1]Utilidades - Ventas Por Semanas'!E$1:K$1,0))</f>
        <v>3010.9</v>
      </c>
      <c r="I86" s="11">
        <f t="shared" si="10"/>
        <v>1961.6999999999985</v>
      </c>
      <c r="J86" s="20">
        <f t="shared" si="11"/>
        <v>0.6054981297510359</v>
      </c>
      <c r="K86" s="14">
        <f t="shared" si="12"/>
        <v>4286.7241379310335</v>
      </c>
      <c r="L86" s="14">
        <f t="shared" si="12"/>
        <v>2595.6034482758623</v>
      </c>
    </row>
    <row r="87" spans="2:12">
      <c r="B87" s="2">
        <v>44646</v>
      </c>
      <c r="C87" s="3">
        <f t="shared" si="7"/>
        <v>2022</v>
      </c>
      <c r="D87" s="3">
        <f t="shared" si="8"/>
        <v>3</v>
      </c>
      <c r="E87" s="3" t="str">
        <f t="shared" si="13"/>
        <v>13-2022</v>
      </c>
      <c r="F87" s="3">
        <f t="shared" si="9"/>
        <v>6</v>
      </c>
      <c r="G87" s="14">
        <f>VLOOKUP(B87,'[1]Ventas diarias'!$C:$L,5,0)</f>
        <v>5208.9000000000015</v>
      </c>
      <c r="H87" s="14">
        <f>INDEX('[1]Utilidades - Ventas Por Semanas'!E$2:K$65536,MATCH($E87,'[1]Utilidades - Ventas Por Semanas'!B$2:B$65536,0),MATCH($F87,'[1]Utilidades - Ventas Por Semanas'!E$1:K$1,0))</f>
        <v>3079.53</v>
      </c>
      <c r="I87" s="11">
        <f t="shared" si="10"/>
        <v>2129.3700000000013</v>
      </c>
      <c r="J87" s="20">
        <f t="shared" si="11"/>
        <v>0.59120543684847071</v>
      </c>
      <c r="K87" s="14">
        <f t="shared" si="12"/>
        <v>4490.43103448276</v>
      </c>
      <c r="L87" s="14">
        <f t="shared" si="12"/>
        <v>2654.7672413793107</v>
      </c>
    </row>
    <row r="88" spans="2:12">
      <c r="B88" s="2">
        <v>44647</v>
      </c>
      <c r="C88" s="3">
        <f t="shared" si="7"/>
        <v>2022</v>
      </c>
      <c r="D88" s="3">
        <f t="shared" si="8"/>
        <v>3</v>
      </c>
      <c r="E88" s="3" t="str">
        <f t="shared" si="13"/>
        <v>13-2022</v>
      </c>
      <c r="F88" s="3">
        <f t="shared" si="9"/>
        <v>7</v>
      </c>
      <c r="G88" s="14">
        <f>VLOOKUP(B88,'[1]Ventas diarias'!$C:$L,5,0)</f>
        <v>1700.68</v>
      </c>
      <c r="H88" s="14">
        <f>INDEX('[1]Utilidades - Ventas Por Semanas'!E$2:K$65536,MATCH($E88,'[1]Utilidades - Ventas Por Semanas'!B$2:B$65536,0),MATCH($F88,'[1]Utilidades - Ventas Por Semanas'!E$1:K$1,0))</f>
        <v>996.19</v>
      </c>
      <c r="I88" s="11">
        <f t="shared" si="10"/>
        <v>704.49</v>
      </c>
      <c r="J88" s="20">
        <f t="shared" si="11"/>
        <v>0.58575981372157016</v>
      </c>
      <c r="K88" s="14">
        <f t="shared" si="12"/>
        <v>1466.1034482758623</v>
      </c>
      <c r="L88" s="14">
        <f t="shared" si="12"/>
        <v>858.78448275862081</v>
      </c>
    </row>
    <row r="89" spans="2:12">
      <c r="B89" s="2">
        <v>44648</v>
      </c>
      <c r="C89" s="3">
        <f t="shared" si="7"/>
        <v>2022</v>
      </c>
      <c r="D89" s="3">
        <f t="shared" si="8"/>
        <v>3</v>
      </c>
      <c r="E89" s="3" t="str">
        <f t="shared" si="13"/>
        <v>14-2022</v>
      </c>
      <c r="F89" s="3">
        <f t="shared" si="9"/>
        <v>1</v>
      </c>
      <c r="G89" s="14">
        <f>VLOOKUP(B89,'[1]Ventas diarias'!$C:$L,5,0)</f>
        <v>4589.2699999999995</v>
      </c>
      <c r="H89" s="14">
        <f>INDEX('[1]Utilidades - Ventas Por Semanas'!E$2:K$65536,MATCH($E89,'[1]Utilidades - Ventas Por Semanas'!B$2:B$65536,0),MATCH($F89,'[1]Utilidades - Ventas Por Semanas'!E$1:K$1,0))</f>
        <v>2821.77</v>
      </c>
      <c r="I89" s="11">
        <f t="shared" si="10"/>
        <v>1767.4999999999995</v>
      </c>
      <c r="J89" s="20">
        <f t="shared" si="11"/>
        <v>0.61486249447079822</v>
      </c>
      <c r="K89" s="14">
        <f t="shared" si="12"/>
        <v>3956.2672413793102</v>
      </c>
      <c r="L89" s="14">
        <f t="shared" si="12"/>
        <v>2432.5603448275865</v>
      </c>
    </row>
    <row r="90" spans="2:12">
      <c r="B90" s="2">
        <v>44649</v>
      </c>
      <c r="C90" s="3">
        <f t="shared" si="7"/>
        <v>2022</v>
      </c>
      <c r="D90" s="3">
        <f t="shared" si="8"/>
        <v>3</v>
      </c>
      <c r="E90" s="3" t="str">
        <f t="shared" si="13"/>
        <v>14-2022</v>
      </c>
      <c r="F90" s="3">
        <f t="shared" si="9"/>
        <v>2</v>
      </c>
      <c r="G90" s="14">
        <f>VLOOKUP(B90,'[1]Ventas diarias'!$C:$L,5,0)</f>
        <v>3952.03</v>
      </c>
      <c r="H90" s="14">
        <f>INDEX('[1]Utilidades - Ventas Por Semanas'!E$2:K$65536,MATCH($E90,'[1]Utilidades - Ventas Por Semanas'!B$2:B$65536,0),MATCH($F90,'[1]Utilidades - Ventas Por Semanas'!E$1:K$1,0))</f>
        <v>2391.38</v>
      </c>
      <c r="I90" s="11">
        <f t="shared" si="10"/>
        <v>1560.65</v>
      </c>
      <c r="J90" s="20">
        <f t="shared" si="11"/>
        <v>0.60510168192043079</v>
      </c>
      <c r="K90" s="14">
        <f t="shared" si="12"/>
        <v>3406.9224137931037</v>
      </c>
      <c r="L90" s="14">
        <f t="shared" si="12"/>
        <v>2061.5344827586209</v>
      </c>
    </row>
    <row r="91" spans="2:12">
      <c r="B91" s="2">
        <v>44650</v>
      </c>
      <c r="C91" s="3">
        <f t="shared" si="7"/>
        <v>2022</v>
      </c>
      <c r="D91" s="3">
        <f t="shared" si="8"/>
        <v>3</v>
      </c>
      <c r="E91" s="3" t="str">
        <f t="shared" si="13"/>
        <v>14-2022</v>
      </c>
      <c r="F91" s="3">
        <f t="shared" si="9"/>
        <v>3</v>
      </c>
      <c r="G91" s="14">
        <f>VLOOKUP(B91,'[1]Ventas diarias'!$C:$L,5,0)</f>
        <v>2922.4399999999996</v>
      </c>
      <c r="H91" s="14">
        <f>INDEX('[1]Utilidades - Ventas Por Semanas'!E$2:K$65536,MATCH($E91,'[1]Utilidades - Ventas Por Semanas'!B$2:B$65536,0),MATCH($F91,'[1]Utilidades - Ventas Por Semanas'!E$1:K$1,0))</f>
        <v>1680.93</v>
      </c>
      <c r="I91" s="11">
        <f t="shared" si="10"/>
        <v>1241.5099999999995</v>
      </c>
      <c r="J91" s="20">
        <f t="shared" si="11"/>
        <v>0.57518032876637337</v>
      </c>
      <c r="K91" s="14">
        <f t="shared" si="12"/>
        <v>2519.3448275862065</v>
      </c>
      <c r="L91" s="14">
        <f t="shared" si="12"/>
        <v>1449.0775862068967</v>
      </c>
    </row>
    <row r="92" spans="2:12">
      <c r="B92" s="2">
        <v>44651</v>
      </c>
      <c r="C92" s="3">
        <f t="shared" si="7"/>
        <v>2022</v>
      </c>
      <c r="D92" s="3">
        <f t="shared" si="8"/>
        <v>3</v>
      </c>
      <c r="E92" s="3" t="str">
        <f t="shared" si="13"/>
        <v>14-2022</v>
      </c>
      <c r="F92" s="3">
        <f t="shared" si="9"/>
        <v>4</v>
      </c>
      <c r="G92" s="14">
        <f>VLOOKUP(B92,'[1]Ventas diarias'!$C:$L,5,0)</f>
        <v>5354.5700000000015</v>
      </c>
      <c r="H92" s="14">
        <f>INDEX('[1]Utilidades - Ventas Por Semanas'!E$2:K$65536,MATCH($E92,'[1]Utilidades - Ventas Por Semanas'!B$2:B$65536,0),MATCH($F92,'[1]Utilidades - Ventas Por Semanas'!E$1:K$1,0))</f>
        <v>3130.67</v>
      </c>
      <c r="I92" s="11">
        <f t="shared" si="10"/>
        <v>2223.9000000000015</v>
      </c>
      <c r="J92" s="20">
        <f t="shared" si="11"/>
        <v>0.58467253206139791</v>
      </c>
      <c r="K92" s="14">
        <f t="shared" si="12"/>
        <v>4616.0086206896567</v>
      </c>
      <c r="L92" s="14">
        <f t="shared" si="12"/>
        <v>2698.8534482758623</v>
      </c>
    </row>
    <row r="93" spans="2:12">
      <c r="B93" s="2">
        <v>44652</v>
      </c>
      <c r="C93" s="3">
        <f t="shared" si="7"/>
        <v>2022</v>
      </c>
      <c r="D93" s="3">
        <f t="shared" si="8"/>
        <v>4</v>
      </c>
      <c r="E93" s="3" t="str">
        <f t="shared" si="13"/>
        <v>14-2022</v>
      </c>
      <c r="F93" s="3">
        <f t="shared" si="9"/>
        <v>5</v>
      </c>
      <c r="G93" s="14">
        <f>VLOOKUP(B93,'[1]Ventas diarias'!$C:$L,5,0)</f>
        <v>10255.379999999997</v>
      </c>
      <c r="H93" s="14">
        <f>INDEX('[1]Utilidades - Ventas Por Semanas'!E$2:K$65536,MATCH($E93,'[1]Utilidades - Ventas Por Semanas'!B$2:B$65536,0),MATCH($F93,'[1]Utilidades - Ventas Por Semanas'!E$1:K$1,0))</f>
        <v>6062.86</v>
      </c>
      <c r="I93" s="11">
        <f t="shared" si="10"/>
        <v>4192.5199999999977</v>
      </c>
      <c r="J93" s="20">
        <f t="shared" si="11"/>
        <v>0.59118823485819161</v>
      </c>
      <c r="K93" s="14">
        <f t="shared" si="12"/>
        <v>8840.8448275862047</v>
      </c>
      <c r="L93" s="14">
        <f t="shared" si="12"/>
        <v>5226.6034482758623</v>
      </c>
    </row>
    <row r="94" spans="2:12">
      <c r="B94" s="2">
        <v>44653</v>
      </c>
      <c r="C94" s="3">
        <f t="shared" si="7"/>
        <v>2022</v>
      </c>
      <c r="D94" s="3">
        <f t="shared" si="8"/>
        <v>4</v>
      </c>
      <c r="E94" s="3" t="str">
        <f t="shared" si="13"/>
        <v>14-2022</v>
      </c>
      <c r="F94" s="3">
        <f t="shared" si="9"/>
        <v>6</v>
      </c>
      <c r="G94" s="14">
        <f>VLOOKUP(B94,'[1]Ventas diarias'!$C:$L,5,0)</f>
        <v>3892.3500000000013</v>
      </c>
      <c r="H94" s="14">
        <f>INDEX('[1]Utilidades - Ventas Por Semanas'!E$2:K$65536,MATCH($E94,'[1]Utilidades - Ventas Por Semanas'!B$2:B$65536,0),MATCH($F94,'[1]Utilidades - Ventas Por Semanas'!E$1:K$1,0))</f>
        <v>2363.4</v>
      </c>
      <c r="I94" s="11">
        <f t="shared" si="10"/>
        <v>1528.9500000000012</v>
      </c>
      <c r="J94" s="20">
        <f t="shared" si="11"/>
        <v>0.60719102855601359</v>
      </c>
      <c r="K94" s="14">
        <f t="shared" si="12"/>
        <v>3355.4741379310358</v>
      </c>
      <c r="L94" s="14">
        <f t="shared" si="12"/>
        <v>2037.4137931034486</v>
      </c>
    </row>
    <row r="95" spans="2:12">
      <c r="B95" s="2">
        <v>44654</v>
      </c>
      <c r="C95" s="3">
        <f t="shared" si="7"/>
        <v>2022</v>
      </c>
      <c r="D95" s="3">
        <f t="shared" si="8"/>
        <v>4</v>
      </c>
      <c r="E95" s="3" t="str">
        <f t="shared" si="13"/>
        <v>14-2022</v>
      </c>
      <c r="F95" s="3">
        <f t="shared" si="9"/>
        <v>7</v>
      </c>
      <c r="G95" s="14">
        <f>VLOOKUP(B95,'[1]Ventas diarias'!$C:$L,5,0)</f>
        <v>1394.7000000000003</v>
      </c>
      <c r="H95" s="14">
        <f>INDEX('[1]Utilidades - Ventas Por Semanas'!E$2:K$65536,MATCH($E95,'[1]Utilidades - Ventas Por Semanas'!B$2:B$65536,0),MATCH($F95,'[1]Utilidades - Ventas Por Semanas'!E$1:K$1,0))</f>
        <v>849.14</v>
      </c>
      <c r="I95" s="11">
        <f t="shared" si="10"/>
        <v>545.56000000000029</v>
      </c>
      <c r="J95" s="20">
        <f t="shared" si="11"/>
        <v>0.60883344088334401</v>
      </c>
      <c r="K95" s="14">
        <f t="shared" si="12"/>
        <v>1202.327586206897</v>
      </c>
      <c r="L95" s="14">
        <f t="shared" si="12"/>
        <v>732.01724137931035</v>
      </c>
    </row>
    <row r="96" spans="2:12">
      <c r="B96" s="2">
        <v>44655</v>
      </c>
      <c r="C96" s="3">
        <f t="shared" si="7"/>
        <v>2022</v>
      </c>
      <c r="D96" s="3">
        <f t="shared" si="8"/>
        <v>4</v>
      </c>
      <c r="E96" s="3" t="str">
        <f t="shared" si="13"/>
        <v>15-2022</v>
      </c>
      <c r="F96" s="3">
        <f t="shared" si="9"/>
        <v>1</v>
      </c>
      <c r="G96" s="14">
        <f>VLOOKUP(B96,'[1]Ventas diarias'!$C:$L,5,0)</f>
        <v>2904.1899999999996</v>
      </c>
      <c r="H96" s="14">
        <f>INDEX('[1]Utilidades - Ventas Por Semanas'!E$2:K$65536,MATCH($E96,'[1]Utilidades - Ventas Por Semanas'!B$2:B$65536,0),MATCH($F96,'[1]Utilidades - Ventas Por Semanas'!E$1:K$1,0))</f>
        <v>1778.45</v>
      </c>
      <c r="I96" s="11">
        <f t="shared" si="10"/>
        <v>1125.7399999999996</v>
      </c>
      <c r="J96" s="20">
        <f t="shared" si="11"/>
        <v>0.61237384606379064</v>
      </c>
      <c r="K96" s="14">
        <f t="shared" si="12"/>
        <v>2503.6120689655172</v>
      </c>
      <c r="L96" s="14">
        <f t="shared" si="12"/>
        <v>1533.1465517241381</v>
      </c>
    </row>
    <row r="97" spans="2:12">
      <c r="B97" s="2">
        <v>44656</v>
      </c>
      <c r="C97" s="3">
        <f t="shared" si="7"/>
        <v>2022</v>
      </c>
      <c r="D97" s="3">
        <f t="shared" si="8"/>
        <v>4</v>
      </c>
      <c r="E97" s="3" t="str">
        <f t="shared" si="13"/>
        <v>15-2022</v>
      </c>
      <c r="F97" s="3">
        <f t="shared" si="9"/>
        <v>2</v>
      </c>
      <c r="G97" s="14">
        <f>VLOOKUP(B97,'[1]Ventas diarias'!$C:$L,5,0)</f>
        <v>3574.7599999999989</v>
      </c>
      <c r="H97" s="14">
        <f>INDEX('[1]Utilidades - Ventas Por Semanas'!E$2:K$65536,MATCH($E97,'[1]Utilidades - Ventas Por Semanas'!B$2:B$65536,0),MATCH($F97,'[1]Utilidades - Ventas Por Semanas'!E$1:K$1,0))</f>
        <v>2169.77</v>
      </c>
      <c r="I97" s="11">
        <f t="shared" si="10"/>
        <v>1404.9899999999989</v>
      </c>
      <c r="J97" s="20">
        <f t="shared" si="11"/>
        <v>0.60696941892602596</v>
      </c>
      <c r="K97" s="14">
        <f t="shared" si="12"/>
        <v>3081.689655172413</v>
      </c>
      <c r="L97" s="14">
        <f t="shared" si="12"/>
        <v>1870.4913793103449</v>
      </c>
    </row>
    <row r="98" spans="2:12">
      <c r="B98" s="2">
        <v>44657</v>
      </c>
      <c r="C98" s="3">
        <f t="shared" si="7"/>
        <v>2022</v>
      </c>
      <c r="D98" s="3">
        <f t="shared" si="8"/>
        <v>4</v>
      </c>
      <c r="E98" s="3" t="str">
        <f t="shared" si="13"/>
        <v>15-2022</v>
      </c>
      <c r="F98" s="3">
        <f t="shared" si="9"/>
        <v>3</v>
      </c>
      <c r="G98" s="14">
        <f>VLOOKUP(B98,'[1]Ventas diarias'!$C:$L,5,0)</f>
        <v>3552.2399999999993</v>
      </c>
      <c r="H98" s="14">
        <f>INDEX('[1]Utilidades - Ventas Por Semanas'!E$2:K$65536,MATCH($E98,'[1]Utilidades - Ventas Por Semanas'!B$2:B$65536,0),MATCH($F98,'[1]Utilidades - Ventas Por Semanas'!E$1:K$1,0))</f>
        <v>2140.11</v>
      </c>
      <c r="I98" s="11">
        <f t="shared" si="10"/>
        <v>1412.1299999999992</v>
      </c>
      <c r="J98" s="20">
        <f t="shared" si="11"/>
        <v>0.60246773866630643</v>
      </c>
      <c r="K98" s="14">
        <f t="shared" si="12"/>
        <v>3062.2758620689651</v>
      </c>
      <c r="L98" s="14">
        <f t="shared" si="12"/>
        <v>1844.9224137931037</v>
      </c>
    </row>
    <row r="99" spans="2:12">
      <c r="B99" s="2">
        <v>44658</v>
      </c>
      <c r="C99" s="3">
        <f t="shared" si="7"/>
        <v>2022</v>
      </c>
      <c r="D99" s="3">
        <f t="shared" si="8"/>
        <v>4</v>
      </c>
      <c r="E99" s="3" t="str">
        <f t="shared" si="13"/>
        <v>15-2022</v>
      </c>
      <c r="F99" s="3">
        <f t="shared" si="9"/>
        <v>4</v>
      </c>
      <c r="G99" s="14">
        <f>VLOOKUP(B99,'[1]Ventas diarias'!$C:$L,5,0)</f>
        <v>4385.3500000000004</v>
      </c>
      <c r="H99" s="14">
        <f>INDEX('[1]Utilidades - Ventas Por Semanas'!E$2:K$65536,MATCH($E99,'[1]Utilidades - Ventas Por Semanas'!B$2:B$65536,0),MATCH($F99,'[1]Utilidades - Ventas Por Semanas'!E$1:K$1,0))</f>
        <v>2619.86</v>
      </c>
      <c r="I99" s="11">
        <f t="shared" si="10"/>
        <v>1765.4900000000002</v>
      </c>
      <c r="J99" s="20">
        <f t="shared" si="11"/>
        <v>0.59741183713956691</v>
      </c>
      <c r="K99" s="14">
        <f t="shared" si="12"/>
        <v>3780.4741379310349</v>
      </c>
      <c r="L99" s="14">
        <f t="shared" si="12"/>
        <v>2258.5000000000005</v>
      </c>
    </row>
    <row r="100" spans="2:12">
      <c r="B100" s="2">
        <v>44659</v>
      </c>
      <c r="C100" s="3">
        <f t="shared" si="7"/>
        <v>2022</v>
      </c>
      <c r="D100" s="3">
        <f t="shared" si="8"/>
        <v>4</v>
      </c>
      <c r="E100" s="3" t="str">
        <f t="shared" si="13"/>
        <v>15-2022</v>
      </c>
      <c r="F100" s="3">
        <f t="shared" si="9"/>
        <v>5</v>
      </c>
      <c r="G100" s="14">
        <f>VLOOKUP(B100,'[1]Ventas diarias'!$C:$L,5,0)</f>
        <v>4999.9700000000012</v>
      </c>
      <c r="H100" s="14">
        <f>INDEX('[1]Utilidades - Ventas Por Semanas'!E$2:K$65536,MATCH($E100,'[1]Utilidades - Ventas Por Semanas'!B$2:B$65536,0),MATCH($F100,'[1]Utilidades - Ventas Por Semanas'!E$1:K$1,0))</f>
        <v>2937.99</v>
      </c>
      <c r="I100" s="11">
        <f t="shared" si="10"/>
        <v>2061.9800000000014</v>
      </c>
      <c r="J100" s="20">
        <f t="shared" si="11"/>
        <v>0.58760152560915346</v>
      </c>
      <c r="K100" s="14">
        <f t="shared" si="12"/>
        <v>4310.3189655172428</v>
      </c>
      <c r="L100" s="14">
        <f t="shared" si="12"/>
        <v>2532.75</v>
      </c>
    </row>
    <row r="101" spans="2:12">
      <c r="B101" s="2">
        <v>44660</v>
      </c>
      <c r="C101" s="3">
        <f t="shared" si="7"/>
        <v>2022</v>
      </c>
      <c r="D101" s="3">
        <f t="shared" si="8"/>
        <v>4</v>
      </c>
      <c r="E101" s="3" t="str">
        <f t="shared" si="13"/>
        <v>15-2022</v>
      </c>
      <c r="F101" s="3">
        <f t="shared" si="9"/>
        <v>6</v>
      </c>
      <c r="G101" s="14">
        <f>VLOOKUP(B101,'[1]Ventas diarias'!$C:$L,5,0)</f>
        <v>4886.8999999999996</v>
      </c>
      <c r="H101" s="14">
        <f>INDEX('[1]Utilidades - Ventas Por Semanas'!E$2:K$65536,MATCH($E101,'[1]Utilidades - Ventas Por Semanas'!B$2:B$65536,0),MATCH($F101,'[1]Utilidades - Ventas Por Semanas'!E$1:K$1,0))</f>
        <v>2862.35</v>
      </c>
      <c r="I101" s="11">
        <f t="shared" si="10"/>
        <v>2024.5499999999997</v>
      </c>
      <c r="J101" s="20">
        <f t="shared" si="11"/>
        <v>0.58571896294174219</v>
      </c>
      <c r="K101" s="14">
        <f t="shared" si="12"/>
        <v>4212.8448275862065</v>
      </c>
      <c r="L101" s="14">
        <f t="shared" si="12"/>
        <v>2467.5431034482758</v>
      </c>
    </row>
    <row r="102" spans="2:12">
      <c r="B102" s="2">
        <v>44661</v>
      </c>
      <c r="C102" s="3">
        <f t="shared" si="7"/>
        <v>2022</v>
      </c>
      <c r="D102" s="3">
        <f t="shared" si="8"/>
        <v>4</v>
      </c>
      <c r="E102" s="3" t="str">
        <f t="shared" si="13"/>
        <v>15-2022</v>
      </c>
      <c r="F102" s="3">
        <f t="shared" si="9"/>
        <v>7</v>
      </c>
      <c r="G102" s="14">
        <f>VLOOKUP(B102,'[1]Ventas diarias'!$C:$L,5,0)</f>
        <v>2396.5699999999997</v>
      </c>
      <c r="H102" s="14">
        <f>INDEX('[1]Utilidades - Ventas Por Semanas'!E$2:K$65536,MATCH($E102,'[1]Utilidades - Ventas Por Semanas'!B$2:B$65536,0),MATCH($F102,'[1]Utilidades - Ventas Por Semanas'!E$1:K$1,0))</f>
        <v>1412</v>
      </c>
      <c r="I102" s="11">
        <f t="shared" si="10"/>
        <v>984.56999999999971</v>
      </c>
      <c r="J102" s="20">
        <f t="shared" si="11"/>
        <v>0.58917536312313024</v>
      </c>
      <c r="K102" s="14">
        <f t="shared" si="12"/>
        <v>2066.0086206896549</v>
      </c>
      <c r="L102" s="14">
        <f t="shared" si="12"/>
        <v>1217.2413793103449</v>
      </c>
    </row>
    <row r="103" spans="2:12">
      <c r="B103" s="2">
        <v>44662</v>
      </c>
      <c r="C103" s="3">
        <f t="shared" si="7"/>
        <v>2022</v>
      </c>
      <c r="D103" s="3">
        <f t="shared" si="8"/>
        <v>4</v>
      </c>
      <c r="E103" s="3" t="str">
        <f t="shared" si="13"/>
        <v>16-2022</v>
      </c>
      <c r="F103" s="3">
        <f t="shared" si="9"/>
        <v>1</v>
      </c>
      <c r="G103" s="14">
        <f>VLOOKUP(B103,'[1]Ventas diarias'!$C:$L,5,0)</f>
        <v>3934.62</v>
      </c>
      <c r="H103" s="14">
        <f>INDEX('[1]Utilidades - Ventas Por Semanas'!E$2:K$65536,MATCH($E103,'[1]Utilidades - Ventas Por Semanas'!B$2:B$65536,0),MATCH($F103,'[1]Utilidades - Ventas Por Semanas'!E$1:K$1,0))</f>
        <v>2347.96</v>
      </c>
      <c r="I103" s="11">
        <f t="shared" si="10"/>
        <v>1586.6599999999999</v>
      </c>
      <c r="J103" s="20">
        <f t="shared" si="11"/>
        <v>0.59674377703564774</v>
      </c>
      <c r="K103" s="14">
        <f t="shared" si="12"/>
        <v>3391.9137931034484</v>
      </c>
      <c r="L103" s="14">
        <f t="shared" si="12"/>
        <v>2024.1034482758623</v>
      </c>
    </row>
    <row r="104" spans="2:12">
      <c r="B104" s="2">
        <v>44663</v>
      </c>
      <c r="C104" s="3">
        <f t="shared" si="7"/>
        <v>2022</v>
      </c>
      <c r="D104" s="3">
        <f t="shared" si="8"/>
        <v>4</v>
      </c>
      <c r="E104" s="3" t="str">
        <f t="shared" si="13"/>
        <v>16-2022</v>
      </c>
      <c r="F104" s="3">
        <f t="shared" si="9"/>
        <v>2</v>
      </c>
      <c r="G104" s="14">
        <f>VLOOKUP(B104,'[1]Ventas diarias'!$C:$L,5,0)</f>
        <v>7285.53</v>
      </c>
      <c r="H104" s="14">
        <f>INDEX('[1]Utilidades - Ventas Por Semanas'!E$2:K$65536,MATCH($E104,'[1]Utilidades - Ventas Por Semanas'!B$2:B$65536,0),MATCH($F104,'[1]Utilidades - Ventas Por Semanas'!E$1:K$1,0))</f>
        <v>4354.87</v>
      </c>
      <c r="I104" s="11">
        <f t="shared" si="10"/>
        <v>2930.66</v>
      </c>
      <c r="J104" s="20">
        <f t="shared" si="11"/>
        <v>0.59774237426789811</v>
      </c>
      <c r="K104" s="14">
        <f t="shared" si="12"/>
        <v>6280.6293103448279</v>
      </c>
      <c r="L104" s="14">
        <f t="shared" si="12"/>
        <v>3754.1982758620693</v>
      </c>
    </row>
    <row r="105" spans="2:12">
      <c r="B105" s="2">
        <v>44664</v>
      </c>
      <c r="C105" s="3">
        <f t="shared" si="7"/>
        <v>2022</v>
      </c>
      <c r="D105" s="3">
        <f t="shared" si="8"/>
        <v>4</v>
      </c>
      <c r="E105" s="3" t="str">
        <f t="shared" si="13"/>
        <v>16-2022</v>
      </c>
      <c r="F105" s="3">
        <f t="shared" si="9"/>
        <v>3</v>
      </c>
      <c r="G105" s="14">
        <f>VLOOKUP(B105,'[1]Ventas diarias'!$C:$L,5,0)</f>
        <v>7784.47</v>
      </c>
      <c r="H105" s="14">
        <f>INDEX('[1]Utilidades - Ventas Por Semanas'!E$2:K$65536,MATCH($E105,'[1]Utilidades - Ventas Por Semanas'!B$2:B$65536,0),MATCH($F105,'[1]Utilidades - Ventas Por Semanas'!E$1:K$1,0))</f>
        <v>4730.93</v>
      </c>
      <c r="I105" s="11">
        <f t="shared" si="10"/>
        <v>3053.54</v>
      </c>
      <c r="J105" s="20">
        <f t="shared" si="11"/>
        <v>0.60773951213120481</v>
      </c>
      <c r="K105" s="14">
        <f t="shared" si="12"/>
        <v>6710.7500000000009</v>
      </c>
      <c r="L105" s="14">
        <f t="shared" si="12"/>
        <v>4078.3879310344832</v>
      </c>
    </row>
    <row r="106" spans="2:12">
      <c r="B106" s="2">
        <v>44665</v>
      </c>
      <c r="C106" s="3">
        <f t="shared" si="7"/>
        <v>2022</v>
      </c>
      <c r="D106" s="3">
        <f t="shared" si="8"/>
        <v>4</v>
      </c>
      <c r="E106" s="3" t="str">
        <f t="shared" si="13"/>
        <v>16-2022</v>
      </c>
      <c r="F106" s="3">
        <f t="shared" si="9"/>
        <v>4</v>
      </c>
      <c r="G106" s="14">
        <f>VLOOKUP(B106,'[1]Ventas diarias'!$C:$L,5,0)</f>
        <v>2113.21</v>
      </c>
      <c r="H106" s="14">
        <f>INDEX('[1]Utilidades - Ventas Por Semanas'!E$2:K$65536,MATCH($E106,'[1]Utilidades - Ventas Por Semanas'!B$2:B$65536,0),MATCH($F106,'[1]Utilidades - Ventas Por Semanas'!E$1:K$1,0))</f>
        <v>1275.03</v>
      </c>
      <c r="I106" s="11">
        <f t="shared" si="10"/>
        <v>838.18000000000006</v>
      </c>
      <c r="J106" s="20">
        <f t="shared" si="11"/>
        <v>0.60336171038372899</v>
      </c>
      <c r="K106" s="14">
        <f t="shared" si="12"/>
        <v>1821.7327586206898</v>
      </c>
      <c r="L106" s="14">
        <f t="shared" si="12"/>
        <v>1099.1637931034484</v>
      </c>
    </row>
    <row r="107" spans="2:12">
      <c r="B107" s="2">
        <v>44666</v>
      </c>
      <c r="C107" s="3">
        <f t="shared" si="7"/>
        <v>2022</v>
      </c>
      <c r="D107" s="3">
        <f t="shared" si="8"/>
        <v>4</v>
      </c>
      <c r="E107" s="3" t="str">
        <f t="shared" si="13"/>
        <v>16-2022</v>
      </c>
      <c r="F107" s="3">
        <f t="shared" si="9"/>
        <v>5</v>
      </c>
      <c r="G107" s="14">
        <f>VLOOKUP(B107,'[1]Ventas diarias'!$C:$L,5,0)</f>
        <v>2323.02</v>
      </c>
      <c r="H107" s="14">
        <f>INDEX('[1]Utilidades - Ventas Por Semanas'!E$2:K$65536,MATCH($E107,'[1]Utilidades - Ventas Por Semanas'!B$2:B$65536,0),MATCH($F107,'[1]Utilidades - Ventas Por Semanas'!E$1:K$1,0))</f>
        <v>1364.52</v>
      </c>
      <c r="I107" s="11">
        <f t="shared" si="10"/>
        <v>958.5</v>
      </c>
      <c r="J107" s="20">
        <f t="shared" si="11"/>
        <v>0.58739055195392209</v>
      </c>
      <c r="K107" s="14">
        <f t="shared" si="12"/>
        <v>2002.6034482758621</v>
      </c>
      <c r="L107" s="14">
        <f t="shared" si="12"/>
        <v>1176.3103448275863</v>
      </c>
    </row>
    <row r="108" spans="2:12">
      <c r="B108" s="2">
        <v>44667</v>
      </c>
      <c r="C108" s="3">
        <f t="shared" si="7"/>
        <v>2022</v>
      </c>
      <c r="D108" s="3">
        <f t="shared" si="8"/>
        <v>4</v>
      </c>
      <c r="E108" s="3" t="str">
        <f t="shared" si="13"/>
        <v>16-2022</v>
      </c>
      <c r="F108" s="3">
        <f t="shared" si="9"/>
        <v>6</v>
      </c>
      <c r="G108" s="14">
        <f>VLOOKUP(B108,'[1]Ventas diarias'!$C:$L,5,0)</f>
        <v>2517.63</v>
      </c>
      <c r="H108" s="14">
        <f>INDEX('[1]Utilidades - Ventas Por Semanas'!E$2:K$65536,MATCH($E108,'[1]Utilidades - Ventas Por Semanas'!B$2:B$65536,0),MATCH($F108,'[1]Utilidades - Ventas Por Semanas'!E$1:K$1,0))</f>
        <v>1519.54</v>
      </c>
      <c r="I108" s="11">
        <f t="shared" si="10"/>
        <v>998.09000000000015</v>
      </c>
      <c r="J108" s="20">
        <f t="shared" si="11"/>
        <v>0.60355969701663859</v>
      </c>
      <c r="K108" s="14">
        <f t="shared" si="12"/>
        <v>2170.3706896551726</v>
      </c>
      <c r="L108" s="14">
        <f t="shared" si="12"/>
        <v>1309.9482758620691</v>
      </c>
    </row>
    <row r="109" spans="2:12">
      <c r="B109" s="2">
        <v>44668</v>
      </c>
      <c r="C109" s="3">
        <f t="shared" si="7"/>
        <v>2022</v>
      </c>
      <c r="D109" s="3">
        <f t="shared" si="8"/>
        <v>4</v>
      </c>
      <c r="E109" s="3" t="str">
        <f t="shared" si="13"/>
        <v>16-2022</v>
      </c>
      <c r="F109" s="3">
        <f t="shared" si="9"/>
        <v>7</v>
      </c>
      <c r="G109" s="14">
        <f>VLOOKUP(B109,'[1]Ventas diarias'!$C:$L,5,0)</f>
        <v>3773.66</v>
      </c>
      <c r="H109" s="14">
        <f>INDEX('[1]Utilidades - Ventas Por Semanas'!E$2:K$65536,MATCH($E109,'[1]Utilidades - Ventas Por Semanas'!B$2:B$65536,0),MATCH($F109,'[1]Utilidades - Ventas Por Semanas'!E$1:K$1,0))</f>
        <v>2285.61</v>
      </c>
      <c r="I109" s="11">
        <f t="shared" si="10"/>
        <v>1488.0499999999997</v>
      </c>
      <c r="J109" s="20">
        <f t="shared" si="11"/>
        <v>0.6056745970755183</v>
      </c>
      <c r="K109" s="14">
        <f t="shared" si="12"/>
        <v>3253.155172413793</v>
      </c>
      <c r="L109" s="14">
        <f t="shared" si="12"/>
        <v>1970.3534482758623</v>
      </c>
    </row>
    <row r="110" spans="2:12">
      <c r="B110" s="2">
        <v>44669</v>
      </c>
      <c r="C110" s="3">
        <f t="shared" si="7"/>
        <v>2022</v>
      </c>
      <c r="D110" s="3">
        <f t="shared" si="8"/>
        <v>4</v>
      </c>
      <c r="E110" s="3" t="str">
        <f t="shared" si="13"/>
        <v>17-2022</v>
      </c>
      <c r="F110" s="3">
        <f t="shared" si="9"/>
        <v>1</v>
      </c>
      <c r="G110" s="14">
        <f>VLOOKUP(B110,'[1]Ventas diarias'!$C:$L,5,0)</f>
        <v>4332.579999999999</v>
      </c>
      <c r="H110" s="14">
        <f>INDEX('[1]Utilidades - Ventas Por Semanas'!E$2:K$65536,MATCH($E110,'[1]Utilidades - Ventas Por Semanas'!B$2:B$65536,0),MATCH($F110,'[1]Utilidades - Ventas Por Semanas'!E$1:K$1,0))</f>
        <v>2577.2800000000002</v>
      </c>
      <c r="I110" s="11">
        <f t="shared" si="10"/>
        <v>1755.2999999999988</v>
      </c>
      <c r="J110" s="20">
        <f t="shared" si="11"/>
        <v>0.5948603372586313</v>
      </c>
      <c r="K110" s="14">
        <f t="shared" si="12"/>
        <v>3734.9827586206889</v>
      </c>
      <c r="L110" s="14">
        <f t="shared" si="12"/>
        <v>2221.7931034482763</v>
      </c>
    </row>
    <row r="111" spans="2:12">
      <c r="B111" s="2">
        <v>44670</v>
      </c>
      <c r="C111" s="3">
        <f t="shared" si="7"/>
        <v>2022</v>
      </c>
      <c r="D111" s="3">
        <f t="shared" si="8"/>
        <v>4</v>
      </c>
      <c r="E111" s="3" t="str">
        <f t="shared" si="13"/>
        <v>17-2022</v>
      </c>
      <c r="F111" s="3">
        <f t="shared" si="9"/>
        <v>2</v>
      </c>
      <c r="G111" s="14">
        <f>VLOOKUP(B111,'[1]Ventas diarias'!$C:$L,5,0)</f>
        <v>4677.13</v>
      </c>
      <c r="H111" s="14">
        <f>INDEX('[1]Utilidades - Ventas Por Semanas'!E$2:K$65536,MATCH($E111,'[1]Utilidades - Ventas Por Semanas'!B$2:B$65536,0),MATCH($F111,'[1]Utilidades - Ventas Por Semanas'!E$1:K$1,0))</f>
        <v>2738.63</v>
      </c>
      <c r="I111" s="11">
        <f t="shared" si="10"/>
        <v>1938.5</v>
      </c>
      <c r="J111" s="20">
        <f t="shared" si="11"/>
        <v>0.58553642939152861</v>
      </c>
      <c r="K111" s="14">
        <f t="shared" si="12"/>
        <v>4032.0086206896553</v>
      </c>
      <c r="L111" s="14">
        <f t="shared" si="12"/>
        <v>2360.8879310344828</v>
      </c>
    </row>
    <row r="112" spans="2:12">
      <c r="B112" s="2">
        <v>44671</v>
      </c>
      <c r="C112" s="3">
        <f t="shared" si="7"/>
        <v>2022</v>
      </c>
      <c r="D112" s="3">
        <f t="shared" si="8"/>
        <v>4</v>
      </c>
      <c r="E112" s="3" t="str">
        <f t="shared" si="13"/>
        <v>17-2022</v>
      </c>
      <c r="F112" s="3">
        <f t="shared" si="9"/>
        <v>3</v>
      </c>
      <c r="G112" s="14">
        <f>VLOOKUP(B112,'[1]Ventas diarias'!$C:$L,5,0)</f>
        <v>7803.19</v>
      </c>
      <c r="H112" s="14">
        <f>INDEX('[1]Utilidades - Ventas Por Semanas'!E$2:K$65536,MATCH($E112,'[1]Utilidades - Ventas Por Semanas'!B$2:B$65536,0),MATCH($F112,'[1]Utilidades - Ventas Por Semanas'!E$1:K$1,0))</f>
        <v>4624.54</v>
      </c>
      <c r="I112" s="11">
        <f t="shared" si="10"/>
        <v>3178.6499999999996</v>
      </c>
      <c r="J112" s="20">
        <f t="shared" si="11"/>
        <v>0.59264736601313051</v>
      </c>
      <c r="K112" s="14">
        <f t="shared" si="12"/>
        <v>6726.8879310344828</v>
      </c>
      <c r="L112" s="14">
        <f t="shared" si="12"/>
        <v>3986.6724137931037</v>
      </c>
    </row>
    <row r="113" spans="2:12">
      <c r="B113" s="2">
        <v>44672</v>
      </c>
      <c r="C113" s="3">
        <f t="shared" si="7"/>
        <v>2022</v>
      </c>
      <c r="D113" s="3">
        <f t="shared" si="8"/>
        <v>4</v>
      </c>
      <c r="E113" s="3" t="str">
        <f t="shared" si="13"/>
        <v>17-2022</v>
      </c>
      <c r="F113" s="3">
        <f t="shared" si="9"/>
        <v>4</v>
      </c>
      <c r="G113" s="14">
        <f>VLOOKUP(B113,'[1]Ventas diarias'!$C:$L,5,0)</f>
        <v>4054.63</v>
      </c>
      <c r="H113" s="14">
        <f>INDEX('[1]Utilidades - Ventas Por Semanas'!E$2:K$65536,MATCH($E113,'[1]Utilidades - Ventas Por Semanas'!B$2:B$65536,0),MATCH($F113,'[1]Utilidades - Ventas Por Semanas'!E$1:K$1,0))</f>
        <v>2478.44</v>
      </c>
      <c r="I113" s="11">
        <f t="shared" si="10"/>
        <v>1576.19</v>
      </c>
      <c r="J113" s="20">
        <f t="shared" si="11"/>
        <v>0.6112616934220878</v>
      </c>
      <c r="K113" s="14">
        <f t="shared" si="12"/>
        <v>3495.3706896551726</v>
      </c>
      <c r="L113" s="14">
        <f t="shared" si="12"/>
        <v>2136.5862068965521</v>
      </c>
    </row>
    <row r="114" spans="2:12">
      <c r="B114" s="2">
        <v>44673</v>
      </c>
      <c r="C114" s="3">
        <f t="shared" si="7"/>
        <v>2022</v>
      </c>
      <c r="D114" s="3">
        <f t="shared" si="8"/>
        <v>4</v>
      </c>
      <c r="E114" s="3" t="str">
        <f t="shared" si="13"/>
        <v>17-2022</v>
      </c>
      <c r="F114" s="3">
        <f t="shared" si="9"/>
        <v>5</v>
      </c>
      <c r="G114" s="14">
        <f>VLOOKUP(B114,'[1]Ventas diarias'!$C:$L,5,0)</f>
        <v>3629.8100000000004</v>
      </c>
      <c r="H114" s="14">
        <f>INDEX('[1]Utilidades - Ventas Por Semanas'!E$2:K$65536,MATCH($E114,'[1]Utilidades - Ventas Por Semanas'!B$2:B$65536,0),MATCH($F114,'[1]Utilidades - Ventas Por Semanas'!E$1:K$1,0))</f>
        <v>2063.79</v>
      </c>
      <c r="I114" s="11">
        <f t="shared" si="10"/>
        <v>1566.0200000000004</v>
      </c>
      <c r="J114" s="20">
        <f t="shared" si="11"/>
        <v>0.56856694978525035</v>
      </c>
      <c r="K114" s="14">
        <f t="shared" si="12"/>
        <v>3129.1465517241386</v>
      </c>
      <c r="L114" s="14">
        <f t="shared" si="12"/>
        <v>1779.1293103448277</v>
      </c>
    </row>
    <row r="115" spans="2:12">
      <c r="B115" s="2">
        <v>44674</v>
      </c>
      <c r="C115" s="3">
        <f t="shared" si="7"/>
        <v>2022</v>
      </c>
      <c r="D115" s="3">
        <f t="shared" si="8"/>
        <v>4</v>
      </c>
      <c r="E115" s="3" t="str">
        <f t="shared" si="13"/>
        <v>17-2022</v>
      </c>
      <c r="F115" s="3">
        <f t="shared" si="9"/>
        <v>6</v>
      </c>
      <c r="G115" s="14">
        <f>VLOOKUP(B115,'[1]Ventas diarias'!$C:$L,5,0)</f>
        <v>2972.21</v>
      </c>
      <c r="H115" s="14">
        <f>INDEX('[1]Utilidades - Ventas Por Semanas'!E$2:K$65536,MATCH($E115,'[1]Utilidades - Ventas Por Semanas'!B$2:B$65536,0),MATCH($F115,'[1]Utilidades - Ventas Por Semanas'!E$1:K$1,0))</f>
        <v>1788.48</v>
      </c>
      <c r="I115" s="11">
        <f t="shared" si="10"/>
        <v>1183.73</v>
      </c>
      <c r="J115" s="20">
        <f t="shared" si="11"/>
        <v>0.60173406320549361</v>
      </c>
      <c r="K115" s="14">
        <f t="shared" ref="K115:L130" si="14">G115/1.16</f>
        <v>2562.25</v>
      </c>
      <c r="L115" s="14">
        <f t="shared" si="14"/>
        <v>1541.793103448276</v>
      </c>
    </row>
    <row r="116" spans="2:12">
      <c r="B116" s="2">
        <v>44675</v>
      </c>
      <c r="C116" s="3">
        <f t="shared" si="7"/>
        <v>2022</v>
      </c>
      <c r="D116" s="3">
        <f t="shared" si="8"/>
        <v>4</v>
      </c>
      <c r="E116" s="3" t="str">
        <f t="shared" si="13"/>
        <v>17-2022</v>
      </c>
      <c r="F116" s="3">
        <f t="shared" si="9"/>
        <v>7</v>
      </c>
      <c r="G116" s="14">
        <f>VLOOKUP(B116,'[1]Ventas diarias'!$C:$L,5,0)</f>
        <v>1497.54</v>
      </c>
      <c r="H116" s="14">
        <f>INDEX('[1]Utilidades - Ventas Por Semanas'!E$2:K$65536,MATCH($E116,'[1]Utilidades - Ventas Por Semanas'!B$2:B$65536,0),MATCH($F116,'[1]Utilidades - Ventas Por Semanas'!E$1:K$1,0))</f>
        <v>882.46</v>
      </c>
      <c r="I116" s="11">
        <f t="shared" si="10"/>
        <v>615.07999999999993</v>
      </c>
      <c r="J116" s="20">
        <f t="shared" si="11"/>
        <v>0.58927307450886124</v>
      </c>
      <c r="K116" s="14">
        <f t="shared" si="14"/>
        <v>1290.9827586206898</v>
      </c>
      <c r="L116" s="14">
        <f t="shared" si="14"/>
        <v>760.74137931034488</v>
      </c>
    </row>
    <row r="117" spans="2:12">
      <c r="B117" s="2">
        <v>44676</v>
      </c>
      <c r="C117" s="3">
        <f t="shared" si="7"/>
        <v>2022</v>
      </c>
      <c r="D117" s="3">
        <f t="shared" si="8"/>
        <v>4</v>
      </c>
      <c r="E117" s="3" t="str">
        <f t="shared" si="13"/>
        <v>18-2022</v>
      </c>
      <c r="F117" s="3">
        <f t="shared" si="9"/>
        <v>1</v>
      </c>
      <c r="G117" s="14">
        <f>VLOOKUP(B117,'[1]Ventas diarias'!$C:$L,5,0)</f>
        <v>3894.869999999999</v>
      </c>
      <c r="H117" s="14">
        <f>INDEX('[1]Utilidades - Ventas Por Semanas'!E$2:K$65536,MATCH($E117,'[1]Utilidades - Ventas Por Semanas'!B$2:B$65536,0),MATCH($F117,'[1]Utilidades - Ventas Por Semanas'!E$1:K$1,0))</f>
        <v>2377.1</v>
      </c>
      <c r="I117" s="11">
        <f t="shared" si="10"/>
        <v>1517.7699999999991</v>
      </c>
      <c r="J117" s="20">
        <f t="shared" si="11"/>
        <v>0.61031562029027941</v>
      </c>
      <c r="K117" s="14">
        <f t="shared" si="14"/>
        <v>3357.6465517241372</v>
      </c>
      <c r="L117" s="14">
        <f t="shared" si="14"/>
        <v>2049.2241379310344</v>
      </c>
    </row>
    <row r="118" spans="2:12">
      <c r="B118" s="2">
        <v>44677</v>
      </c>
      <c r="C118" s="3">
        <f t="shared" si="7"/>
        <v>2022</v>
      </c>
      <c r="D118" s="3">
        <f t="shared" si="8"/>
        <v>4</v>
      </c>
      <c r="E118" s="3" t="str">
        <f t="shared" si="13"/>
        <v>18-2022</v>
      </c>
      <c r="F118" s="3">
        <f t="shared" si="9"/>
        <v>2</v>
      </c>
      <c r="G118" s="14">
        <f>VLOOKUP(B118,'[1]Ventas diarias'!$C:$L,5,0)</f>
        <v>2496.5700000000002</v>
      </c>
      <c r="H118" s="14">
        <f>INDEX('[1]Utilidades - Ventas Por Semanas'!E$2:K$65536,MATCH($E118,'[1]Utilidades - Ventas Por Semanas'!B$2:B$65536,0),MATCH($F118,'[1]Utilidades - Ventas Por Semanas'!E$1:K$1,0))</f>
        <v>1464.89</v>
      </c>
      <c r="I118" s="11">
        <f t="shared" si="10"/>
        <v>1031.68</v>
      </c>
      <c r="J118" s="20">
        <f t="shared" si="11"/>
        <v>0.58676103614158626</v>
      </c>
      <c r="K118" s="14">
        <f t="shared" si="14"/>
        <v>2152.2155172413795</v>
      </c>
      <c r="L118" s="14">
        <f t="shared" si="14"/>
        <v>1262.8362068965519</v>
      </c>
    </row>
    <row r="119" spans="2:12">
      <c r="B119" s="2">
        <v>44678</v>
      </c>
      <c r="C119" s="3">
        <f t="shared" si="7"/>
        <v>2022</v>
      </c>
      <c r="D119" s="3">
        <f t="shared" si="8"/>
        <v>4</v>
      </c>
      <c r="E119" s="3" t="str">
        <f t="shared" si="13"/>
        <v>18-2022</v>
      </c>
      <c r="F119" s="3">
        <f t="shared" si="9"/>
        <v>3</v>
      </c>
      <c r="G119" s="14">
        <f>VLOOKUP(B119,'[1]Ventas diarias'!$C:$L,5,0)</f>
        <v>2155.3100000000004</v>
      </c>
      <c r="H119" s="14">
        <f>INDEX('[1]Utilidades - Ventas Por Semanas'!E$2:K$65536,MATCH($E119,'[1]Utilidades - Ventas Por Semanas'!B$2:B$65536,0),MATCH($F119,'[1]Utilidades - Ventas Por Semanas'!E$1:K$1,0))</f>
        <v>1304.44</v>
      </c>
      <c r="I119" s="11">
        <f t="shared" si="10"/>
        <v>850.87000000000035</v>
      </c>
      <c r="J119" s="20">
        <f t="shared" si="11"/>
        <v>0.60522152265799345</v>
      </c>
      <c r="K119" s="14">
        <f t="shared" si="14"/>
        <v>1858.025862068966</v>
      </c>
      <c r="L119" s="14">
        <f t="shared" si="14"/>
        <v>1124.5172413793105</v>
      </c>
    </row>
    <row r="120" spans="2:12">
      <c r="B120" s="2">
        <v>44679</v>
      </c>
      <c r="C120" s="3">
        <f t="shared" si="7"/>
        <v>2022</v>
      </c>
      <c r="D120" s="3">
        <f t="shared" si="8"/>
        <v>4</v>
      </c>
      <c r="E120" s="3" t="str">
        <f t="shared" si="13"/>
        <v>18-2022</v>
      </c>
      <c r="F120" s="3">
        <f t="shared" si="9"/>
        <v>4</v>
      </c>
      <c r="G120" s="14">
        <f>VLOOKUP(B120,'[1]Ventas diarias'!$C:$L,5,0)</f>
        <v>3407.8999999999996</v>
      </c>
      <c r="H120" s="14">
        <f>INDEX('[1]Utilidades - Ventas Por Semanas'!E$2:K$65536,MATCH($E120,'[1]Utilidades - Ventas Por Semanas'!B$2:B$65536,0),MATCH($F120,'[1]Utilidades - Ventas Por Semanas'!E$1:K$1,0))</f>
        <v>2015.66</v>
      </c>
      <c r="I120" s="11">
        <f t="shared" si="10"/>
        <v>1392.2399999999996</v>
      </c>
      <c r="J120" s="20">
        <f t="shared" si="11"/>
        <v>0.5914668857654275</v>
      </c>
      <c r="K120" s="14">
        <f t="shared" si="14"/>
        <v>2937.844827586207</v>
      </c>
      <c r="L120" s="14">
        <f t="shared" si="14"/>
        <v>1737.637931034483</v>
      </c>
    </row>
    <row r="121" spans="2:12">
      <c r="B121" s="2">
        <v>44680</v>
      </c>
      <c r="C121" s="3">
        <f t="shared" si="7"/>
        <v>2022</v>
      </c>
      <c r="D121" s="3">
        <f t="shared" si="8"/>
        <v>4</v>
      </c>
      <c r="E121" s="3" t="str">
        <f t="shared" si="13"/>
        <v>18-2022</v>
      </c>
      <c r="F121" s="3">
        <f t="shared" si="9"/>
        <v>5</v>
      </c>
      <c r="G121" s="14">
        <f>VLOOKUP(B121,'[1]Ventas diarias'!$C:$L,5,0)</f>
        <v>2724.0199999999995</v>
      </c>
      <c r="H121" s="14">
        <f>INDEX('[1]Utilidades - Ventas Por Semanas'!E$2:K$65536,MATCH($E121,'[1]Utilidades - Ventas Por Semanas'!B$2:B$65536,0),MATCH($F121,'[1]Utilidades - Ventas Por Semanas'!E$1:K$1,0))</f>
        <v>1600.48</v>
      </c>
      <c r="I121" s="11">
        <f t="shared" si="10"/>
        <v>1123.5399999999995</v>
      </c>
      <c r="J121" s="20">
        <f t="shared" si="11"/>
        <v>0.58754341010712119</v>
      </c>
      <c r="K121" s="14">
        <f t="shared" si="14"/>
        <v>2348.2931034482758</v>
      </c>
      <c r="L121" s="14">
        <f t="shared" si="14"/>
        <v>1379.7241379310346</v>
      </c>
    </row>
    <row r="122" spans="2:12">
      <c r="B122" s="2">
        <v>44681</v>
      </c>
      <c r="C122" s="3">
        <f t="shared" si="7"/>
        <v>2022</v>
      </c>
      <c r="D122" s="3">
        <f t="shared" si="8"/>
        <v>4</v>
      </c>
      <c r="E122" s="3" t="str">
        <f t="shared" si="13"/>
        <v>18-2022</v>
      </c>
      <c r="F122" s="3">
        <f t="shared" si="9"/>
        <v>6</v>
      </c>
      <c r="G122" s="14">
        <f>VLOOKUP(B122,'[1]Ventas diarias'!$C:$L,5,0)</f>
        <v>2936.9</v>
      </c>
      <c r="H122" s="14">
        <f>INDEX('[1]Utilidades - Ventas Por Semanas'!E$2:K$65536,MATCH($E122,'[1]Utilidades - Ventas Por Semanas'!B$2:B$65536,0),MATCH($F122,'[1]Utilidades - Ventas Por Semanas'!E$1:K$1,0))</f>
        <v>1733.86</v>
      </c>
      <c r="I122" s="11">
        <f t="shared" si="10"/>
        <v>1203.0400000000002</v>
      </c>
      <c r="J122" s="20">
        <f t="shared" si="11"/>
        <v>0.59037079914195234</v>
      </c>
      <c r="K122" s="14">
        <f t="shared" si="14"/>
        <v>2531.8103448275865</v>
      </c>
      <c r="L122" s="14">
        <f t="shared" si="14"/>
        <v>1494.7068965517242</v>
      </c>
    </row>
    <row r="123" spans="2:12">
      <c r="B123" s="2">
        <v>44682</v>
      </c>
      <c r="C123" s="3">
        <f t="shared" si="7"/>
        <v>2022</v>
      </c>
      <c r="D123" s="3">
        <f t="shared" si="8"/>
        <v>5</v>
      </c>
      <c r="E123" s="3" t="str">
        <f t="shared" si="13"/>
        <v>18-2022</v>
      </c>
      <c r="F123" s="3">
        <f t="shared" si="9"/>
        <v>7</v>
      </c>
      <c r="G123" s="14">
        <f>VLOOKUP(B123,'[1]Ventas diarias'!$C:$L,5,0)</f>
        <v>2299.4899999999998</v>
      </c>
      <c r="H123" s="14">
        <f>INDEX('[1]Utilidades - Ventas Por Semanas'!E$2:K$65536,MATCH($E123,'[1]Utilidades - Ventas Por Semanas'!B$2:B$65536,0),MATCH($F123,'[1]Utilidades - Ventas Por Semanas'!E$1:K$1,0))</f>
        <v>1358.02</v>
      </c>
      <c r="I123" s="11">
        <f t="shared" si="10"/>
        <v>941.4699999999998</v>
      </c>
      <c r="J123" s="20">
        <f t="shared" si="11"/>
        <v>0.59057443172181667</v>
      </c>
      <c r="K123" s="14">
        <f t="shared" si="14"/>
        <v>1982.3189655172414</v>
      </c>
      <c r="L123" s="14">
        <f t="shared" si="14"/>
        <v>1170.7068965517242</v>
      </c>
    </row>
    <row r="124" spans="2:12">
      <c r="B124" s="2">
        <v>44683</v>
      </c>
      <c r="C124" s="3">
        <f t="shared" si="7"/>
        <v>2022</v>
      </c>
      <c r="D124" s="3">
        <f t="shared" si="8"/>
        <v>5</v>
      </c>
      <c r="E124" s="3" t="str">
        <f t="shared" si="13"/>
        <v>19-2022</v>
      </c>
      <c r="F124" s="3">
        <f t="shared" si="9"/>
        <v>1</v>
      </c>
      <c r="G124" s="14">
        <f>VLOOKUP(B124,'[1]Ventas diarias'!$C:$L,5,0)</f>
        <v>5005.97</v>
      </c>
      <c r="H124" s="14">
        <f>INDEX('[1]Utilidades - Ventas Por Semanas'!E$2:K$65536,MATCH($E124,'[1]Utilidades - Ventas Por Semanas'!B$2:B$65536,0),MATCH($F124,'[1]Utilidades - Ventas Por Semanas'!E$1:K$1,0))</f>
        <v>2991.38</v>
      </c>
      <c r="I124" s="11">
        <f t="shared" si="10"/>
        <v>2014.5900000000001</v>
      </c>
      <c r="J124" s="20">
        <f t="shared" si="11"/>
        <v>0.59756251036262698</v>
      </c>
      <c r="K124" s="14">
        <f t="shared" si="14"/>
        <v>4315.4913793103451</v>
      </c>
      <c r="L124" s="14">
        <f t="shared" si="14"/>
        <v>2578.7758620689656</v>
      </c>
    </row>
    <row r="125" spans="2:12">
      <c r="B125" s="2">
        <v>44684</v>
      </c>
      <c r="C125" s="3">
        <f t="shared" si="7"/>
        <v>2022</v>
      </c>
      <c r="D125" s="3">
        <f t="shared" si="8"/>
        <v>5</v>
      </c>
      <c r="E125" s="3" t="str">
        <f t="shared" si="13"/>
        <v>19-2022</v>
      </c>
      <c r="F125" s="3">
        <f t="shared" si="9"/>
        <v>2</v>
      </c>
      <c r="G125" s="14">
        <f>VLOOKUP(B125,'[1]Ventas diarias'!$C:$L,5,0)</f>
        <v>3559.06</v>
      </c>
      <c r="H125" s="14">
        <f>INDEX('[1]Utilidades - Ventas Por Semanas'!E$2:K$65536,MATCH($E125,'[1]Utilidades - Ventas Por Semanas'!B$2:B$65536,0),MATCH($F125,'[1]Utilidades - Ventas Por Semanas'!E$1:K$1,0))</f>
        <v>2125.69</v>
      </c>
      <c r="I125" s="11">
        <f t="shared" si="10"/>
        <v>1433.37</v>
      </c>
      <c r="J125" s="20">
        <f t="shared" si="11"/>
        <v>0.59726163649952513</v>
      </c>
      <c r="K125" s="14">
        <f t="shared" si="14"/>
        <v>3068.1551724137935</v>
      </c>
      <c r="L125" s="14">
        <f t="shared" si="14"/>
        <v>1832.4913793103451</v>
      </c>
    </row>
    <row r="126" spans="2:12">
      <c r="B126" s="2">
        <v>44685</v>
      </c>
      <c r="C126" s="3">
        <f t="shared" si="7"/>
        <v>2022</v>
      </c>
      <c r="D126" s="3">
        <f t="shared" si="8"/>
        <v>5</v>
      </c>
      <c r="E126" s="3" t="str">
        <f t="shared" si="13"/>
        <v>19-2022</v>
      </c>
      <c r="F126" s="3">
        <f t="shared" si="9"/>
        <v>3</v>
      </c>
      <c r="G126" s="14">
        <f>VLOOKUP(B126,'[1]Ventas diarias'!$C:$L,5,0)</f>
        <v>3769.1</v>
      </c>
      <c r="H126" s="14">
        <f>INDEX('[1]Utilidades - Ventas Por Semanas'!E$2:K$65536,MATCH($E126,'[1]Utilidades - Ventas Por Semanas'!B$2:B$65536,0),MATCH($F126,'[1]Utilidades - Ventas Por Semanas'!E$1:K$1,0))</f>
        <v>2195.29</v>
      </c>
      <c r="I126" s="11">
        <f t="shared" si="10"/>
        <v>1573.81</v>
      </c>
      <c r="J126" s="20">
        <f t="shared" si="11"/>
        <v>0.5824440847947786</v>
      </c>
      <c r="K126" s="14">
        <f t="shared" si="14"/>
        <v>3249.2241379310344</v>
      </c>
      <c r="L126" s="14">
        <f t="shared" si="14"/>
        <v>1892.4913793103449</v>
      </c>
    </row>
    <row r="127" spans="2:12">
      <c r="B127" s="2">
        <v>44686</v>
      </c>
      <c r="C127" s="3">
        <f t="shared" si="7"/>
        <v>2022</v>
      </c>
      <c r="D127" s="3">
        <f t="shared" si="8"/>
        <v>5</v>
      </c>
      <c r="E127" s="3" t="str">
        <f t="shared" si="13"/>
        <v>19-2022</v>
      </c>
      <c r="F127" s="3">
        <f t="shared" si="9"/>
        <v>4</v>
      </c>
      <c r="G127" s="14">
        <f>VLOOKUP(B127,'[1]Ventas diarias'!$C:$L,5,0)</f>
        <v>4005.34</v>
      </c>
      <c r="H127" s="14">
        <f>INDEX('[1]Utilidades - Ventas Por Semanas'!E$2:K$65536,MATCH($E127,'[1]Utilidades - Ventas Por Semanas'!B$2:B$65536,0),MATCH($F127,'[1]Utilidades - Ventas Por Semanas'!E$1:K$1,0))</f>
        <v>2362.7600000000002</v>
      </c>
      <c r="I127" s="11">
        <f t="shared" si="10"/>
        <v>1642.58</v>
      </c>
      <c r="J127" s="20">
        <f t="shared" si="11"/>
        <v>0.58990248018894775</v>
      </c>
      <c r="K127" s="14">
        <f t="shared" si="14"/>
        <v>3452.8793103448279</v>
      </c>
      <c r="L127" s="14">
        <f t="shared" si="14"/>
        <v>2036.8620689655177</v>
      </c>
    </row>
    <row r="128" spans="2:12">
      <c r="B128" s="2">
        <v>44687</v>
      </c>
      <c r="C128" s="3">
        <f t="shared" si="7"/>
        <v>2022</v>
      </c>
      <c r="D128" s="3">
        <f t="shared" si="8"/>
        <v>5</v>
      </c>
      <c r="E128" s="3" t="str">
        <f t="shared" si="13"/>
        <v>19-2022</v>
      </c>
      <c r="F128" s="3">
        <f t="shared" si="9"/>
        <v>5</v>
      </c>
      <c r="G128" s="14">
        <f>VLOOKUP(B128,'[1]Ventas diarias'!$C:$L,5,0)</f>
        <v>3641.77</v>
      </c>
      <c r="H128" s="14">
        <f>INDEX('[1]Utilidades - Ventas Por Semanas'!E$2:K$65536,MATCH($E128,'[1]Utilidades - Ventas Por Semanas'!B$2:B$65536,0),MATCH($F128,'[1]Utilidades - Ventas Por Semanas'!E$1:K$1,0))</f>
        <v>2215.27</v>
      </c>
      <c r="I128" s="11">
        <f t="shared" si="10"/>
        <v>1426.5</v>
      </c>
      <c r="J128" s="20">
        <f t="shared" si="11"/>
        <v>0.60829486760558737</v>
      </c>
      <c r="K128" s="14">
        <f t="shared" si="14"/>
        <v>3139.4568965517242</v>
      </c>
      <c r="L128" s="14">
        <f t="shared" si="14"/>
        <v>1909.7155172413795</v>
      </c>
    </row>
    <row r="129" spans="2:12">
      <c r="B129" s="2">
        <v>44688</v>
      </c>
      <c r="C129" s="3">
        <f t="shared" si="7"/>
        <v>2022</v>
      </c>
      <c r="D129" s="3">
        <f t="shared" si="8"/>
        <v>5</v>
      </c>
      <c r="E129" s="3" t="str">
        <f t="shared" si="13"/>
        <v>19-2022</v>
      </c>
      <c r="F129" s="3">
        <f t="shared" si="9"/>
        <v>6</v>
      </c>
      <c r="G129" s="14">
        <f>VLOOKUP(B129,'[1]Ventas diarias'!$C:$L,5,0)</f>
        <v>3771.87</v>
      </c>
      <c r="H129" s="14">
        <f>INDEX('[1]Utilidades - Ventas Por Semanas'!E$2:K$65536,MATCH($E129,'[1]Utilidades - Ventas Por Semanas'!B$2:B$65536,0),MATCH($F129,'[1]Utilidades - Ventas Por Semanas'!E$1:K$1,0))</f>
        <v>2210.9</v>
      </c>
      <c r="I129" s="11">
        <f t="shared" si="10"/>
        <v>1560.9699999999998</v>
      </c>
      <c r="J129" s="20">
        <f t="shared" si="11"/>
        <v>0.58615487808434552</v>
      </c>
      <c r="K129" s="14">
        <f t="shared" si="14"/>
        <v>3251.6120689655172</v>
      </c>
      <c r="L129" s="14">
        <f t="shared" si="14"/>
        <v>1905.9482758620691</v>
      </c>
    </row>
    <row r="130" spans="2:12">
      <c r="B130" s="2">
        <v>44689</v>
      </c>
      <c r="C130" s="3">
        <f t="shared" si="7"/>
        <v>2022</v>
      </c>
      <c r="D130" s="3">
        <f t="shared" si="8"/>
        <v>5</v>
      </c>
      <c r="E130" s="3" t="str">
        <f t="shared" si="13"/>
        <v>19-2022</v>
      </c>
      <c r="F130" s="3">
        <f t="shared" si="9"/>
        <v>7</v>
      </c>
      <c r="G130" s="14">
        <f>VLOOKUP(B130,'[1]Ventas diarias'!$C:$L,5,0)</f>
        <v>4323.8799999999992</v>
      </c>
      <c r="H130" s="14">
        <f>INDEX('[1]Utilidades - Ventas Por Semanas'!E$2:K$65536,MATCH($E130,'[1]Utilidades - Ventas Por Semanas'!B$2:B$65536,0),MATCH($F130,'[1]Utilidades - Ventas Por Semanas'!E$1:K$1,0))</f>
        <v>2500.27</v>
      </c>
      <c r="I130" s="11">
        <f t="shared" si="10"/>
        <v>1823.6099999999992</v>
      </c>
      <c r="J130" s="20">
        <f t="shared" si="11"/>
        <v>0.57824685236408047</v>
      </c>
      <c r="K130" s="14">
        <f t="shared" si="14"/>
        <v>3727.4827586206893</v>
      </c>
      <c r="L130" s="14">
        <f t="shared" si="14"/>
        <v>2155.405172413793</v>
      </c>
    </row>
    <row r="131" spans="2:12">
      <c r="B131" s="2">
        <v>44690</v>
      </c>
      <c r="C131" s="3">
        <f t="shared" si="7"/>
        <v>2022</v>
      </c>
      <c r="D131" s="3">
        <f t="shared" si="8"/>
        <v>5</v>
      </c>
      <c r="E131" s="3" t="str">
        <f t="shared" si="13"/>
        <v>20-2022</v>
      </c>
      <c r="F131" s="3">
        <f t="shared" si="9"/>
        <v>1</v>
      </c>
      <c r="G131" s="14">
        <f>VLOOKUP(B131,'[1]Ventas diarias'!$C:$L,5,0)</f>
        <v>6576.8700000000008</v>
      </c>
      <c r="H131" s="14">
        <f>INDEX('[1]Utilidades - Ventas Por Semanas'!E$2:K$65536,MATCH($E131,'[1]Utilidades - Ventas Por Semanas'!B$2:B$65536,0),MATCH($F131,'[1]Utilidades - Ventas Por Semanas'!E$1:K$1,0))</f>
        <v>3815.44</v>
      </c>
      <c r="I131" s="11">
        <f t="shared" si="10"/>
        <v>2761.4300000000007</v>
      </c>
      <c r="J131" s="20">
        <f t="shared" si="11"/>
        <v>0.58013006186833549</v>
      </c>
      <c r="K131" s="14">
        <f t="shared" ref="K131:L146" si="15">G131/1.16</f>
        <v>5669.7155172413804</v>
      </c>
      <c r="L131" s="14">
        <f t="shared" si="15"/>
        <v>3289.1724137931037</v>
      </c>
    </row>
    <row r="132" spans="2:12">
      <c r="B132" s="2">
        <v>44691</v>
      </c>
      <c r="C132" s="3">
        <f t="shared" ref="C132:C153" si="16">YEAR(B132)</f>
        <v>2022</v>
      </c>
      <c r="D132" s="3">
        <f t="shared" ref="D132:D153" si="17">MONTH(B132)</f>
        <v>5</v>
      </c>
      <c r="E132" s="3" t="str">
        <f t="shared" si="13"/>
        <v>20-2022</v>
      </c>
      <c r="F132" s="3">
        <f t="shared" ref="F132:F153" si="18">WEEKDAY(B132,2)</f>
        <v>2</v>
      </c>
      <c r="G132" s="14">
        <f>VLOOKUP(B132,'[1]Ventas diarias'!$C:$L,5,0)</f>
        <v>4187.8700000000008</v>
      </c>
      <c r="H132" s="14">
        <f>INDEX('[1]Utilidades - Ventas Por Semanas'!E$2:K$65536,MATCH($E132,'[1]Utilidades - Ventas Por Semanas'!B$2:B$65536,0),MATCH($F132,'[1]Utilidades - Ventas Por Semanas'!E$1:K$1,0))</f>
        <v>2428.3000000000002</v>
      </c>
      <c r="I132" s="11">
        <f t="shared" ref="I132:I153" si="19">G132-H132</f>
        <v>1759.5700000000006</v>
      </c>
      <c r="J132" s="20">
        <f t="shared" ref="J132:J153" si="20">IFERROR(H132/G132,0)</f>
        <v>0.57984130357437069</v>
      </c>
      <c r="K132" s="14">
        <f t="shared" si="15"/>
        <v>3610.2327586206907</v>
      </c>
      <c r="L132" s="14">
        <f t="shared" si="15"/>
        <v>2093.3620689655177</v>
      </c>
    </row>
    <row r="133" spans="2:12">
      <c r="B133" s="2">
        <v>44692</v>
      </c>
      <c r="C133" s="3">
        <f t="shared" si="16"/>
        <v>2022</v>
      </c>
      <c r="D133" s="3">
        <f t="shared" si="17"/>
        <v>5</v>
      </c>
      <c r="E133" s="3" t="str">
        <f t="shared" ref="E133:E153" si="21">WEEKNUM(B133,2)&amp;"-"&amp;YEAR(B133)</f>
        <v>20-2022</v>
      </c>
      <c r="F133" s="3">
        <f t="shared" si="18"/>
        <v>3</v>
      </c>
      <c r="G133" s="14">
        <f>VLOOKUP(B133,'[1]Ventas diarias'!$C:$L,5,0)</f>
        <v>2697</v>
      </c>
      <c r="H133" s="14">
        <f>INDEX('[1]Utilidades - Ventas Por Semanas'!E$2:K$65536,MATCH($E133,'[1]Utilidades - Ventas Por Semanas'!B$2:B$65536,0),MATCH($F133,'[1]Utilidades - Ventas Por Semanas'!E$1:K$1,0))</f>
        <v>1614.29</v>
      </c>
      <c r="I133" s="11">
        <f t="shared" si="19"/>
        <v>1082.71</v>
      </c>
      <c r="J133" s="20">
        <f t="shared" si="20"/>
        <v>0.59855024100852794</v>
      </c>
      <c r="K133" s="14">
        <f t="shared" si="15"/>
        <v>2325</v>
      </c>
      <c r="L133" s="14">
        <f t="shared" si="15"/>
        <v>1391.6293103448277</v>
      </c>
    </row>
    <row r="134" spans="2:12">
      <c r="B134" s="2">
        <v>44693</v>
      </c>
      <c r="C134" s="3">
        <f t="shared" si="16"/>
        <v>2022</v>
      </c>
      <c r="D134" s="3">
        <f t="shared" si="17"/>
        <v>5</v>
      </c>
      <c r="E134" s="3" t="str">
        <f t="shared" si="21"/>
        <v>20-2022</v>
      </c>
      <c r="F134" s="3">
        <f t="shared" si="18"/>
        <v>4</v>
      </c>
      <c r="G134" s="14">
        <f>VLOOKUP(B134,'[1]Ventas diarias'!$C:$L,5,0)</f>
        <v>5016.9700000000012</v>
      </c>
      <c r="H134" s="14">
        <f>INDEX('[1]Utilidades - Ventas Por Semanas'!E$2:K$65536,MATCH($E134,'[1]Utilidades - Ventas Por Semanas'!B$2:B$65536,0),MATCH($F134,'[1]Utilidades - Ventas Por Semanas'!E$1:K$1,0))</f>
        <v>2935.17</v>
      </c>
      <c r="I134" s="11">
        <f t="shared" si="19"/>
        <v>2081.8000000000011</v>
      </c>
      <c r="J134" s="20">
        <f t="shared" si="20"/>
        <v>0.58504834591396793</v>
      </c>
      <c r="K134" s="14">
        <f t="shared" si="15"/>
        <v>4324.9741379310362</v>
      </c>
      <c r="L134" s="14">
        <f t="shared" si="15"/>
        <v>2530.3189655172414</v>
      </c>
    </row>
    <row r="135" spans="2:12">
      <c r="B135" s="2">
        <v>44694</v>
      </c>
      <c r="C135" s="3">
        <f t="shared" si="16"/>
        <v>2022</v>
      </c>
      <c r="D135" s="3">
        <f t="shared" si="17"/>
        <v>5</v>
      </c>
      <c r="E135" s="3" t="str">
        <f t="shared" si="21"/>
        <v>20-2022</v>
      </c>
      <c r="F135" s="3">
        <f t="shared" si="18"/>
        <v>5</v>
      </c>
      <c r="G135" s="14">
        <f>VLOOKUP(B135,'[1]Ventas diarias'!$C:$L,5,0)</f>
        <v>6800.9699999999993</v>
      </c>
      <c r="H135" s="14">
        <f>INDEX('[1]Utilidades - Ventas Por Semanas'!E$2:K$65536,MATCH($E135,'[1]Utilidades - Ventas Por Semanas'!B$2:B$65536,0),MATCH($F135,'[1]Utilidades - Ventas Por Semanas'!E$1:K$1,0))</f>
        <v>4028.82</v>
      </c>
      <c r="I135" s="11">
        <f t="shared" si="19"/>
        <v>2772.1499999999992</v>
      </c>
      <c r="J135" s="20">
        <f t="shared" si="20"/>
        <v>0.59238902685940398</v>
      </c>
      <c r="K135" s="14">
        <f t="shared" si="15"/>
        <v>5862.9051724137926</v>
      </c>
      <c r="L135" s="14">
        <f t="shared" si="15"/>
        <v>3473.120689655173</v>
      </c>
    </row>
    <row r="136" spans="2:12">
      <c r="B136" s="2">
        <v>44695</v>
      </c>
      <c r="C136" s="3">
        <f t="shared" si="16"/>
        <v>2022</v>
      </c>
      <c r="D136" s="3">
        <f t="shared" si="17"/>
        <v>5</v>
      </c>
      <c r="E136" s="3" t="str">
        <f t="shared" si="21"/>
        <v>20-2022</v>
      </c>
      <c r="F136" s="3">
        <f t="shared" si="18"/>
        <v>6</v>
      </c>
      <c r="G136" s="14">
        <f>VLOOKUP(B136,'[1]Ventas diarias'!$C:$L,5,0)</f>
        <v>6474.39</v>
      </c>
      <c r="H136" s="14">
        <f>INDEX('[1]Utilidades - Ventas Por Semanas'!E$2:K$65536,MATCH($E136,'[1]Utilidades - Ventas Por Semanas'!B$2:B$65536,0),MATCH($F136,'[1]Utilidades - Ventas Por Semanas'!E$1:K$1,0))</f>
        <v>3760.14</v>
      </c>
      <c r="I136" s="11">
        <f t="shared" si="19"/>
        <v>2714.2500000000005</v>
      </c>
      <c r="J136" s="20">
        <f t="shared" si="20"/>
        <v>0.58077131590775344</v>
      </c>
      <c r="K136" s="14">
        <f t="shared" si="15"/>
        <v>5581.370689655173</v>
      </c>
      <c r="L136" s="14">
        <f t="shared" si="15"/>
        <v>3241.5</v>
      </c>
    </row>
    <row r="137" spans="2:12">
      <c r="B137" s="2">
        <v>44696</v>
      </c>
      <c r="C137" s="3">
        <f t="shared" si="16"/>
        <v>2022</v>
      </c>
      <c r="D137" s="3">
        <f t="shared" si="17"/>
        <v>5</v>
      </c>
      <c r="E137" s="3" t="str">
        <f t="shared" si="21"/>
        <v>20-2022</v>
      </c>
      <c r="F137" s="3">
        <f t="shared" si="18"/>
        <v>7</v>
      </c>
      <c r="G137" s="14">
        <f>VLOOKUP(B137,'[1]Ventas diarias'!$C:$L,5,0)</f>
        <v>2278.7600000000007</v>
      </c>
      <c r="H137" s="14">
        <f>INDEX('[1]Utilidades - Ventas Por Semanas'!E$2:K$65536,MATCH($E137,'[1]Utilidades - Ventas Por Semanas'!B$2:B$65536,0),MATCH($F137,'[1]Utilidades - Ventas Por Semanas'!E$1:K$1,0))</f>
        <v>1349.34</v>
      </c>
      <c r="I137" s="11">
        <f t="shared" si="19"/>
        <v>929.42000000000075</v>
      </c>
      <c r="J137" s="20">
        <f t="shared" si="20"/>
        <v>0.59213782934578429</v>
      </c>
      <c r="K137" s="14">
        <f t="shared" si="15"/>
        <v>1964.4482758620697</v>
      </c>
      <c r="L137" s="14">
        <f t="shared" si="15"/>
        <v>1163.2241379310344</v>
      </c>
    </row>
    <row r="138" spans="2:12">
      <c r="B138" s="2">
        <v>44697</v>
      </c>
      <c r="C138" s="3">
        <f t="shared" si="16"/>
        <v>2022</v>
      </c>
      <c r="D138" s="3">
        <f t="shared" si="17"/>
        <v>5</v>
      </c>
      <c r="E138" s="3" t="str">
        <f t="shared" si="21"/>
        <v>21-2022</v>
      </c>
      <c r="F138" s="3">
        <f t="shared" si="18"/>
        <v>1</v>
      </c>
      <c r="G138" s="14">
        <f>VLOOKUP(B138,'[1]Ventas diarias'!$C:$L,5,0)</f>
        <v>6836.3300000000008</v>
      </c>
      <c r="H138" s="14">
        <f>INDEX('[1]Utilidades - Ventas Por Semanas'!E$2:K$65536,MATCH($E138,'[1]Utilidades - Ventas Por Semanas'!B$2:B$65536,0),MATCH($F138,'[1]Utilidades - Ventas Por Semanas'!E$1:K$1,0))</f>
        <v>4091.26</v>
      </c>
      <c r="I138" s="11">
        <f t="shared" si="19"/>
        <v>2745.0700000000006</v>
      </c>
      <c r="J138" s="20">
        <f t="shared" si="20"/>
        <v>0.59845852964968038</v>
      </c>
      <c r="K138" s="14">
        <f t="shared" si="15"/>
        <v>5893.3879310344837</v>
      </c>
      <c r="L138" s="14">
        <f t="shared" si="15"/>
        <v>3526.9482758620693</v>
      </c>
    </row>
    <row r="139" spans="2:12">
      <c r="B139" s="2">
        <v>44698</v>
      </c>
      <c r="C139" s="3">
        <f t="shared" si="16"/>
        <v>2022</v>
      </c>
      <c r="D139" s="3">
        <f t="shared" si="17"/>
        <v>5</v>
      </c>
      <c r="E139" s="3" t="str">
        <f t="shared" si="21"/>
        <v>21-2022</v>
      </c>
      <c r="F139" s="3">
        <f t="shared" si="18"/>
        <v>2</v>
      </c>
      <c r="G139" s="14">
        <f>VLOOKUP(B139,'[1]Ventas diarias'!$C:$L,5,0)</f>
        <v>2978.96</v>
      </c>
      <c r="H139" s="14">
        <f>INDEX('[1]Utilidades - Ventas Por Semanas'!E$2:K$65536,MATCH($E139,'[1]Utilidades - Ventas Por Semanas'!B$2:B$65536,0),MATCH($F139,'[1]Utilidades - Ventas Por Semanas'!E$1:K$1,0))</f>
        <v>1801.97</v>
      </c>
      <c r="I139" s="11">
        <f t="shared" si="19"/>
        <v>1176.99</v>
      </c>
      <c r="J139" s="20">
        <f t="shared" si="20"/>
        <v>0.6048990251631442</v>
      </c>
      <c r="K139" s="14">
        <f t="shared" si="15"/>
        <v>2568.0689655172414</v>
      </c>
      <c r="L139" s="14">
        <f t="shared" si="15"/>
        <v>1553.4224137931035</v>
      </c>
    </row>
    <row r="140" spans="2:12">
      <c r="B140" s="2">
        <v>44699</v>
      </c>
      <c r="C140" s="3">
        <f t="shared" si="16"/>
        <v>2022</v>
      </c>
      <c r="D140" s="3">
        <f t="shared" si="17"/>
        <v>5</v>
      </c>
      <c r="E140" s="3" t="str">
        <f t="shared" si="21"/>
        <v>21-2022</v>
      </c>
      <c r="F140" s="3">
        <f t="shared" si="18"/>
        <v>3</v>
      </c>
      <c r="G140" s="14">
        <f>VLOOKUP(B140,'[1]Ventas diarias'!$C:$L,5,0)</f>
        <v>3994.34</v>
      </c>
      <c r="H140" s="14">
        <f>INDEX('[1]Utilidades - Ventas Por Semanas'!E$2:K$65536,MATCH($E140,'[1]Utilidades - Ventas Por Semanas'!B$2:B$65536,0),MATCH($F140,'[1]Utilidades - Ventas Por Semanas'!E$1:K$1,0))</f>
        <v>2329.9499999999998</v>
      </c>
      <c r="I140" s="11">
        <f t="shared" si="19"/>
        <v>1664.3900000000003</v>
      </c>
      <c r="J140" s="20">
        <f t="shared" si="20"/>
        <v>0.58331288773614653</v>
      </c>
      <c r="K140" s="14">
        <f t="shared" si="15"/>
        <v>3443.3965517241381</v>
      </c>
      <c r="L140" s="14">
        <f t="shared" si="15"/>
        <v>2008.5775862068965</v>
      </c>
    </row>
    <row r="141" spans="2:12">
      <c r="B141" s="2">
        <v>44700</v>
      </c>
      <c r="C141" s="3">
        <f t="shared" si="16"/>
        <v>2022</v>
      </c>
      <c r="D141" s="3">
        <f t="shared" si="17"/>
        <v>5</v>
      </c>
      <c r="E141" s="3" t="str">
        <f t="shared" si="21"/>
        <v>21-2022</v>
      </c>
      <c r="F141" s="3">
        <f t="shared" si="18"/>
        <v>4</v>
      </c>
      <c r="G141" s="14">
        <f>VLOOKUP(B141,'[1]Ventas diarias'!$C:$L,5,0)</f>
        <v>3841.4299999999994</v>
      </c>
      <c r="H141" s="14">
        <f>INDEX('[1]Utilidades - Ventas Por Semanas'!E$2:K$65536,MATCH($E141,'[1]Utilidades - Ventas Por Semanas'!B$2:B$65536,0),MATCH($F141,'[1]Utilidades - Ventas Por Semanas'!E$1:K$1,0))</f>
        <v>2337.63</v>
      </c>
      <c r="I141" s="11">
        <f t="shared" si="19"/>
        <v>1503.7999999999993</v>
      </c>
      <c r="J141" s="20">
        <f t="shared" si="20"/>
        <v>0.60853119801740507</v>
      </c>
      <c r="K141" s="14">
        <f t="shared" si="15"/>
        <v>3311.5775862068963</v>
      </c>
      <c r="L141" s="14">
        <f t="shared" si="15"/>
        <v>2015.1982758620693</v>
      </c>
    </row>
    <row r="142" spans="2:12">
      <c r="B142" s="2">
        <v>44701</v>
      </c>
      <c r="C142" s="3">
        <f t="shared" si="16"/>
        <v>2022</v>
      </c>
      <c r="D142" s="3">
        <f t="shared" si="17"/>
        <v>5</v>
      </c>
      <c r="E142" s="3" t="str">
        <f t="shared" si="21"/>
        <v>21-2022</v>
      </c>
      <c r="F142" s="3">
        <f t="shared" si="18"/>
        <v>5</v>
      </c>
      <c r="G142" s="14">
        <f>VLOOKUP(B142,'[1]Ventas diarias'!$C:$L,5,0)</f>
        <v>5256.2100000000009</v>
      </c>
      <c r="H142" s="14">
        <f>INDEX('[1]Utilidades - Ventas Por Semanas'!E$2:K$65536,MATCH($E142,'[1]Utilidades - Ventas Por Semanas'!B$2:B$65536,0),MATCH($F142,'[1]Utilidades - Ventas Por Semanas'!E$1:K$1,0))</f>
        <v>3190.74</v>
      </c>
      <c r="I142" s="11">
        <f t="shared" si="19"/>
        <v>2065.4700000000012</v>
      </c>
      <c r="J142" s="20">
        <f t="shared" si="20"/>
        <v>0.60704195608622924</v>
      </c>
      <c r="K142" s="14">
        <f t="shared" si="15"/>
        <v>4531.2155172413804</v>
      </c>
      <c r="L142" s="14">
        <f t="shared" si="15"/>
        <v>2750.6379310344828</v>
      </c>
    </row>
    <row r="143" spans="2:12">
      <c r="B143" s="2">
        <v>44702</v>
      </c>
      <c r="C143" s="3">
        <f t="shared" si="16"/>
        <v>2022</v>
      </c>
      <c r="D143" s="3">
        <f t="shared" si="17"/>
        <v>5</v>
      </c>
      <c r="E143" s="3" t="str">
        <f t="shared" si="21"/>
        <v>21-2022</v>
      </c>
      <c r="F143" s="3">
        <f t="shared" si="18"/>
        <v>6</v>
      </c>
      <c r="G143" s="14">
        <f>VLOOKUP(B143,'[1]Ventas diarias'!$C:$L,5,0)</f>
        <v>4876.71</v>
      </c>
      <c r="H143" s="14">
        <f>INDEX('[1]Utilidades - Ventas Por Semanas'!E$2:K$65536,MATCH($E143,'[1]Utilidades - Ventas Por Semanas'!B$2:B$65536,0),MATCH($F143,'[1]Utilidades - Ventas Por Semanas'!E$1:K$1,0))</f>
        <v>2880.41</v>
      </c>
      <c r="I143" s="11">
        <f t="shared" si="19"/>
        <v>1996.3000000000002</v>
      </c>
      <c r="J143" s="20">
        <f t="shared" si="20"/>
        <v>0.59064615283664601</v>
      </c>
      <c r="K143" s="14">
        <f t="shared" si="15"/>
        <v>4204.060344827587</v>
      </c>
      <c r="L143" s="14">
        <f t="shared" si="15"/>
        <v>2483.1120689655172</v>
      </c>
    </row>
    <row r="144" spans="2:12">
      <c r="B144" s="2">
        <v>44703</v>
      </c>
      <c r="C144" s="3">
        <f t="shared" si="16"/>
        <v>2022</v>
      </c>
      <c r="D144" s="3">
        <f t="shared" si="17"/>
        <v>5</v>
      </c>
      <c r="E144" s="3" t="str">
        <f t="shared" si="21"/>
        <v>21-2022</v>
      </c>
      <c r="F144" s="3">
        <f t="shared" si="18"/>
        <v>7</v>
      </c>
      <c r="G144" s="14">
        <f>VLOOKUP(B144,'[1]Ventas diarias'!$C:$L,5,0)</f>
        <v>3625.34</v>
      </c>
      <c r="H144" s="14">
        <f>INDEX('[1]Utilidades - Ventas Por Semanas'!E$2:K$65536,MATCH($E144,'[1]Utilidades - Ventas Por Semanas'!B$2:B$65536,0),MATCH($F144,'[1]Utilidades - Ventas Por Semanas'!E$1:K$1,0))</f>
        <v>2172.88</v>
      </c>
      <c r="I144" s="11">
        <f t="shared" si="19"/>
        <v>1452.46</v>
      </c>
      <c r="J144" s="20">
        <f t="shared" si="20"/>
        <v>0.59935895667716688</v>
      </c>
      <c r="K144" s="14">
        <f t="shared" si="15"/>
        <v>3125.2931034482763</v>
      </c>
      <c r="L144" s="14">
        <f t="shared" si="15"/>
        <v>1873.1724137931037</v>
      </c>
    </row>
    <row r="145" spans="2:12">
      <c r="B145" s="2">
        <v>44704</v>
      </c>
      <c r="C145" s="3">
        <f t="shared" si="16"/>
        <v>2022</v>
      </c>
      <c r="D145" s="3">
        <f t="shared" si="17"/>
        <v>5</v>
      </c>
      <c r="E145" s="3" t="str">
        <f t="shared" si="21"/>
        <v>22-2022</v>
      </c>
      <c r="F145" s="3">
        <f t="shared" si="18"/>
        <v>1</v>
      </c>
      <c r="G145" s="14">
        <f>VLOOKUP(B145,'[1]Ventas diarias'!$C:$L,5,0)</f>
        <v>2353.5600000000004</v>
      </c>
      <c r="H145" s="14">
        <f>INDEX('[1]Utilidades - Ventas Por Semanas'!E$2:K$65536,MATCH($E145,'[1]Utilidades - Ventas Por Semanas'!B$2:B$65536,0),MATCH($F145,'[1]Utilidades - Ventas Por Semanas'!E$1:K$1,0))</f>
        <v>1398.95</v>
      </c>
      <c r="I145" s="11">
        <f t="shared" si="19"/>
        <v>954.61000000000035</v>
      </c>
      <c r="J145" s="20">
        <f t="shared" si="20"/>
        <v>0.59439742347762525</v>
      </c>
      <c r="K145" s="14">
        <f t="shared" si="15"/>
        <v>2028.9310344827591</v>
      </c>
      <c r="L145" s="14">
        <f t="shared" si="15"/>
        <v>1205.9913793103449</v>
      </c>
    </row>
    <row r="146" spans="2:12">
      <c r="B146" s="2">
        <v>44705</v>
      </c>
      <c r="C146" s="3">
        <f t="shared" si="16"/>
        <v>2022</v>
      </c>
      <c r="D146" s="3">
        <f t="shared" si="17"/>
        <v>5</v>
      </c>
      <c r="E146" s="3" t="str">
        <f t="shared" si="21"/>
        <v>22-2022</v>
      </c>
      <c r="F146" s="3">
        <f t="shared" si="18"/>
        <v>2</v>
      </c>
      <c r="G146" s="14">
        <f>VLOOKUP(B146,'[1]Ventas diarias'!$C:$L,5,0)</f>
        <v>2837.7700000000004</v>
      </c>
      <c r="H146" s="14">
        <f>INDEX('[1]Utilidades - Ventas Por Semanas'!E$2:K$65536,MATCH($E146,'[1]Utilidades - Ventas Por Semanas'!B$2:B$65536,0),MATCH($F146,'[1]Utilidades - Ventas Por Semanas'!E$1:K$1,0))</f>
        <v>1671.61</v>
      </c>
      <c r="I146" s="11">
        <f t="shared" si="19"/>
        <v>1166.1600000000005</v>
      </c>
      <c r="J146" s="20">
        <f t="shared" si="20"/>
        <v>0.58905760509132155</v>
      </c>
      <c r="K146" s="14">
        <f t="shared" si="15"/>
        <v>2446.3534482758628</v>
      </c>
      <c r="L146" s="14">
        <f t="shared" si="15"/>
        <v>1441.0431034482758</v>
      </c>
    </row>
    <row r="147" spans="2:12">
      <c r="B147" s="2">
        <v>44706</v>
      </c>
      <c r="C147" s="3">
        <f t="shared" si="16"/>
        <v>2022</v>
      </c>
      <c r="D147" s="3">
        <f t="shared" si="17"/>
        <v>5</v>
      </c>
      <c r="E147" s="3" t="str">
        <f t="shared" si="21"/>
        <v>22-2022</v>
      </c>
      <c r="F147" s="3">
        <f t="shared" si="18"/>
        <v>3</v>
      </c>
      <c r="G147" s="14">
        <f>VLOOKUP(B147,'[1]Ventas diarias'!$C:$L,5,0)</f>
        <v>6485.3500000000013</v>
      </c>
      <c r="H147" s="14">
        <f>INDEX('[1]Utilidades - Ventas Por Semanas'!E$2:K$65536,MATCH($E147,'[1]Utilidades - Ventas Por Semanas'!B$2:B$65536,0),MATCH($F147,'[1]Utilidades - Ventas Por Semanas'!E$1:K$1,0))</f>
        <v>3843.54</v>
      </c>
      <c r="I147" s="11">
        <f t="shared" si="19"/>
        <v>2641.8100000000013</v>
      </c>
      <c r="J147" s="20">
        <f t="shared" si="20"/>
        <v>0.59264958714641447</v>
      </c>
      <c r="K147" s="14">
        <f t="shared" ref="K147:L153" si="22">G147/1.16</f>
        <v>5590.8189655172428</v>
      </c>
      <c r="L147" s="14">
        <f t="shared" si="22"/>
        <v>3313.3965517241381</v>
      </c>
    </row>
    <row r="148" spans="2:12">
      <c r="B148" s="2">
        <v>44707</v>
      </c>
      <c r="C148" s="3">
        <f t="shared" si="16"/>
        <v>2022</v>
      </c>
      <c r="D148" s="3">
        <f t="shared" si="17"/>
        <v>5</v>
      </c>
      <c r="E148" s="3" t="str">
        <f t="shared" si="21"/>
        <v>22-2022</v>
      </c>
      <c r="F148" s="3">
        <f t="shared" si="18"/>
        <v>4</v>
      </c>
      <c r="G148" s="14">
        <f>VLOOKUP(B148,'[1]Ventas diarias'!$C:$L,5,0)</f>
        <v>4079.2599999999998</v>
      </c>
      <c r="H148" s="14">
        <f>INDEX('[1]Utilidades - Ventas Por Semanas'!E$2:K$65536,MATCH($E148,'[1]Utilidades - Ventas Por Semanas'!B$2:B$65536,0),MATCH($F148,'[1]Utilidades - Ventas Por Semanas'!E$1:K$1,0))</f>
        <v>2365.6</v>
      </c>
      <c r="I148" s="11">
        <f t="shared" si="19"/>
        <v>1713.6599999999999</v>
      </c>
      <c r="J148" s="20">
        <f t="shared" si="20"/>
        <v>0.57990910116050465</v>
      </c>
      <c r="K148" s="14">
        <f t="shared" si="22"/>
        <v>3516.6034482758623</v>
      </c>
      <c r="L148" s="14">
        <f t="shared" si="22"/>
        <v>2039.3103448275863</v>
      </c>
    </row>
    <row r="149" spans="2:12">
      <c r="B149" s="2">
        <v>44708</v>
      </c>
      <c r="C149" s="3">
        <f t="shared" si="16"/>
        <v>2022</v>
      </c>
      <c r="D149" s="3">
        <f t="shared" si="17"/>
        <v>5</v>
      </c>
      <c r="E149" s="3" t="str">
        <f t="shared" si="21"/>
        <v>22-2022</v>
      </c>
      <c r="F149" s="3">
        <f t="shared" si="18"/>
        <v>5</v>
      </c>
      <c r="G149" s="14">
        <f>VLOOKUP(B149,'[1]Ventas diarias'!$C:$L,5,0)</f>
        <v>6378.3899999999994</v>
      </c>
      <c r="H149" s="14">
        <f>INDEX('[1]Utilidades - Ventas Por Semanas'!E$2:K$65536,MATCH($E149,'[1]Utilidades - Ventas Por Semanas'!B$2:B$65536,0),MATCH($F149,'[1]Utilidades - Ventas Por Semanas'!E$1:K$1,0))</f>
        <v>3894.37</v>
      </c>
      <c r="I149" s="11">
        <f t="shared" si="19"/>
        <v>2484.0199999999995</v>
      </c>
      <c r="J149" s="20">
        <f t="shared" si="20"/>
        <v>0.61055689601921492</v>
      </c>
      <c r="K149" s="14">
        <f t="shared" si="22"/>
        <v>5498.6120689655172</v>
      </c>
      <c r="L149" s="14">
        <f t="shared" si="22"/>
        <v>3357.2155172413795</v>
      </c>
    </row>
    <row r="150" spans="2:12">
      <c r="B150" s="2">
        <v>44709</v>
      </c>
      <c r="C150" s="3">
        <f t="shared" si="16"/>
        <v>2022</v>
      </c>
      <c r="D150" s="3">
        <f t="shared" si="17"/>
        <v>5</v>
      </c>
      <c r="E150" s="3" t="str">
        <f t="shared" si="21"/>
        <v>22-2022</v>
      </c>
      <c r="F150" s="3">
        <f t="shared" si="18"/>
        <v>6</v>
      </c>
      <c r="G150" s="14">
        <f>VLOOKUP(B150,'[1]Ventas diarias'!$C:$L,5,0)</f>
        <v>3786.5900000000006</v>
      </c>
      <c r="H150" s="14">
        <f>INDEX('[1]Utilidades - Ventas Por Semanas'!E$2:K$65536,MATCH($E150,'[1]Utilidades - Ventas Por Semanas'!B$2:B$65536,0),MATCH($F150,'[1]Utilidades - Ventas Por Semanas'!E$1:K$1,0))</f>
        <v>2274.87</v>
      </c>
      <c r="I150" s="11">
        <f t="shared" si="19"/>
        <v>1511.7200000000007</v>
      </c>
      <c r="J150" s="20">
        <f t="shared" si="20"/>
        <v>0.60077008601406534</v>
      </c>
      <c r="K150" s="14">
        <f t="shared" si="22"/>
        <v>3264.3017241379316</v>
      </c>
      <c r="L150" s="14">
        <f t="shared" si="22"/>
        <v>1961.094827586207</v>
      </c>
    </row>
    <row r="151" spans="2:12">
      <c r="B151" s="2">
        <v>44710</v>
      </c>
      <c r="C151" s="3">
        <f t="shared" si="16"/>
        <v>2022</v>
      </c>
      <c r="D151" s="3">
        <f t="shared" si="17"/>
        <v>5</v>
      </c>
      <c r="E151" s="3" t="str">
        <f t="shared" si="21"/>
        <v>22-2022</v>
      </c>
      <c r="F151" s="3">
        <f t="shared" si="18"/>
        <v>7</v>
      </c>
      <c r="G151" s="14">
        <f>VLOOKUP(B151,'[1]Ventas diarias'!$C:$L,5,0)</f>
        <v>3963.0600000000009</v>
      </c>
      <c r="H151" s="14">
        <f>INDEX('[1]Utilidades - Ventas Por Semanas'!E$2:K$65536,MATCH($E151,'[1]Utilidades - Ventas Por Semanas'!B$2:B$65536,0),MATCH($F151,'[1]Utilidades - Ventas Por Semanas'!E$1:K$1,0))</f>
        <v>2283.02</v>
      </c>
      <c r="I151" s="11">
        <f t="shared" si="19"/>
        <v>1680.0400000000009</v>
      </c>
      <c r="J151" s="20">
        <f t="shared" si="20"/>
        <v>0.57607505311552176</v>
      </c>
      <c r="K151" s="14">
        <f t="shared" si="22"/>
        <v>3416.4310344827595</v>
      </c>
      <c r="L151" s="14">
        <f t="shared" si="22"/>
        <v>1968.1206896551726</v>
      </c>
    </row>
    <row r="152" spans="2:12">
      <c r="B152" s="2">
        <v>44711</v>
      </c>
      <c r="C152" s="3">
        <f t="shared" si="16"/>
        <v>2022</v>
      </c>
      <c r="D152" s="3">
        <f t="shared" si="17"/>
        <v>5</v>
      </c>
      <c r="E152" s="3" t="str">
        <f t="shared" si="21"/>
        <v>23-2022</v>
      </c>
      <c r="F152" s="3">
        <f t="shared" si="18"/>
        <v>1</v>
      </c>
      <c r="G152" s="14">
        <v>4594.9450000000006</v>
      </c>
      <c r="H152" s="14">
        <v>2665.0681</v>
      </c>
      <c r="I152" s="11">
        <f t="shared" si="19"/>
        <v>1929.8769000000007</v>
      </c>
      <c r="J152" s="20">
        <f t="shared" si="20"/>
        <v>0.57999999999999996</v>
      </c>
      <c r="K152" s="14">
        <f t="shared" si="22"/>
        <v>3961.1594827586214</v>
      </c>
      <c r="L152" s="14">
        <f t="shared" si="22"/>
        <v>2297.4725000000003</v>
      </c>
    </row>
    <row r="153" spans="2:12">
      <c r="B153" s="2">
        <v>44712</v>
      </c>
      <c r="C153" s="3">
        <f t="shared" si="16"/>
        <v>2022</v>
      </c>
      <c r="D153" s="3">
        <f t="shared" si="17"/>
        <v>5</v>
      </c>
      <c r="E153" s="3" t="str">
        <f t="shared" si="21"/>
        <v>23-2022</v>
      </c>
      <c r="F153" s="3">
        <f t="shared" si="18"/>
        <v>2</v>
      </c>
      <c r="G153" s="14">
        <v>2908.3650000000002</v>
      </c>
      <c r="H153" s="14">
        <v>1657.7680499999999</v>
      </c>
      <c r="I153" s="11">
        <f t="shared" si="19"/>
        <v>1250.5969500000003</v>
      </c>
      <c r="J153" s="20">
        <f t="shared" si="20"/>
        <v>0.56999999999999995</v>
      </c>
      <c r="K153" s="14">
        <f t="shared" si="22"/>
        <v>2507.2112068965521</v>
      </c>
      <c r="L153" s="14">
        <f t="shared" si="22"/>
        <v>1429.1103879310344</v>
      </c>
    </row>
  </sheetData>
  <autoFilter ref="B2:J1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showGridLines="0" zoomScaleNormal="100" workbookViewId="0"/>
  </sheetViews>
  <sheetFormatPr defaultColWidth="8.75" defaultRowHeight="14.25"/>
  <cols>
    <col min="1" max="1" width="3.625" customWidth="1"/>
    <col min="2" max="2" width="22.625" bestFit="1" customWidth="1"/>
  </cols>
  <sheetData>
    <row r="1" spans="2:8" ht="15">
      <c r="B1" s="12"/>
      <c r="C1" s="19">
        <v>1</v>
      </c>
      <c r="D1" s="19">
        <v>2</v>
      </c>
      <c r="E1" s="19">
        <v>3</v>
      </c>
      <c r="F1" s="19">
        <v>4</v>
      </c>
      <c r="G1" s="19">
        <v>5</v>
      </c>
    </row>
    <row r="2" spans="2:8" ht="15">
      <c r="B2" s="16" t="s">
        <v>2</v>
      </c>
      <c r="C2" s="17" t="s">
        <v>27</v>
      </c>
      <c r="D2" s="17" t="s">
        <v>28</v>
      </c>
      <c r="E2" s="17" t="s">
        <v>29</v>
      </c>
      <c r="F2" s="17" t="s">
        <v>30</v>
      </c>
      <c r="G2" s="17" t="s">
        <v>31</v>
      </c>
    </row>
    <row r="3" spans="2:8" ht="15">
      <c r="B3" s="16" t="s">
        <v>15</v>
      </c>
      <c r="C3" s="18">
        <f>SUM(C4:C12)</f>
        <v>28156.440000000002</v>
      </c>
      <c r="D3" s="18">
        <f t="shared" ref="D3:G3" si="0">SUM(D4:D12)</f>
        <v>28565.140000000003</v>
      </c>
      <c r="E3" s="18">
        <f t="shared" si="0"/>
        <v>33720.93</v>
      </c>
      <c r="F3" s="18">
        <f t="shared" si="0"/>
        <v>37694.369999999995</v>
      </c>
      <c r="G3" s="18">
        <f t="shared" si="0"/>
        <v>36175.910000000003</v>
      </c>
    </row>
    <row r="4" spans="2:8">
      <c r="B4" s="13" t="s">
        <v>32</v>
      </c>
      <c r="C4" s="14">
        <v>9280</v>
      </c>
      <c r="D4" s="14">
        <v>9280</v>
      </c>
      <c r="E4" s="14">
        <v>9260</v>
      </c>
      <c r="F4" s="14">
        <v>9280</v>
      </c>
      <c r="G4" s="14">
        <v>9280</v>
      </c>
      <c r="H4" s="15"/>
    </row>
    <row r="5" spans="2:8">
      <c r="B5" s="13" t="s">
        <v>35</v>
      </c>
      <c r="C5" s="14">
        <v>2336.08</v>
      </c>
      <c r="D5" s="14">
        <v>0</v>
      </c>
      <c r="E5" s="14">
        <v>2397.6799999999998</v>
      </c>
      <c r="F5" s="14">
        <v>2908.12</v>
      </c>
      <c r="G5" s="14">
        <v>3887.16</v>
      </c>
      <c r="H5" s="15"/>
    </row>
    <row r="6" spans="2:8">
      <c r="B6" s="13" t="s">
        <v>36</v>
      </c>
      <c r="C6" s="14">
        <v>550</v>
      </c>
      <c r="D6" s="14">
        <v>550</v>
      </c>
      <c r="E6" s="14">
        <v>550</v>
      </c>
      <c r="F6" s="14">
        <v>550</v>
      </c>
      <c r="G6" s="14">
        <v>550</v>
      </c>
      <c r="H6" s="15"/>
    </row>
    <row r="7" spans="2:8">
      <c r="B7" s="13" t="s">
        <v>34</v>
      </c>
      <c r="C7" s="14">
        <v>2433.36</v>
      </c>
      <c r="D7" s="14">
        <v>2684.08</v>
      </c>
      <c r="E7" s="14">
        <v>2240</v>
      </c>
      <c r="F7" s="14">
        <v>2628</v>
      </c>
      <c r="G7" s="14">
        <v>2623.5</v>
      </c>
      <c r="H7" s="15"/>
    </row>
    <row r="8" spans="2:8">
      <c r="B8" s="13" t="s">
        <v>39</v>
      </c>
      <c r="C8" s="14">
        <v>0</v>
      </c>
      <c r="D8" s="14">
        <v>2500</v>
      </c>
      <c r="E8" s="14">
        <v>2500</v>
      </c>
      <c r="F8" s="14">
        <v>2500</v>
      </c>
      <c r="G8" s="14">
        <v>2500</v>
      </c>
      <c r="H8" s="15"/>
    </row>
    <row r="9" spans="2:8">
      <c r="B9" s="13" t="s">
        <v>40</v>
      </c>
      <c r="C9" s="14">
        <v>0</v>
      </c>
      <c r="D9" s="14">
        <v>0</v>
      </c>
      <c r="E9" s="14">
        <v>660.75</v>
      </c>
      <c r="F9" s="14">
        <v>660.75</v>
      </c>
      <c r="G9" s="14">
        <v>660.75</v>
      </c>
      <c r="H9" s="15"/>
    </row>
    <row r="10" spans="2:8">
      <c r="B10" t="s">
        <v>33</v>
      </c>
      <c r="C10" s="14">
        <v>13100</v>
      </c>
      <c r="D10" s="14">
        <v>13050</v>
      </c>
      <c r="E10" s="14">
        <v>15760</v>
      </c>
      <c r="F10" s="14">
        <v>17432</v>
      </c>
      <c r="G10" s="14">
        <v>15620</v>
      </c>
      <c r="H10" s="15"/>
    </row>
    <row r="11" spans="2:8">
      <c r="B11" t="s">
        <v>37</v>
      </c>
      <c r="C11" s="14">
        <v>305</v>
      </c>
      <c r="D11" s="14">
        <v>381.56</v>
      </c>
      <c r="E11" s="14">
        <v>62.5</v>
      </c>
      <c r="F11" s="14">
        <v>818.5</v>
      </c>
      <c r="G11" s="14">
        <v>700</v>
      </c>
      <c r="H11" s="15"/>
    </row>
    <row r="12" spans="2:8">
      <c r="B12" t="s">
        <v>38</v>
      </c>
      <c r="C12" s="14">
        <v>152</v>
      </c>
      <c r="D12" s="14">
        <v>119.5</v>
      </c>
      <c r="E12" s="14">
        <v>290</v>
      </c>
      <c r="F12" s="14">
        <v>917</v>
      </c>
      <c r="G12" s="14">
        <v>354.5</v>
      </c>
      <c r="H12" s="15"/>
    </row>
    <row r="13" spans="2:8">
      <c r="H13" s="15"/>
    </row>
    <row r="14" spans="2:8">
      <c r="H14" s="15"/>
    </row>
    <row r="15" spans="2:8">
      <c r="H15" s="15"/>
    </row>
    <row r="16" spans="2:8">
      <c r="H16" s="15"/>
    </row>
    <row r="17" spans="8:8">
      <c r="H17" s="15"/>
    </row>
    <row r="18" spans="8:8">
      <c r="H1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"/>
  <sheetViews>
    <sheetView showGridLines="0" zoomScaleNormal="100" workbookViewId="0"/>
  </sheetViews>
  <sheetFormatPr defaultColWidth="8.75" defaultRowHeight="14.25"/>
  <cols>
    <col min="1" max="1" width="12.375" bestFit="1" customWidth="1"/>
    <col min="2" max="2" width="19.375" bestFit="1" customWidth="1"/>
    <col min="8" max="10" width="14.25" bestFit="1" customWidth="1"/>
  </cols>
  <sheetData>
    <row r="2" spans="2:16">
      <c r="B2" s="8" t="s">
        <v>18</v>
      </c>
      <c r="C2" t="s">
        <v>20</v>
      </c>
      <c r="O2" s="8" t="s">
        <v>23</v>
      </c>
    </row>
    <row r="3" spans="2:16">
      <c r="B3" s="9">
        <v>1</v>
      </c>
      <c r="C3" s="10">
        <v>123191.02000000002</v>
      </c>
      <c r="H3" t="s">
        <v>24</v>
      </c>
      <c r="I3" t="s">
        <v>25</v>
      </c>
      <c r="J3" t="s">
        <v>26</v>
      </c>
      <c r="O3" s="9" t="s">
        <v>21</v>
      </c>
      <c r="P3" s="10">
        <v>81618.019999999975</v>
      </c>
    </row>
    <row r="4" spans="2:16">
      <c r="B4" s="9">
        <v>2</v>
      </c>
      <c r="C4" s="10">
        <v>110688.44000000002</v>
      </c>
      <c r="H4" s="10">
        <v>218048.10540000006</v>
      </c>
      <c r="I4" s="10">
        <v>178626.97900000005</v>
      </c>
      <c r="J4" s="10">
        <v>202891.38560000004</v>
      </c>
      <c r="O4" s="9" t="s">
        <v>22</v>
      </c>
      <c r="P4" s="10">
        <v>517995.0700000003</v>
      </c>
    </row>
    <row r="5" spans="2:16">
      <c r="B5" s="9">
        <v>3</v>
      </c>
      <c r="C5" s="10">
        <v>121427.19000000002</v>
      </c>
    </row>
    <row r="6" spans="2:16">
      <c r="B6" s="9">
        <v>4</v>
      </c>
      <c r="C6" s="10">
        <v>118557.21</v>
      </c>
    </row>
    <row r="7" spans="2:16">
      <c r="B7" s="9">
        <v>5</v>
      </c>
      <c r="C7" s="10">
        <v>133205.92000000001</v>
      </c>
    </row>
    <row r="8" spans="2:16">
      <c r="B8" s="9" t="s">
        <v>19</v>
      </c>
      <c r="C8" s="10">
        <v>607069.78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"/>
  <sheetViews>
    <sheetView showGridLines="0" workbookViewId="0"/>
  </sheetViews>
  <sheetFormatPr defaultColWidth="8.75" defaultRowHeight="14.25"/>
  <cols>
    <col min="1" max="1" width="1.5" customWidth="1"/>
    <col min="2" max="2" width="24.25" customWidth="1"/>
    <col min="3" max="7" width="10.875" customWidth="1"/>
    <col min="9" max="9" width="16" bestFit="1" customWidth="1"/>
  </cols>
  <sheetData>
    <row r="1" spans="1:9" ht="15">
      <c r="A1" s="12"/>
    </row>
    <row r="2" spans="1:9" ht="15">
      <c r="B2" s="21">
        <v>2022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1:9" ht="15">
      <c r="B3" s="22"/>
      <c r="C3" s="23" t="s">
        <v>27</v>
      </c>
      <c r="D3" s="23" t="s">
        <v>28</v>
      </c>
      <c r="E3" s="23" t="s">
        <v>29</v>
      </c>
      <c r="F3" s="23" t="s">
        <v>30</v>
      </c>
      <c r="G3" s="23" t="s">
        <v>31</v>
      </c>
      <c r="H3" s="23">
        <v>2022</v>
      </c>
      <c r="I3" s="23" t="s">
        <v>54</v>
      </c>
    </row>
    <row r="4" spans="1:9">
      <c r="B4" t="s">
        <v>48</v>
      </c>
      <c r="C4" s="14">
        <f>SUMIF('Resumen Ingresos diarios'!$D:$D,'Estado de resultados'!C2,'Resumen Ingresos diarios'!$G:$G)</f>
        <v>123191.02000000002</v>
      </c>
      <c r="D4" s="14">
        <f>SUMIF('Resumen Ingresos diarios'!$D:$D,'Estado de resultados'!D2,'Resumen Ingresos diarios'!$G:$G)</f>
        <v>110688.44000000002</v>
      </c>
      <c r="E4" s="14">
        <f>SUMIF('Resumen Ingresos diarios'!$D:$D,'Estado de resultados'!E2,'Resumen Ingresos diarios'!$G:$G)</f>
        <v>121427.19000000002</v>
      </c>
      <c r="F4" s="14">
        <f>SUMIF('Resumen Ingresos diarios'!$D:$D,'Estado de resultados'!F2,'Resumen Ingresos diarios'!$G:$G)</f>
        <v>118557.21</v>
      </c>
      <c r="G4" s="14">
        <f>SUMIF('Resumen Ingresos diarios'!$D:$D,'Estado de resultados'!G2,'Resumen Ingresos diarios'!$G:$G)</f>
        <v>133205.92000000001</v>
      </c>
      <c r="H4" s="24">
        <f>SUM(C4:F4)</f>
        <v>473863.86000000004</v>
      </c>
    </row>
    <row r="5" spans="1:9">
      <c r="B5" s="25" t="s">
        <v>44</v>
      </c>
      <c r="C5" s="26">
        <f>SUMIF('Resumen Ingresos diarios'!$D:$D,'Estado de resultados'!C2,'Resumen Ingresos diarios'!$H:$H)</f>
        <v>66894.640000000014</v>
      </c>
      <c r="D5" s="26">
        <f>SUMIF('Resumen Ingresos diarios'!$D:$D,'Estado de resultados'!D2,'Resumen Ingresos diarios'!$H:$H)</f>
        <v>59993.320000000007</v>
      </c>
      <c r="E5" s="26">
        <f>SUMIF('Resumen Ingresos diarios'!$D:$D,'Estado de resultados'!E2,'Resumen Ingresos diarios'!$H:$H)</f>
        <v>57134.319999999992</v>
      </c>
      <c r="F5" s="26">
        <f>SUMIF('Resumen Ingresos diarios'!$D:$D,'Estado de resultados'!F2,'Resumen Ingresos diarios'!$H:$H)</f>
        <v>70724.44</v>
      </c>
      <c r="G5" s="26">
        <f>SUMIF('Resumen Ingresos diarios'!$D:$D,'Estado de resultados'!G2,'Resumen Ingresos diarios'!$H:$H)</f>
        <v>78750.716149999993</v>
      </c>
      <c r="H5" s="32">
        <f>SUM(C5:F5)</f>
        <v>254746.72000000003</v>
      </c>
    </row>
    <row r="6" spans="1:9">
      <c r="B6" t="s">
        <v>49</v>
      </c>
      <c r="C6" s="14">
        <f>C4-C5</f>
        <v>56296.380000000005</v>
      </c>
      <c r="D6" s="14">
        <f>D4-D5</f>
        <v>50695.12000000001</v>
      </c>
      <c r="E6" s="14">
        <f t="shared" ref="E6:H6" si="0">E4-E5</f>
        <v>64292.870000000024</v>
      </c>
      <c r="F6" s="14">
        <f t="shared" si="0"/>
        <v>47832.770000000004</v>
      </c>
      <c r="G6" s="14">
        <f t="shared" si="0"/>
        <v>54455.20385000002</v>
      </c>
      <c r="H6" s="27">
        <f t="shared" si="0"/>
        <v>219117.14</v>
      </c>
    </row>
    <row r="7" spans="1:9">
      <c r="B7" s="28" t="s">
        <v>50</v>
      </c>
      <c r="C7" s="20">
        <f>C6/C4</f>
        <v>0.4569844457818435</v>
      </c>
      <c r="D7" s="20">
        <f t="shared" ref="D7:G7" si="1">D6/D4</f>
        <v>0.4579983239442168</v>
      </c>
      <c r="E7" s="20">
        <f t="shared" si="1"/>
        <v>0.52947671769395321</v>
      </c>
      <c r="F7" s="20">
        <f t="shared" si="1"/>
        <v>0.40345728446207535</v>
      </c>
      <c r="G7" s="20">
        <f t="shared" si="1"/>
        <v>0.40880468262972108</v>
      </c>
      <c r="H7" s="29"/>
    </row>
    <row r="8" spans="1:9">
      <c r="H8" s="29"/>
    </row>
    <row r="9" spans="1:9">
      <c r="B9" s="25" t="s">
        <v>51</v>
      </c>
      <c r="C9" s="26">
        <f>HLOOKUP(C2,Gastos!$C$1:$G$3,3,0)</f>
        <v>28156.440000000002</v>
      </c>
      <c r="D9" s="26">
        <f>HLOOKUP(D2,Gastos!$C$1:$G$3,3,0)</f>
        <v>28565.140000000003</v>
      </c>
      <c r="E9" s="26">
        <f>HLOOKUP(E2,Gastos!$C$1:$G$3,3,0)</f>
        <v>33720.93</v>
      </c>
      <c r="F9" s="26">
        <f>HLOOKUP(F2,Gastos!$C$1:$G$3,3,0)</f>
        <v>37694.369999999995</v>
      </c>
      <c r="G9" s="26">
        <f>HLOOKUP(G2,Gastos!$C$1:$G$3,3,0)</f>
        <v>36175.910000000003</v>
      </c>
      <c r="H9" s="30">
        <f>SUM(C9:G9)</f>
        <v>164312.79</v>
      </c>
    </row>
    <row r="10" spans="1:9">
      <c r="H10" s="29"/>
    </row>
    <row r="11" spans="1:9">
      <c r="B11" t="s">
        <v>52</v>
      </c>
      <c r="C11" s="14">
        <f>C6-C9</f>
        <v>28139.940000000002</v>
      </c>
      <c r="D11" s="14">
        <f t="shared" ref="D11:H11" si="2">D6-D9</f>
        <v>22129.980000000007</v>
      </c>
      <c r="E11" s="14">
        <f t="shared" si="2"/>
        <v>30571.940000000024</v>
      </c>
      <c r="F11" s="14">
        <f t="shared" si="2"/>
        <v>10138.400000000009</v>
      </c>
      <c r="G11" s="14">
        <f t="shared" si="2"/>
        <v>18279.293850000016</v>
      </c>
      <c r="H11" s="27">
        <f t="shared" si="2"/>
        <v>54804.350000000006</v>
      </c>
    </row>
    <row r="12" spans="1:9">
      <c r="B12" s="28" t="s">
        <v>53</v>
      </c>
      <c r="C12" s="20">
        <f>C11/C4</f>
        <v>0.22842525372385095</v>
      </c>
      <c r="D12" s="20">
        <f t="shared" ref="D12:H12" si="3">D11/D4</f>
        <v>0.19993036309844103</v>
      </c>
      <c r="E12" s="20">
        <f t="shared" si="3"/>
        <v>0.25177178192133098</v>
      </c>
      <c r="F12" s="20">
        <f t="shared" si="3"/>
        <v>8.551483288110448E-2</v>
      </c>
      <c r="G12" s="20">
        <f t="shared" si="3"/>
        <v>0.13722583688472714</v>
      </c>
      <c r="H12" s="31">
        <f t="shared" si="3"/>
        <v>0.11565420920683844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Ventas diarias</vt:lpstr>
      <vt:lpstr>Ventas por tienda</vt:lpstr>
      <vt:lpstr>Resumen Ingresos diarios</vt:lpstr>
      <vt:lpstr>Gastos</vt:lpstr>
      <vt:lpstr>Gráficas</vt:lpstr>
      <vt:lpstr>Estado de 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david</cp:lastModifiedBy>
  <dcterms:created xsi:type="dcterms:W3CDTF">2022-06-21T12:33:40Z</dcterms:created>
  <dcterms:modified xsi:type="dcterms:W3CDTF">2023-08-08T03:42:32Z</dcterms:modified>
</cp:coreProperties>
</file>