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1475" windowHeight="5160" tabRatio="926" firstSheet="2" activeTab="2"/>
  </bookViews>
  <sheets>
    <sheet name="Strategic Intent Map" sheetId="5" state="hidden" r:id="rId1"/>
    <sheet name="Dashboard (2)" sheetId="27" state="hidden" r:id="rId2"/>
    <sheet name="Dashboard" sheetId="6" r:id="rId3"/>
    <sheet name="Actuals To Budget" sheetId="14" state="hidden" r:id="rId4"/>
    <sheet name="pushpanjali seva Books" sheetId="15" state="hidden" r:id="rId5"/>
    <sheet name="Nitya Seva" sheetId="24" state="hidden" r:id="rId6"/>
  </sheets>
  <definedNames>
    <definedName name="_xlnm._FilterDatabase" localSheetId="3" hidden="1">'Actuals To Budget'!$A$4:$G$107</definedName>
    <definedName name="_xlnm._FilterDatabase" localSheetId="2" hidden="1">Dashboard!$A$1:$O$3</definedName>
    <definedName name="_xlnm.Print_Area" localSheetId="3">'Actuals To Budget'!$A$55:$E$107</definedName>
  </definedNames>
  <calcPr calcId="145621"/>
</workbook>
</file>

<file path=xl/calcChain.xml><?xml version="1.0" encoding="utf-8"?>
<calcChain xmlns="http://schemas.openxmlformats.org/spreadsheetml/2006/main">
  <c r="AY17" i="6" l="1"/>
  <c r="AY18" i="6"/>
  <c r="AY19" i="6"/>
  <c r="V17" i="6"/>
  <c r="U17" i="6"/>
  <c r="S17" i="6"/>
  <c r="R17" i="6"/>
  <c r="P17" i="6"/>
  <c r="O17" i="6"/>
  <c r="V10" i="6"/>
  <c r="V6" i="6"/>
  <c r="U10" i="6"/>
  <c r="U6" i="6"/>
  <c r="S10" i="6"/>
  <c r="S6" i="6"/>
  <c r="R10" i="6"/>
  <c r="R6" i="6"/>
  <c r="P10" i="6"/>
  <c r="P6" i="6"/>
  <c r="Q3" i="6" l="1"/>
  <c r="T3" i="6"/>
  <c r="W3" i="6"/>
  <c r="AY22" i="6" l="1"/>
  <c r="AY20" i="6"/>
  <c r="W20" i="6" l="1"/>
  <c r="AZ20" i="6"/>
  <c r="BA20" i="6" s="1"/>
  <c r="W19" i="6" l="1"/>
  <c r="W18" i="6"/>
  <c r="T8" i="6"/>
  <c r="T9" i="6"/>
  <c r="Q9" i="6"/>
  <c r="Q8" i="6"/>
  <c r="W9" i="6" l="1"/>
  <c r="O10" i="6"/>
  <c r="O6" i="6"/>
  <c r="W8" i="6"/>
  <c r="W22" i="6"/>
  <c r="AZ14" i="6"/>
  <c r="AY14" i="6"/>
  <c r="AY12" i="6"/>
  <c r="AY10" i="6"/>
  <c r="AY9" i="6"/>
  <c r="AY8" i="6"/>
  <c r="Q29" i="6" l="1"/>
  <c r="T22" i="6"/>
  <c r="Q22" i="6"/>
  <c r="T20" i="6"/>
  <c r="Q20" i="6"/>
  <c r="AZ22" i="6" l="1"/>
  <c r="BA22" i="6" s="1"/>
  <c r="AZ19" i="6"/>
  <c r="BA19" i="6" l="1"/>
  <c r="Q6" i="6"/>
  <c r="Q12" i="6"/>
  <c r="Q19" i="6"/>
  <c r="T12" i="6"/>
  <c r="T6" i="6"/>
  <c r="AZ18" i="6"/>
  <c r="W12" i="6"/>
  <c r="AZ12" i="6"/>
  <c r="BA12" i="6" s="1"/>
  <c r="W6" i="6"/>
  <c r="T19" i="6"/>
  <c r="Q18" i="6"/>
  <c r="T18" i="6"/>
  <c r="R11" i="6"/>
  <c r="P23" i="6" l="1"/>
  <c r="P11" i="6"/>
  <c r="S21" i="6"/>
  <c r="S11" i="6"/>
  <c r="S23" i="6"/>
  <c r="P21" i="6"/>
  <c r="U11" i="6"/>
  <c r="V11" i="6"/>
  <c r="T17" i="6"/>
  <c r="R21" i="6"/>
  <c r="R23" i="6"/>
  <c r="BA18" i="6"/>
  <c r="AZ17" i="6" l="1"/>
  <c r="V21" i="6"/>
  <c r="V23" i="6"/>
  <c r="U21" i="6"/>
  <c r="W17" i="6"/>
  <c r="U23" i="6"/>
  <c r="AZ9" i="6"/>
  <c r="BA9" i="6" s="1"/>
  <c r="AZ8" i="6"/>
  <c r="BA8" i="6" s="1"/>
  <c r="AZ3" i="6"/>
  <c r="AY3" i="6"/>
  <c r="BA3" i="6" s="1"/>
  <c r="BA17" i="6" l="1"/>
  <c r="Q10" i="6"/>
  <c r="O21" i="6"/>
  <c r="O23" i="6"/>
  <c r="O11" i="6"/>
  <c r="Q17" i="6"/>
  <c r="W10" i="6"/>
  <c r="T10" i="6"/>
  <c r="AZ10" i="6"/>
  <c r="BA10" i="6" s="1"/>
  <c r="AZ6" i="6"/>
  <c r="AY6" i="6"/>
  <c r="BA6" i="6" l="1"/>
  <c r="K21" i="6"/>
  <c r="G14" i="24"/>
  <c r="B15" i="24"/>
  <c r="E15" i="24"/>
  <c r="F14" i="24"/>
  <c r="N14" i="24"/>
  <c r="D15" i="24"/>
  <c r="M14" i="24"/>
  <c r="C15" i="24"/>
  <c r="L14" i="24"/>
  <c r="K14" i="24"/>
  <c r="N29" i="6"/>
  <c r="L23" i="6"/>
  <c r="M23" i="6"/>
  <c r="K23" i="6"/>
  <c r="H14" i="24" l="1"/>
  <c r="O14" i="24"/>
  <c r="N22" i="6"/>
  <c r="G24" i="24" l="1"/>
  <c r="E24" i="24"/>
  <c r="D24" i="24"/>
  <c r="C24" i="24"/>
  <c r="B24" i="24"/>
  <c r="G15" i="24"/>
  <c r="N13" i="24"/>
  <c r="M13" i="24"/>
  <c r="L13" i="24"/>
  <c r="K13" i="24"/>
  <c r="O13" i="24" s="1"/>
  <c r="F13" i="24"/>
  <c r="H13" i="24" s="1"/>
  <c r="N12" i="24"/>
  <c r="M12" i="24"/>
  <c r="L12" i="24"/>
  <c r="K12" i="24"/>
  <c r="H12" i="24"/>
  <c r="F12" i="24"/>
  <c r="N11" i="24"/>
  <c r="M11" i="24"/>
  <c r="L11" i="24"/>
  <c r="K11" i="24"/>
  <c r="F11" i="24"/>
  <c r="N10" i="24"/>
  <c r="M10" i="24"/>
  <c r="L10" i="24"/>
  <c r="K10" i="24"/>
  <c r="O10" i="24" s="1"/>
  <c r="F10" i="24"/>
  <c r="H10" i="24" s="1"/>
  <c r="N9" i="24"/>
  <c r="M9" i="24"/>
  <c r="L9" i="24"/>
  <c r="K9" i="24"/>
  <c r="F9" i="24"/>
  <c r="N8" i="24"/>
  <c r="M8" i="24"/>
  <c r="L8" i="24"/>
  <c r="K8" i="24"/>
  <c r="H8" i="24"/>
  <c r="F8" i="24"/>
  <c r="N7" i="24"/>
  <c r="M7" i="24"/>
  <c r="L7" i="24"/>
  <c r="K7" i="24"/>
  <c r="F7" i="24"/>
  <c r="H7" i="24" s="1"/>
  <c r="N6" i="24"/>
  <c r="M6" i="24"/>
  <c r="L6" i="24"/>
  <c r="K6" i="24"/>
  <c r="F6" i="24"/>
  <c r="H6" i="24" s="1"/>
  <c r="N5" i="24"/>
  <c r="M5" i="24"/>
  <c r="L5" i="24"/>
  <c r="K5" i="24"/>
  <c r="O5" i="24" s="1"/>
  <c r="F5" i="24"/>
  <c r="H5" i="24" s="1"/>
  <c r="N4" i="24"/>
  <c r="M4" i="24"/>
  <c r="L4" i="24"/>
  <c r="K4" i="24"/>
  <c r="H4" i="24"/>
  <c r="F4" i="24"/>
  <c r="N3" i="24"/>
  <c r="N15" i="24" s="1"/>
  <c r="M3" i="24"/>
  <c r="M15" i="24" s="1"/>
  <c r="L3" i="24"/>
  <c r="L15" i="24" s="1"/>
  <c r="K3" i="24"/>
  <c r="F3" i="24"/>
  <c r="K15" i="24" l="1"/>
  <c r="O8" i="24"/>
  <c r="O11" i="24"/>
  <c r="O6" i="24"/>
  <c r="O9" i="24"/>
  <c r="F15" i="24"/>
  <c r="B16" i="24" s="1"/>
  <c r="O4" i="24"/>
  <c r="O7" i="24"/>
  <c r="O12" i="24"/>
  <c r="D16" i="24"/>
  <c r="E16" i="24"/>
  <c r="O3" i="24"/>
  <c r="H3" i="24"/>
  <c r="H9" i="24"/>
  <c r="H11" i="24"/>
  <c r="F20" i="24" l="1"/>
  <c r="F21" i="24" s="1"/>
  <c r="H21" i="24" s="1"/>
  <c r="C16" i="24"/>
  <c r="H15" i="24"/>
  <c r="O15" i="24"/>
  <c r="H20" i="24"/>
  <c r="M16" i="24" l="1"/>
  <c r="N16" i="24"/>
  <c r="F22" i="24"/>
  <c r="H22" i="24" s="1"/>
  <c r="L16" i="24"/>
  <c r="K16" i="24"/>
  <c r="F23" i="24"/>
  <c r="N19" i="6"/>
  <c r="N18" i="6"/>
  <c r="N17" i="6"/>
  <c r="H23" i="24" l="1"/>
  <c r="F24" i="24"/>
  <c r="H24" i="24" s="1"/>
  <c r="L14" i="6" l="1"/>
  <c r="N14" i="6" s="1"/>
  <c r="N12" i="6" l="1"/>
  <c r="N9" i="6"/>
  <c r="N8" i="6"/>
  <c r="L10" i="6"/>
  <c r="K10" i="6"/>
  <c r="N6" i="6"/>
  <c r="M10" i="6" l="1"/>
  <c r="N10" i="6" s="1"/>
  <c r="G26" i="27" l="1"/>
  <c r="J19" i="27"/>
  <c r="I19" i="27"/>
  <c r="H19" i="27"/>
  <c r="G19" i="27"/>
  <c r="N16" i="27"/>
  <c r="L16" i="27"/>
  <c r="J16" i="27"/>
  <c r="J22" i="27" s="1"/>
  <c r="I16" i="27"/>
  <c r="I22" i="27" s="1"/>
  <c r="H16" i="27"/>
  <c r="H22" i="27" s="1"/>
  <c r="G16" i="27"/>
  <c r="G22" i="27" s="1"/>
  <c r="J13" i="27"/>
  <c r="I13" i="27"/>
  <c r="H13" i="27"/>
  <c r="L11" i="27"/>
  <c r="J11" i="27"/>
  <c r="I11" i="27"/>
  <c r="H11" i="27"/>
  <c r="G11" i="27"/>
  <c r="I8" i="27"/>
  <c r="H8" i="27"/>
  <c r="N7" i="27"/>
  <c r="J7" i="27"/>
  <c r="I7" i="27"/>
  <c r="H7" i="27"/>
  <c r="H9" i="27" s="1"/>
  <c r="G7" i="27"/>
  <c r="I9" i="27" l="1"/>
  <c r="I10" i="27" s="1"/>
  <c r="H10" i="27"/>
  <c r="G20" i="27"/>
  <c r="I20" i="27"/>
  <c r="H20" i="27"/>
  <c r="J20" i="27"/>
  <c r="G21" i="6" l="1"/>
  <c r="J10" i="6" l="1"/>
  <c r="J11" i="6" s="1"/>
  <c r="I10" i="6"/>
  <c r="I11" i="6" s="1"/>
  <c r="G10" i="6"/>
  <c r="G11" i="6" s="1"/>
  <c r="I5" i="27"/>
  <c r="H5" i="27"/>
  <c r="J8" i="27" l="1"/>
  <c r="J9" i="27" s="1"/>
  <c r="J10" i="27" s="1"/>
  <c r="G8" i="27"/>
  <c r="G9" i="27" s="1"/>
  <c r="G10" i="27" s="1"/>
  <c r="N5" i="27"/>
  <c r="G5" i="27"/>
  <c r="J5" i="27"/>
  <c r="H10" i="6"/>
  <c r="H11" i="6" s="1"/>
  <c r="N8" i="27" l="1"/>
  <c r="N9" i="27" s="1"/>
  <c r="N10" i="27" s="1"/>
  <c r="L7" i="27"/>
  <c r="N11" i="27"/>
  <c r="P11" i="27" s="1"/>
  <c r="L8" i="27"/>
  <c r="H21" i="6"/>
  <c r="I21" i="6"/>
  <c r="J21" i="6"/>
  <c r="L9" i="27" l="1"/>
  <c r="L10" i="27" s="1"/>
  <c r="L5" i="27"/>
  <c r="G23" i="6"/>
  <c r="I23" i="6"/>
  <c r="J23" i="6"/>
  <c r="H23" i="6"/>
  <c r="G29" i="6"/>
  <c r="C14" i="15"/>
  <c r="C107" i="14"/>
  <c r="D107" i="14"/>
  <c r="E107" i="14"/>
  <c r="F107" i="14"/>
  <c r="G107" i="14"/>
  <c r="H107" i="14"/>
  <c r="I107" i="14"/>
  <c r="J40" i="14"/>
  <c r="J107" i="14" s="1"/>
  <c r="B107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57" i="14"/>
  <c r="K56" i="14"/>
  <c r="K55" i="14"/>
  <c r="K54" i="14"/>
  <c r="K53" i="14"/>
  <c r="K52" i="14"/>
  <c r="K37" i="14"/>
  <c r="K36" i="14"/>
  <c r="K35" i="14"/>
  <c r="K34" i="14"/>
  <c r="K33" i="14"/>
  <c r="K24" i="14"/>
  <c r="K23" i="14"/>
  <c r="K22" i="14"/>
  <c r="K21" i="14"/>
  <c r="K20" i="14"/>
  <c r="K19" i="14"/>
  <c r="K18" i="14"/>
  <c r="K17" i="14"/>
  <c r="K16" i="14"/>
  <c r="K15" i="14"/>
  <c r="K14" i="14"/>
  <c r="K7" i="14"/>
  <c r="B108" i="14" l="1"/>
  <c r="B109" i="14" s="1"/>
</calcChain>
</file>

<file path=xl/comments1.xml><?xml version="1.0" encoding="utf-8"?>
<comments xmlns="http://schemas.openxmlformats.org/spreadsheetml/2006/main">
  <authors>
    <author>Windows User</author>
  </authors>
  <commentList>
    <comment ref="G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Janmashthami this year vs last year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L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2.3 lacs from Apr to Jun
Jnvd Prabhu has maintained data from Jul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Check the sheet named Nitya Seva
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Janmashthami this year vs last year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Refer Festival Crowd Sheet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4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no budget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How come no expense has been booked?</t>
        </r>
      </text>
    </comment>
  </commentList>
</comments>
</file>

<file path=xl/sharedStrings.xml><?xml version="1.0" encoding="utf-8"?>
<sst xmlns="http://schemas.openxmlformats.org/spreadsheetml/2006/main" count="523" uniqueCount="278">
  <si>
    <t xml:space="preserve">AUTHORISED BY: </t>
  </si>
  <si>
    <t>Strategic Objective</t>
  </si>
  <si>
    <t>Measures</t>
  </si>
  <si>
    <t>Target</t>
  </si>
  <si>
    <t>PREPARED BY: Autumn Leaf</t>
  </si>
  <si>
    <t>MAINTAINED BY:</t>
  </si>
  <si>
    <t>Owner</t>
  </si>
  <si>
    <t>Finance</t>
  </si>
  <si>
    <t>VERSION DATED : 8th NOVEMBER, 2013</t>
  </si>
  <si>
    <t>OVERALL FINANCIAL OUTCOME</t>
  </si>
  <si>
    <t>Meeting the Annual Budget</t>
  </si>
  <si>
    <t>Year To Date Expense against total annual budget</t>
  </si>
  <si>
    <t>Annual Budget</t>
  </si>
  <si>
    <t>Data Provider</t>
  </si>
  <si>
    <t>Hundi Income</t>
  </si>
  <si>
    <t>Online Seva Income</t>
  </si>
  <si>
    <t>None- Only Differential Observation</t>
  </si>
  <si>
    <t>OVERALL CUSTOMER/VISITOR OUTCOME</t>
  </si>
  <si>
    <t>Temple Visitor Statistics</t>
  </si>
  <si>
    <t>F&amp;U</t>
  </si>
  <si>
    <t>No of Nitya Seva Participation in a month</t>
  </si>
  <si>
    <t>Online Visitor Statistics</t>
  </si>
  <si>
    <t xml:space="preserve">None </t>
  </si>
  <si>
    <t>Festival Attraction &amp; Quality</t>
  </si>
  <si>
    <t>No of Complaints received</t>
  </si>
  <si>
    <t>INTERNAL BUSINESS PROCESS</t>
  </si>
  <si>
    <t>Timeliness of regular Deity Services</t>
  </si>
  <si>
    <t xml:space="preserve">No of days in month where all services were on schedule
</t>
  </si>
  <si>
    <t xml:space="preserve">No of emergencies and by type during the month
</t>
  </si>
  <si>
    <t>Kirtan</t>
  </si>
  <si>
    <t>Daily hours of Kirtan Held for the month</t>
  </si>
  <si>
    <t>Voluntary Service Availability during Festivals</t>
  </si>
  <si>
    <t xml:space="preserve">No of extra hands available during Festivals
</t>
  </si>
  <si>
    <t>PEOPLE AND SYSTEMS PERSPECTIVE</t>
  </si>
  <si>
    <t>Devotee Management</t>
  </si>
  <si>
    <t>No of instances when alloted Devotee was un-available for service</t>
  </si>
  <si>
    <t>No of Devotees available as backup</t>
  </si>
  <si>
    <t>Total manhours of Deity Service Training conducted</t>
  </si>
  <si>
    <t>Amogh Lila Prabhu</t>
  </si>
  <si>
    <t>Raghav Pandit Prabhu</t>
  </si>
  <si>
    <t>Gunabhadra Prabhu</t>
  </si>
  <si>
    <t>JNVD Prabhu</t>
  </si>
  <si>
    <r>
      <t>Revenue Generation for Deity Services</t>
    </r>
    <r>
      <rPr>
        <b/>
        <sz val="9"/>
        <color indexed="8"/>
        <rFont val="Calibri"/>
        <family val="2"/>
      </rPr>
      <t xml:space="preserve">
</t>
    </r>
  </si>
  <si>
    <t>Tasks failed/ total task</t>
  </si>
  <si>
    <t>Kirtan Quality- Qualitative rating by three Senior Devotess</t>
  </si>
  <si>
    <t>Radheshyam</t>
  </si>
  <si>
    <t>Actual Crowd during "x" Festival this yr/ Actual Crowd during x festival last year</t>
  </si>
  <si>
    <t>November</t>
  </si>
  <si>
    <t>December</t>
  </si>
  <si>
    <t>January</t>
  </si>
  <si>
    <t>February</t>
  </si>
  <si>
    <t>March</t>
  </si>
  <si>
    <t>Total</t>
  </si>
  <si>
    <t>Total Visitors</t>
  </si>
  <si>
    <t>ISKCON BANGALORE</t>
  </si>
  <si>
    <t>DEITY EXPENDITURE STATEMENT</t>
  </si>
  <si>
    <t>EXPENDITURE</t>
  </si>
  <si>
    <t>Estimation for 2013-14</t>
  </si>
  <si>
    <t>Apr'13</t>
  </si>
  <si>
    <t>May'13</t>
  </si>
  <si>
    <t>Jun'13</t>
  </si>
  <si>
    <t>Jul'13</t>
  </si>
  <si>
    <t>Aug'13</t>
  </si>
  <si>
    <t>Sept'13</t>
  </si>
  <si>
    <t>Oct'13</t>
  </si>
  <si>
    <t>Nov'13</t>
  </si>
  <si>
    <t>160301 Mineral Water Charges</t>
  </si>
  <si>
    <t>160302 Laundry Charges</t>
  </si>
  <si>
    <t>160303 Tea-Cofee Expenses</t>
  </si>
  <si>
    <t>170101 AMC-Equipments</t>
  </si>
  <si>
    <t>170102 Computer Maintenance</t>
  </si>
  <si>
    <t>170103 Electricity Expenses</t>
  </si>
  <si>
    <t>170104 Garbage Clearance</t>
  </si>
  <si>
    <t>170105 Garden Maintenance</t>
  </si>
  <si>
    <t>170106 General Pooja</t>
  </si>
  <si>
    <t>170107 Computer Consumable</t>
  </si>
  <si>
    <t>170108 House Keeping Consumables</t>
  </si>
  <si>
    <t>170109 House Keeping Labour</t>
  </si>
  <si>
    <t>170110 Miscellaneous Expenses</t>
  </si>
  <si>
    <t>170111 News Paper &amp; Periodicals</t>
  </si>
  <si>
    <t>170112 Office Maintenance</t>
  </si>
  <si>
    <t>170114 Printing &amp; Stationery</t>
  </si>
  <si>
    <t>170115 Rentals-Equipments</t>
  </si>
  <si>
    <t>170116 Repair &amp; Maintenance Building</t>
  </si>
  <si>
    <t>170117 Repairs &amp; Maintenance General</t>
  </si>
  <si>
    <t>170119 Security Charges</t>
  </si>
  <si>
    <t>170120 Software Maintenance</t>
  </si>
  <si>
    <t>170121 Water Charges</t>
  </si>
  <si>
    <t>170122 Insurance Exp.</t>
  </si>
  <si>
    <t>170123 Rent Paid</t>
  </si>
  <si>
    <t>170124 FESTIVAL EXPENSES-OTHERS</t>
  </si>
  <si>
    <t>170125 Diesel Expense</t>
  </si>
  <si>
    <t>170127 Transportation</t>
  </si>
  <si>
    <t>170202 Conveyance - Local</t>
  </si>
  <si>
    <t>170203 Fuel to Vehicles</t>
  </si>
  <si>
    <t>170204 Rentals-Vehicles</t>
  </si>
  <si>
    <t>170205 Vehicle Maintenance</t>
  </si>
  <si>
    <t>170206 Travelling</t>
  </si>
  <si>
    <t>170301 Audit Fee &amp; Reimbursements</t>
  </si>
  <si>
    <t>170302 Consultancy Fee</t>
  </si>
  <si>
    <t>170303 ESI</t>
  </si>
  <si>
    <t>170304 Food &amp; Beverages</t>
  </si>
  <si>
    <t>170305 Honorarium</t>
  </si>
  <si>
    <t>170307 Labour Charges</t>
  </si>
  <si>
    <t>170308 Legal Fee</t>
  </si>
  <si>
    <t>170309 Medical Expenses</t>
  </si>
  <si>
    <t>170310 Missionary Maintenance</t>
  </si>
  <si>
    <t>170311 PF (Employer Contribution)</t>
  </si>
  <si>
    <t>170312 PF Administration Charges</t>
  </si>
  <si>
    <t>170313 Professional Fee</t>
  </si>
  <si>
    <t>170314 Salary &amp; Wages</t>
  </si>
  <si>
    <t>170315 Service Contracts</t>
  </si>
  <si>
    <t>170316 Staff Welfare</t>
  </si>
  <si>
    <t>170317 Training</t>
  </si>
  <si>
    <t>170318 LWF (Employer Contribution)</t>
  </si>
  <si>
    <t>170321 Advances written off</t>
  </si>
  <si>
    <t>170401 Internet Charges</t>
  </si>
  <si>
    <t>170402 Postage &amp; Courier</t>
  </si>
  <si>
    <t>170403 Telephone Charges</t>
  </si>
  <si>
    <t>170404 Visual Communication Expenses</t>
  </si>
  <si>
    <t>170405 Telephone Charges -Mobile Purchase</t>
  </si>
  <si>
    <t>170501 Duty &amp; Fees</t>
  </si>
  <si>
    <t>170504 Rates &amp; Taxes (Other)</t>
  </si>
  <si>
    <t>170505 Luxury Tax-KM on Power&amp; Misc Charges</t>
  </si>
  <si>
    <t>180102 Gift &amp; Compliments</t>
  </si>
  <si>
    <t>180103 Media Expense</t>
  </si>
  <si>
    <t>180104 Banners Exp</t>
  </si>
  <si>
    <t>180302 Guest Entertainment/Hospitality Exp</t>
  </si>
  <si>
    <t>190101 Cheque Issue Charges</t>
  </si>
  <si>
    <t>190103 Forex Gain/loss</t>
  </si>
  <si>
    <t>190105 Bank Charges (Other)</t>
  </si>
  <si>
    <t>220101 Books &amp; Paraphernalia for Distribution</t>
  </si>
  <si>
    <t>220102 Magazines for Distribution</t>
  </si>
  <si>
    <t>220103 Scholarships</t>
  </si>
  <si>
    <t>220105 Pushpanjali Seva Books</t>
  </si>
  <si>
    <t>220106 Scholarships to Devotees</t>
  </si>
  <si>
    <t>220401 Food Distribution</t>
  </si>
  <si>
    <t>220402 LPG Cylinder Purchase</t>
  </si>
  <si>
    <t>220403 Goshala Expenses</t>
  </si>
  <si>
    <t>220404 Honorarium to Artist</t>
  </si>
  <si>
    <t>220501 Donations to Charitable Trusts</t>
  </si>
  <si>
    <t>220601 Course/content Materials Exp.</t>
  </si>
  <si>
    <t>220602 CULTURAL &amp; EDUCATIONAL TRIP EXPENSES</t>
  </si>
  <si>
    <t>220603 Event Related Purchases/ Expenses</t>
  </si>
  <si>
    <t>220604 Outside Faculty Remuneration</t>
  </si>
  <si>
    <t>220605 Stage Arrangements</t>
  </si>
  <si>
    <t>230301 Donation to Other Religious Trusts</t>
  </si>
  <si>
    <t>230101 Deity Dress</t>
  </si>
  <si>
    <t>230102 Flowers</t>
  </si>
  <si>
    <t>230103 Fruits/Dry Fruits</t>
  </si>
  <si>
    <t>Jewelry for Deities</t>
  </si>
  <si>
    <t>230201 Sambhavana to Archaks</t>
  </si>
  <si>
    <t>Puja Equipments</t>
  </si>
  <si>
    <t>Misc Items used for Deity worship</t>
  </si>
  <si>
    <t>Prasadam packets for Pushpanjali</t>
  </si>
  <si>
    <t>Golden Temple Altar</t>
  </si>
  <si>
    <t>New Shayana Pallaki &amp; SP Pallaki</t>
  </si>
  <si>
    <t>Recording Charges</t>
  </si>
  <si>
    <t>Incentives Tele &amp; Fund raisng executives</t>
  </si>
  <si>
    <t>Automation - TM</t>
  </si>
  <si>
    <t>Database purchase</t>
  </si>
  <si>
    <t>Additional staff</t>
  </si>
  <si>
    <t>Donor falicitation</t>
  </si>
  <si>
    <t>Nity seva expenses</t>
  </si>
  <si>
    <t>Plaques</t>
  </si>
  <si>
    <t>PriZes &amp; Certificates</t>
  </si>
  <si>
    <t>Total Expenditure</t>
  </si>
  <si>
    <t>Actual YTD</t>
  </si>
  <si>
    <t>Spend YTD</t>
  </si>
  <si>
    <t>CAPITAL EXPENDITURE</t>
  </si>
  <si>
    <t xml:space="preserve">Books </t>
  </si>
  <si>
    <t>Computers &amp; Printers</t>
  </si>
  <si>
    <t>Furnitures &amp; Fixtures</t>
  </si>
  <si>
    <t>Office &amp; Other Equipments</t>
  </si>
  <si>
    <t>Vehicles</t>
  </si>
  <si>
    <t>Details of Pushpanjali Seva Books Distributed</t>
  </si>
  <si>
    <t>Amount (Rs)</t>
  </si>
  <si>
    <t xml:space="preserve">Total </t>
  </si>
  <si>
    <t>Number of Online Sevas posted connected to Deity Services in the month</t>
  </si>
  <si>
    <t>Online event for the month</t>
  </si>
  <si>
    <t>Deity Service @ Home Contest-ongoing</t>
  </si>
  <si>
    <t>Weeekend Visitors</t>
  </si>
  <si>
    <t>Weekday Visitors</t>
  </si>
  <si>
    <t>Deity Worship Donation</t>
  </si>
  <si>
    <r>
      <rPr>
        <b/>
        <u/>
        <sz val="9"/>
        <color indexed="8"/>
        <rFont val="Calibri"/>
        <family val="2"/>
      </rPr>
      <t>INR 6.29 lacs</t>
    </r>
    <r>
      <rPr>
        <sz val="9"/>
        <color indexed="8"/>
        <rFont val="Calibri"/>
        <family val="2"/>
      </rPr>
      <t xml:space="preserve"> (Jul to Nov)
56% coming from Aug alone</t>
    </r>
  </si>
  <si>
    <t xml:space="preserve">Revenue Split </t>
  </si>
  <si>
    <r>
      <rPr>
        <b/>
        <sz val="9"/>
        <color indexed="8"/>
        <rFont val="Calibri"/>
        <family val="2"/>
      </rPr>
      <t>13 Sevas Posted in Nov</t>
    </r>
    <r>
      <rPr>
        <sz val="9"/>
        <color indexed="8"/>
        <rFont val="Calibri"/>
        <family val="2"/>
      </rPr>
      <t xml:space="preserve">
</t>
    </r>
    <r>
      <rPr>
        <b/>
        <u/>
        <sz val="9"/>
        <color indexed="8"/>
        <rFont val="Calibri"/>
        <family val="2"/>
      </rPr>
      <t>Top Three</t>
    </r>
    <r>
      <rPr>
        <sz val="9"/>
        <color indexed="8"/>
        <rFont val="Calibri"/>
        <family val="2"/>
      </rPr>
      <t xml:space="preserve">
Srinidhi Hundi Seva
Rajbhog Seva
Damodhar Seva</t>
    </r>
  </si>
  <si>
    <r>
      <rPr>
        <b/>
        <sz val="9"/>
        <color indexed="8"/>
        <rFont val="Calibri"/>
        <family val="2"/>
      </rPr>
      <t>7322 visitors</t>
    </r>
    <r>
      <rPr>
        <sz val="9"/>
        <color indexed="8"/>
        <rFont val="Calibri"/>
        <family val="2"/>
      </rPr>
      <t xml:space="preserve">
2783 Unique Visitors
Avg Stay Time 3min</t>
    </r>
  </si>
  <si>
    <t>None</t>
  </si>
  <si>
    <t>Every day 6.5hrs kirtan happens in MTH (includes Mangala &amp; Darshna Aratis), which totals into 200hrs approx in a month</t>
  </si>
  <si>
    <t>3 devotees</t>
  </si>
  <si>
    <t>Average</t>
  </si>
  <si>
    <t>NA</t>
  </si>
  <si>
    <t>Death programs….! May be one or two??</t>
  </si>
  <si>
    <t>No of Hari Naam Visitors</t>
  </si>
  <si>
    <t>Total Income</t>
  </si>
  <si>
    <t>% Variance</t>
  </si>
  <si>
    <t>Up by 2% over last yr</t>
  </si>
  <si>
    <t>Down by 1 % over last yr</t>
  </si>
  <si>
    <t>Nitya Seva + Pushpanjali Seva Income</t>
  </si>
  <si>
    <t>Total of Hundi &amp; Seva Income</t>
  </si>
  <si>
    <t>Down by 9% over last yr</t>
  </si>
  <si>
    <t>Total of Hundi &amp; Seva Income per visitor</t>
  </si>
  <si>
    <t>Last Year
YTD</t>
  </si>
  <si>
    <t>This Yr 
YTD</t>
  </si>
  <si>
    <t>Down by 14% over last yr</t>
  </si>
  <si>
    <t>Total Value</t>
  </si>
  <si>
    <t>No of Nitya Seva against 
Visitor Footfall 
as a %</t>
  </si>
  <si>
    <t xml:space="preserve">No of Hari Naam Visitors against
Visitor Footfall
as a %
</t>
  </si>
  <si>
    <r>
      <rPr>
        <b/>
        <sz val="9"/>
        <color theme="1"/>
        <rFont val="Calibri"/>
        <family val="2"/>
        <scheme val="minor"/>
      </rPr>
      <t>6 Sevas Running in Dec</t>
    </r>
    <r>
      <rPr>
        <sz val="9"/>
        <color theme="1"/>
        <rFont val="Calibri"/>
        <family val="2"/>
        <scheme val="minor"/>
      </rPr>
      <t xml:space="preserve">
</t>
    </r>
    <r>
      <rPr>
        <b/>
        <u/>
        <sz val="9"/>
        <color theme="1"/>
        <rFont val="Calibri"/>
        <family val="2"/>
        <scheme val="minor"/>
      </rPr>
      <t>Top Two</t>
    </r>
    <r>
      <rPr>
        <sz val="9"/>
        <color theme="1"/>
        <rFont val="Calibri"/>
        <family val="2"/>
        <scheme val="minor"/>
      </rPr>
      <t xml:space="preserve">
Festival - Srinidhi Hundi Seva
Nitya Seva - Tulasi Archana (Ekadashi)</t>
    </r>
  </si>
  <si>
    <r>
      <rPr>
        <b/>
        <sz val="9"/>
        <color theme="1"/>
        <rFont val="Calibri"/>
        <family val="2"/>
        <scheme val="minor"/>
      </rPr>
      <t>11 Sevas Running in Jan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Top Three</t>
    </r>
    <r>
      <rPr>
        <sz val="9"/>
        <color theme="1"/>
        <rFont val="Calibri"/>
        <family val="2"/>
        <scheme val="minor"/>
      </rPr>
      <t xml:space="preserve">
1. Festival - Vaikuntha Ekadashi Laddu Naivedya Seva
2. Nitya Seva - Tualsi Archana (Ekadashi)
3. Festival - Vaikuntha Ekadashi Sri pada Seva</t>
    </r>
  </si>
  <si>
    <r>
      <rPr>
        <b/>
        <sz val="9"/>
        <color indexed="8"/>
        <rFont val="Calibri"/>
        <family val="2"/>
      </rPr>
      <t>7 Sevas Running in Feb</t>
    </r>
    <r>
      <rPr>
        <sz val="9"/>
        <color indexed="8"/>
        <rFont val="Calibri"/>
        <family val="2"/>
      </rPr>
      <t xml:space="preserve">
</t>
    </r>
    <r>
      <rPr>
        <b/>
        <u/>
        <sz val="9"/>
        <color indexed="8"/>
        <rFont val="Calibri"/>
        <family val="2"/>
      </rPr>
      <t>Top Two</t>
    </r>
    <r>
      <rPr>
        <sz val="9"/>
        <color indexed="8"/>
        <rFont val="Calibri"/>
        <family val="2"/>
      </rPr>
      <t xml:space="preserve">
1. Nitya Seva - Tualsi Archana (Ekadashi)
2. Festival - Nityananda Trayodashi Prasada Seva</t>
    </r>
  </si>
  <si>
    <t>Srivigraha Shringarotsava launched on 1st Of Dec</t>
  </si>
  <si>
    <r>
      <rPr>
        <b/>
        <sz val="9"/>
        <color indexed="8"/>
        <rFont val="Calibri"/>
        <family val="2"/>
      </rPr>
      <t>3366 visitors</t>
    </r>
    <r>
      <rPr>
        <sz val="9"/>
        <color indexed="8"/>
        <rFont val="Calibri"/>
        <family val="2"/>
      </rPr>
      <t xml:space="preserve">
1224 Unique Visitors
Avg Stay Time 4 min</t>
    </r>
  </si>
  <si>
    <r>
      <rPr>
        <b/>
        <sz val="9"/>
        <color indexed="8"/>
        <rFont val="Calibri"/>
        <family val="2"/>
      </rPr>
      <t>12118 visitors</t>
    </r>
    <r>
      <rPr>
        <sz val="9"/>
        <color indexed="8"/>
        <rFont val="Calibri"/>
        <family val="2"/>
      </rPr>
      <t xml:space="preserve">
5183 Unique Visitors
Avg Stay Time 3 min</t>
    </r>
  </si>
  <si>
    <r>
      <rPr>
        <b/>
        <sz val="9"/>
        <color indexed="8"/>
        <rFont val="Calibri"/>
        <family val="2"/>
      </rPr>
      <t>8045 visitors</t>
    </r>
    <r>
      <rPr>
        <sz val="9"/>
        <color indexed="8"/>
        <rFont val="Calibri"/>
        <family val="2"/>
      </rPr>
      <t xml:space="preserve">
3067 Unique Visitors
Avg Stay Time 3 min</t>
    </r>
  </si>
  <si>
    <t>Number of Online visitors to Live &amp; Daily Darshan</t>
  </si>
  <si>
    <t>Daily 5.5hrs (Only sitting Kirtan in MTH), which totals into 170hrs in a month</t>
  </si>
  <si>
    <t>Kirtan Quality- Instances where Devotees were not available for singing against schedule</t>
  </si>
  <si>
    <t>Going for Ratha Yatra, Out of Station. Less/No devotees in Temple to do Kirtan</t>
  </si>
  <si>
    <t xml:space="preserve">Ratha Yatra, Festival Kirtan 
Less Kirtan devotees in Temple Hall to do Kirtan.
</t>
  </si>
  <si>
    <t>Daily 5hrs (Only sitting Kirtan in MTH), which totals into 150hrs in a month</t>
  </si>
  <si>
    <t>1 devotee, 5 days training-Hari Bhakta Prabhu</t>
  </si>
  <si>
    <t>2 devotee, 1 week of training-Sankirtan &amp; Amogh Lila Prabhu</t>
  </si>
  <si>
    <t>2 devotees</t>
  </si>
  <si>
    <t>Backup used 3 Brahmachari Devotees- 3 days a week as all Pujaris were busy with Ratha Yatra</t>
  </si>
  <si>
    <t>2 instances; attended but late for service (15 min late)</t>
  </si>
  <si>
    <t>On Vaikuntha Ekadashi Day- 12 Pujaris were extra</t>
  </si>
  <si>
    <t>No complaint in Deity Department</t>
  </si>
  <si>
    <t>19 th Jan 2014
Pujari late by 2 mins and service delayed by 2 mins</t>
  </si>
  <si>
    <t>VAKD Prabhu- to check</t>
  </si>
  <si>
    <t>Day to Day</t>
  </si>
  <si>
    <t>0% failure</t>
  </si>
  <si>
    <t xml:space="preserve"> -25% less than the budget YTD</t>
  </si>
  <si>
    <t>Variance %</t>
  </si>
  <si>
    <t>Total FY 13-14</t>
  </si>
  <si>
    <t>Total FY 12-13</t>
  </si>
  <si>
    <t>Rs 300 Ticket (No)</t>
  </si>
  <si>
    <t>Rs 500 Ticket (No)</t>
  </si>
  <si>
    <t>Rs 1000 Ticket (No)</t>
  </si>
  <si>
    <t>Rs 2500 Ticket (No)</t>
  </si>
  <si>
    <t>Total Tickets</t>
  </si>
  <si>
    <t>Visitor</t>
  </si>
  <si>
    <t>Nitya Seva Participation</t>
  </si>
  <si>
    <t>Rs 300 Ticket (Value)</t>
  </si>
  <si>
    <t>Rs 500 Ticket (Value)</t>
  </si>
  <si>
    <t>Rs 1000 Ticket (Value)</t>
  </si>
  <si>
    <t>Rs 2500 Ticket (Value)</t>
  </si>
  <si>
    <t>NUMBER OF TICKETS IN FY 13-14</t>
  </si>
  <si>
    <t>VALUE OF TICKETS IN FY 13-14</t>
  </si>
  <si>
    <t>% Against Total Tickets</t>
  </si>
  <si>
    <r>
      <rPr>
        <b/>
        <sz val="9"/>
        <color indexed="8"/>
        <rFont val="Calibri"/>
        <family val="2"/>
      </rPr>
      <t>8 Sevas Running in Mar</t>
    </r>
    <r>
      <rPr>
        <sz val="9"/>
        <color indexed="8"/>
        <rFont val="Calibri"/>
        <family val="2"/>
      </rPr>
      <t xml:space="preserve">
</t>
    </r>
    <r>
      <rPr>
        <b/>
        <sz val="9"/>
        <color indexed="8"/>
        <rFont val="Calibri"/>
        <family val="2"/>
      </rPr>
      <t>Check "Online Events" Sheet</t>
    </r>
  </si>
  <si>
    <t>Live Darshan: 7646
Avg Stay time 3 min</t>
  </si>
  <si>
    <t>4 to 5 Devotees</t>
  </si>
  <si>
    <t>3 Devotees</t>
  </si>
  <si>
    <t>3 Devotees, 5 days training</t>
  </si>
  <si>
    <t> Brahmotsava few Days, due to various rituals timing</t>
  </si>
  <si>
    <t> Daily 5hrs (Only sitting Kirtan in MTH), which totals into 150hrs in a month</t>
  </si>
  <si>
    <t xml:space="preserve"> -36% less than the budget for the year</t>
  </si>
  <si>
    <t>FY 13-14</t>
  </si>
  <si>
    <t>FY 14-15</t>
  </si>
  <si>
    <t>Monthly Expense</t>
  </si>
  <si>
    <t>Top 80% of items</t>
  </si>
  <si>
    <t>Flowers, Fruits, Misc Items &amp; Dress</t>
  </si>
  <si>
    <t>11 Sevas running in April</t>
  </si>
  <si>
    <t>16 Sevas running in May</t>
  </si>
  <si>
    <t>7 Sevas released in May</t>
  </si>
  <si>
    <t>Number of Visitors for Live Darshan</t>
  </si>
  <si>
    <t>Number of Visitors for Daily Darshan</t>
  </si>
  <si>
    <t>Avg Stay Time</t>
  </si>
  <si>
    <t>4 min</t>
  </si>
  <si>
    <t>2 min</t>
  </si>
  <si>
    <t>6 Sevas running in June</t>
  </si>
  <si>
    <t>1 Seva released in June</t>
  </si>
  <si>
    <t>3 min</t>
  </si>
  <si>
    <t>Not available
Amogh Lila Prabhu is travelling</t>
  </si>
  <si>
    <t>No flower cost accounted</t>
  </si>
  <si>
    <t>Q1 savings:
Flower, Deity Dress, Archaks 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</si>
</sst>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  <numFmt numFmtId="166" formatCode="_(* #,##0_);_(* \(#,##0\);_(* &quot;-&quot;??_);_(@_)"/>
    <numFmt numFmtId="167" formatCode="&quot;&quot;0"/>
    <numFmt numFmtId="168" formatCode="_ * #,##0_ ;_ * \-#,##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8"/>
      <name val="Arial"/>
      <family val="2"/>
    </font>
    <font>
      <sz val="9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"/>
      <color theme="1"/>
      <name val="Arial"/>
      <family val="2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1" applyNumberFormat="0" applyAlignment="0" applyProtection="0"/>
    <xf numFmtId="0" fontId="7" fillId="14" borderId="2" applyNumberFormat="0" applyAlignment="0" applyProtection="0"/>
    <xf numFmtId="164" fontId="31" fillId="0" borderId="0" applyFont="0" applyFill="0" applyBorder="0" applyAlignment="0" applyProtection="0"/>
    <xf numFmtId="165" fontId="1" fillId="0" borderId="0" applyFill="0" applyBorder="0" applyAlignment="0" applyProtection="0"/>
    <xf numFmtId="43" fontId="3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1" applyNumberFormat="0" applyAlignment="0" applyProtection="0"/>
    <xf numFmtId="0" fontId="14" fillId="0" borderId="6" applyNumberFormat="0" applyFill="0" applyAlignment="0" applyProtection="0"/>
    <xf numFmtId="0" fontId="15" fillId="16" borderId="0" applyNumberFormat="0" applyBorder="0" applyAlignment="0" applyProtection="0"/>
    <xf numFmtId="0" fontId="16" fillId="0" borderId="0"/>
    <xf numFmtId="0" fontId="31" fillId="0" borderId="0"/>
    <xf numFmtId="0" fontId="16" fillId="0" borderId="0"/>
    <xf numFmtId="0" fontId="1" fillId="0" borderId="0"/>
    <xf numFmtId="0" fontId="16" fillId="0" borderId="0" applyBorder="0"/>
    <xf numFmtId="0" fontId="17" fillId="0" borderId="0"/>
    <xf numFmtId="0" fontId="1" fillId="17" borderId="7" applyNumberFormat="0" applyAlignment="0" applyProtection="0"/>
    <xf numFmtId="0" fontId="18" fillId="3" borderId="8" applyNumberFormat="0" applyAlignment="0" applyProtection="0"/>
    <xf numFmtId="9" fontId="31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14">
    <xf numFmtId="0" fontId="0" fillId="0" borderId="0" xfId="0"/>
    <xf numFmtId="0" fontId="0" fillId="18" borderId="0" xfId="0" applyFill="1"/>
    <xf numFmtId="0" fontId="22" fillId="0" borderId="0" xfId="46" applyFont="1" applyBorder="1"/>
    <xf numFmtId="0" fontId="23" fillId="0" borderId="0" xfId="46" applyFont="1" applyFill="1" applyBorder="1" applyAlignment="1">
      <alignment horizontal="center"/>
    </xf>
    <xf numFmtId="0" fontId="24" fillId="0" borderId="0" xfId="46" applyFont="1" applyFill="1" applyBorder="1" applyAlignment="1">
      <alignment horizontal="left"/>
    </xf>
    <xf numFmtId="0" fontId="33" fillId="0" borderId="0" xfId="0" applyFont="1" applyAlignment="1">
      <alignment vertical="center" wrapText="1"/>
    </xf>
    <xf numFmtId="0" fontId="0" fillId="19" borderId="0" xfId="0" applyFill="1"/>
    <xf numFmtId="0" fontId="0" fillId="20" borderId="0" xfId="0" applyFill="1"/>
    <xf numFmtId="0" fontId="0" fillId="0" borderId="0" xfId="0" applyFont="1"/>
    <xf numFmtId="0" fontId="34" fillId="21" borderId="0" xfId="45" applyFont="1" applyFill="1" applyAlignment="1">
      <alignment horizontal="center" vertical="center" wrapText="1"/>
    </xf>
    <xf numFmtId="0" fontId="0" fillId="22" borderId="0" xfId="0" applyFill="1"/>
    <xf numFmtId="0" fontId="33" fillId="0" borderId="0" xfId="0" applyFont="1"/>
    <xf numFmtId="0" fontId="33" fillId="0" borderId="0" xfId="0" applyFont="1" applyAlignment="1">
      <alignment wrapText="1"/>
    </xf>
    <xf numFmtId="0" fontId="33" fillId="0" borderId="10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26" fillId="23" borderId="11" xfId="45" applyFont="1" applyFill="1" applyBorder="1" applyAlignment="1">
      <alignment horizontal="left" vertical="center" wrapText="1"/>
    </xf>
    <xf numFmtId="0" fontId="26" fillId="23" borderId="12" xfId="45" applyFont="1" applyFill="1" applyBorder="1" applyAlignment="1">
      <alignment vertical="center" wrapText="1"/>
    </xf>
    <xf numFmtId="0" fontId="26" fillId="23" borderId="11" xfId="45" applyFont="1" applyFill="1" applyBorder="1" applyAlignment="1">
      <alignment horizontal="center" vertical="center" wrapText="1"/>
    </xf>
    <xf numFmtId="17" fontId="0" fillId="0" borderId="0" xfId="0" applyNumberFormat="1"/>
    <xf numFmtId="0" fontId="36" fillId="0" borderId="0" xfId="0" applyFont="1"/>
    <xf numFmtId="166" fontId="36" fillId="0" borderId="0" xfId="31" applyNumberFormat="1" applyFont="1" applyFill="1" applyAlignment="1"/>
    <xf numFmtId="166" fontId="36" fillId="0" borderId="0" xfId="31" applyNumberFormat="1" applyFont="1" applyFill="1"/>
    <xf numFmtId="0" fontId="36" fillId="0" borderId="0" xfId="0" applyFont="1" applyAlignment="1">
      <alignment vertical="top"/>
    </xf>
    <xf numFmtId="166" fontId="36" fillId="0" borderId="0" xfId="31" applyNumberFormat="1" applyFont="1" applyFill="1" applyAlignment="1">
      <alignment horizontal="center" vertical="top"/>
    </xf>
    <xf numFmtId="0" fontId="37" fillId="0" borderId="0" xfId="0" applyFont="1"/>
    <xf numFmtId="0" fontId="36" fillId="0" borderId="13" xfId="0" applyFont="1" applyBorder="1" applyAlignment="1">
      <alignment horizontal="center" vertical="center" wrapText="1"/>
    </xf>
    <xf numFmtId="49" fontId="36" fillId="0" borderId="14" xfId="0" applyNumberFormat="1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49" fontId="36" fillId="0" borderId="16" xfId="0" applyNumberFormat="1" applyFont="1" applyBorder="1" applyAlignment="1">
      <alignment horizontal="center" vertical="center" wrapText="1"/>
    </xf>
    <xf numFmtId="49" fontId="37" fillId="0" borderId="10" xfId="0" applyNumberFormat="1" applyFont="1" applyFill="1" applyBorder="1" applyAlignment="1">
      <alignment vertical="top"/>
    </xf>
    <xf numFmtId="3" fontId="37" fillId="0" borderId="10" xfId="0" applyNumberFormat="1" applyFont="1" applyFill="1" applyBorder="1" applyAlignment="1">
      <alignment horizontal="right" vertical="center"/>
    </xf>
    <xf numFmtId="9" fontId="37" fillId="0" borderId="0" xfId="50" applyFont="1"/>
    <xf numFmtId="49" fontId="37" fillId="0" borderId="17" xfId="0" applyNumberFormat="1" applyFont="1" applyBorder="1" applyAlignment="1">
      <alignment vertical="top"/>
    </xf>
    <xf numFmtId="0" fontId="37" fillId="0" borderId="10" xfId="0" applyNumberFormat="1" applyFont="1" applyFill="1" applyBorder="1" applyAlignment="1">
      <alignment vertical="top"/>
    </xf>
    <xf numFmtId="0" fontId="37" fillId="0" borderId="10" xfId="0" applyFont="1" applyFill="1" applyBorder="1" applyAlignment="1">
      <alignment vertical="center" wrapText="1"/>
    </xf>
    <xf numFmtId="49" fontId="37" fillId="0" borderId="10" xfId="0" applyNumberFormat="1" applyFont="1" applyBorder="1" applyAlignment="1">
      <alignment vertical="top"/>
    </xf>
    <xf numFmtId="49" fontId="37" fillId="0" borderId="18" xfId="0" applyNumberFormat="1" applyFont="1" applyFill="1" applyBorder="1" applyAlignment="1">
      <alignment vertical="top"/>
    </xf>
    <xf numFmtId="3" fontId="37" fillId="0" borderId="18" xfId="0" applyNumberFormat="1" applyFont="1" applyFill="1" applyBorder="1" applyAlignment="1">
      <alignment horizontal="right" vertical="center"/>
    </xf>
    <xf numFmtId="49" fontId="36" fillId="0" borderId="19" xfId="0" applyNumberFormat="1" applyFont="1" applyFill="1" applyBorder="1" applyAlignment="1">
      <alignment vertical="top"/>
    </xf>
    <xf numFmtId="43" fontId="36" fillId="0" borderId="20" xfId="31" applyFont="1" applyBorder="1" applyAlignment="1">
      <alignment horizontal="right" vertical="top"/>
    </xf>
    <xf numFmtId="0" fontId="36" fillId="19" borderId="21" xfId="0" applyFont="1" applyFill="1" applyBorder="1"/>
    <xf numFmtId="166" fontId="36" fillId="19" borderId="22" xfId="31" applyNumberFormat="1" applyFont="1" applyFill="1" applyBorder="1"/>
    <xf numFmtId="166" fontId="37" fillId="0" borderId="0" xfId="31" applyNumberFormat="1" applyFont="1" applyFill="1"/>
    <xf numFmtId="0" fontId="36" fillId="19" borderId="23" xfId="0" applyFont="1" applyFill="1" applyBorder="1"/>
    <xf numFmtId="9" fontId="36" fillId="19" borderId="24" xfId="50" applyFont="1" applyFill="1" applyBorder="1"/>
    <xf numFmtId="0" fontId="37" fillId="0" borderId="17" xfId="0" applyFont="1" applyBorder="1"/>
    <xf numFmtId="0" fontId="37" fillId="0" borderId="10" xfId="0" applyFont="1" applyBorder="1"/>
    <xf numFmtId="0" fontId="37" fillId="0" borderId="25" xfId="0" applyFont="1" applyBorder="1"/>
    <xf numFmtId="0" fontId="37" fillId="0" borderId="26" xfId="0" applyFont="1" applyBorder="1"/>
    <xf numFmtId="0" fontId="37" fillId="0" borderId="27" xfId="0" applyFont="1" applyBorder="1"/>
    <xf numFmtId="0" fontId="37" fillId="0" borderId="28" xfId="0" applyFont="1" applyBorder="1"/>
    <xf numFmtId="49" fontId="38" fillId="0" borderId="10" xfId="0" applyNumberFormat="1" applyFont="1" applyFill="1" applyBorder="1" applyAlignment="1">
      <alignment vertical="top"/>
    </xf>
    <xf numFmtId="49" fontId="38" fillId="0" borderId="10" xfId="0" applyNumberFormat="1" applyFont="1" applyBorder="1" applyAlignment="1">
      <alignment vertical="top"/>
    </xf>
    <xf numFmtId="9" fontId="39" fillId="0" borderId="0" xfId="50" applyFont="1"/>
    <xf numFmtId="0" fontId="32" fillId="0" borderId="29" xfId="0" applyFont="1" applyBorder="1"/>
    <xf numFmtId="0" fontId="32" fillId="0" borderId="0" xfId="0" applyFont="1" applyBorder="1"/>
    <xf numFmtId="43" fontId="40" fillId="0" borderId="0" xfId="31" applyFont="1" applyAlignment="1">
      <alignment horizontal="right" vertical="top"/>
    </xf>
    <xf numFmtId="167" fontId="40" fillId="0" borderId="0" xfId="0" applyNumberFormat="1" applyFont="1" applyAlignment="1">
      <alignment horizontal="right" vertical="top"/>
    </xf>
    <xf numFmtId="43" fontId="31" fillId="0" borderId="0" xfId="31" applyFont="1"/>
    <xf numFmtId="43" fontId="31" fillId="0" borderId="29" xfId="31" applyFont="1" applyBorder="1"/>
    <xf numFmtId="0" fontId="33" fillId="0" borderId="10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3" fillId="24" borderId="10" xfId="0" applyFont="1" applyFill="1" applyBorder="1" applyAlignment="1">
      <alignment horizontal="center" vertical="center" wrapText="1"/>
    </xf>
    <xf numFmtId="9" fontId="33" fillId="26" borderId="10" xfId="50" applyFont="1" applyFill="1" applyBorder="1" applyAlignment="1">
      <alignment horizontal="center" vertical="center" wrapText="1"/>
    </xf>
    <xf numFmtId="9" fontId="33" fillId="24" borderId="10" xfId="0" applyNumberFormat="1" applyFont="1" applyFill="1" applyBorder="1" applyAlignment="1">
      <alignment horizontal="center" vertical="center" wrapText="1"/>
    </xf>
    <xf numFmtId="0" fontId="33" fillId="24" borderId="10" xfId="0" applyFont="1" applyFill="1" applyBorder="1" applyAlignment="1">
      <alignment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0" fillId="0" borderId="0" xfId="0" applyFont="1" applyBorder="1"/>
    <xf numFmtId="0" fontId="33" fillId="0" borderId="0" xfId="0" applyFont="1" applyFill="1" applyBorder="1" applyAlignment="1">
      <alignment horizontal="center" vertical="center" wrapText="1"/>
    </xf>
    <xf numFmtId="0" fontId="35" fillId="27" borderId="10" xfId="0" applyFont="1" applyFill="1" applyBorder="1" applyAlignment="1">
      <alignment vertical="center" wrapText="1"/>
    </xf>
    <xf numFmtId="0" fontId="33" fillId="27" borderId="10" xfId="0" applyFont="1" applyFill="1" applyBorder="1" applyAlignment="1">
      <alignment vertical="center" wrapText="1"/>
    </xf>
    <xf numFmtId="0" fontId="41" fillId="21" borderId="10" xfId="45" applyFont="1" applyFill="1" applyBorder="1" applyAlignment="1">
      <alignment horizontal="center" vertical="center" wrapText="1"/>
    </xf>
    <xf numFmtId="0" fontId="26" fillId="23" borderId="10" xfId="45" applyFont="1" applyFill="1" applyBorder="1" applyAlignment="1">
      <alignment horizontal="left" vertical="center" wrapText="1"/>
    </xf>
    <xf numFmtId="0" fontId="26" fillId="23" borderId="10" xfId="45" applyFont="1" applyFill="1" applyBorder="1" applyAlignment="1">
      <alignment vertical="center" wrapText="1"/>
    </xf>
    <xf numFmtId="0" fontId="26" fillId="23" borderId="10" xfId="45" applyFont="1" applyFill="1" applyBorder="1" applyAlignment="1">
      <alignment horizontal="center" vertical="center" wrapText="1"/>
    </xf>
    <xf numFmtId="168" fontId="33" fillId="0" borderId="10" xfId="29" applyNumberFormat="1" applyFont="1" applyBorder="1" applyAlignment="1">
      <alignment vertical="center" wrapText="1"/>
    </xf>
    <xf numFmtId="9" fontId="33" fillId="0" borderId="10" xfId="50" applyFont="1" applyBorder="1" applyAlignment="1">
      <alignment horizontal="right" vertical="center" wrapText="1"/>
    </xf>
    <xf numFmtId="168" fontId="33" fillId="29" borderId="10" xfId="29" applyNumberFormat="1" applyFont="1" applyFill="1" applyBorder="1" applyAlignment="1">
      <alignment vertical="center" wrapText="1"/>
    </xf>
    <xf numFmtId="0" fontId="33" fillId="0" borderId="10" xfId="0" applyFont="1" applyFill="1" applyBorder="1" applyAlignment="1">
      <alignment horizontal="center" vertical="center" wrapText="1"/>
    </xf>
    <xf numFmtId="9" fontId="33" fillId="0" borderId="10" xfId="0" applyNumberFormat="1" applyFont="1" applyBorder="1" applyAlignment="1">
      <alignment horizontal="center" vertical="center" wrapText="1"/>
    </xf>
    <xf numFmtId="168" fontId="35" fillId="0" borderId="10" xfId="29" applyNumberFormat="1" applyFont="1" applyBorder="1" applyAlignment="1">
      <alignment vertical="center" wrapText="1"/>
    </xf>
    <xf numFmtId="168" fontId="35" fillId="29" borderId="10" xfId="29" applyNumberFormat="1" applyFont="1" applyFill="1" applyBorder="1" applyAlignment="1">
      <alignment vertical="center" wrapText="1"/>
    </xf>
    <xf numFmtId="168" fontId="35" fillId="26" borderId="10" xfId="29" applyNumberFormat="1" applyFont="1" applyFill="1" applyBorder="1" applyAlignment="1">
      <alignment vertical="center" wrapText="1"/>
    </xf>
    <xf numFmtId="168" fontId="33" fillId="28" borderId="10" xfId="29" applyNumberFormat="1" applyFont="1" applyFill="1" applyBorder="1" applyAlignment="1">
      <alignment vertical="center" wrapText="1"/>
    </xf>
    <xf numFmtId="168" fontId="35" fillId="28" borderId="10" xfId="29" applyNumberFormat="1" applyFont="1" applyFill="1" applyBorder="1" applyAlignment="1">
      <alignment vertical="center" wrapText="1"/>
    </xf>
    <xf numFmtId="168" fontId="33" fillId="27" borderId="10" xfId="29" applyNumberFormat="1" applyFont="1" applyFill="1" applyBorder="1" applyAlignment="1">
      <alignment vertical="center" wrapText="1"/>
    </xf>
    <xf numFmtId="168" fontId="33" fillId="26" borderId="10" xfId="29" applyNumberFormat="1" applyFont="1" applyFill="1" applyBorder="1" applyAlignment="1">
      <alignment vertical="center" wrapText="1"/>
    </xf>
    <xf numFmtId="168" fontId="35" fillId="26" borderId="10" xfId="0" applyNumberFormat="1" applyFont="1" applyFill="1" applyBorder="1" applyAlignment="1">
      <alignment vertical="center" wrapText="1"/>
    </xf>
    <xf numFmtId="168" fontId="35" fillId="28" borderId="10" xfId="0" applyNumberFormat="1" applyFont="1" applyFill="1" applyBorder="1" applyAlignment="1">
      <alignment vertical="center" wrapText="1"/>
    </xf>
    <xf numFmtId="0" fontId="35" fillId="27" borderId="18" xfId="0" applyFont="1" applyFill="1" applyBorder="1" applyAlignment="1">
      <alignment vertical="center" wrapText="1"/>
    </xf>
    <xf numFmtId="0" fontId="33" fillId="27" borderId="18" xfId="0" applyFont="1" applyFill="1" applyBorder="1" applyAlignment="1">
      <alignment vertical="center" wrapText="1"/>
    </xf>
    <xf numFmtId="0" fontId="35" fillId="27" borderId="34" xfId="0" applyFont="1" applyFill="1" applyBorder="1" applyAlignment="1">
      <alignment vertical="center" wrapText="1"/>
    </xf>
    <xf numFmtId="0" fontId="33" fillId="27" borderId="34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168" fontId="33" fillId="0" borderId="10" xfId="29" applyNumberFormat="1" applyFont="1" applyFill="1" applyBorder="1" applyAlignment="1">
      <alignment vertical="center" wrapText="1"/>
    </xf>
    <xf numFmtId="9" fontId="0" fillId="0" borderId="0" xfId="50" applyFont="1"/>
    <xf numFmtId="0" fontId="26" fillId="23" borderId="31" xfId="45" applyFont="1" applyFill="1" applyBorder="1" applyAlignment="1">
      <alignment vertical="center" wrapText="1"/>
    </xf>
    <xf numFmtId="0" fontId="26" fillId="23" borderId="30" xfId="45" applyFont="1" applyFill="1" applyBorder="1" applyAlignment="1">
      <alignment vertical="center" wrapText="1"/>
    </xf>
    <xf numFmtId="10" fontId="35" fillId="26" borderId="10" xfId="50" applyNumberFormat="1" applyFont="1" applyFill="1" applyBorder="1" applyAlignment="1">
      <alignment horizontal="right" vertical="center" wrapText="1"/>
    </xf>
    <xf numFmtId="9" fontId="35" fillId="26" borderId="10" xfId="50" applyFont="1" applyFill="1" applyBorder="1" applyAlignment="1">
      <alignment horizontal="right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vertical="center" wrapText="1"/>
    </xf>
    <xf numFmtId="0" fontId="35" fillId="0" borderId="10" xfId="0" applyFont="1" applyBorder="1" applyAlignment="1">
      <alignment horizontal="left" vertical="center" wrapText="1"/>
    </xf>
    <xf numFmtId="0" fontId="26" fillId="23" borderId="10" xfId="45" applyFont="1" applyFill="1" applyBorder="1" applyAlignment="1">
      <alignment horizontal="center" vertical="center" wrapText="1"/>
    </xf>
    <xf numFmtId="0" fontId="41" fillId="21" borderId="10" xfId="45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168" fontId="43" fillId="0" borderId="10" xfId="29" applyNumberFormat="1" applyFont="1" applyFill="1" applyBorder="1" applyAlignment="1">
      <alignment horizontal="right" vertical="center" wrapText="1"/>
    </xf>
    <xf numFmtId="168" fontId="43" fillId="28" borderId="10" xfId="29" applyNumberFormat="1" applyFont="1" applyFill="1" applyBorder="1" applyAlignment="1">
      <alignment horizontal="right" vertical="center" wrapText="1"/>
    </xf>
    <xf numFmtId="0" fontId="44" fillId="0" borderId="0" xfId="0" applyFont="1"/>
    <xf numFmtId="17" fontId="44" fillId="0" borderId="0" xfId="0" applyNumberFormat="1" applyFont="1"/>
    <xf numFmtId="1" fontId="44" fillId="0" borderId="0" xfId="0" applyNumberFormat="1" applyFont="1" applyBorder="1" applyAlignment="1">
      <alignment horizontal="center" vertical="center"/>
    </xf>
    <xf numFmtId="10" fontId="44" fillId="0" borderId="0" xfId="50" applyNumberFormat="1" applyFont="1"/>
    <xf numFmtId="168" fontId="44" fillId="0" borderId="0" xfId="29" applyNumberFormat="1" applyFont="1"/>
    <xf numFmtId="1" fontId="44" fillId="0" borderId="0" xfId="0" applyNumberFormat="1" applyFont="1"/>
    <xf numFmtId="0" fontId="44" fillId="30" borderId="10" xfId="0" applyFont="1" applyFill="1" applyBorder="1"/>
    <xf numFmtId="0" fontId="44" fillId="31" borderId="10" xfId="0" applyFont="1" applyFill="1" applyBorder="1" applyAlignment="1">
      <alignment wrapText="1"/>
    </xf>
    <xf numFmtId="0" fontId="44" fillId="31" borderId="10" xfId="0" applyFont="1" applyFill="1" applyBorder="1"/>
    <xf numFmtId="17" fontId="44" fillId="0" borderId="10" xfId="0" applyNumberFormat="1" applyFont="1" applyBorder="1"/>
    <xf numFmtId="0" fontId="44" fillId="0" borderId="10" xfId="0" applyFont="1" applyBorder="1"/>
    <xf numFmtId="1" fontId="44" fillId="0" borderId="10" xfId="0" applyNumberFormat="1" applyFont="1" applyBorder="1" applyAlignment="1">
      <alignment horizontal="center" vertical="center"/>
    </xf>
    <xf numFmtId="10" fontId="44" fillId="0" borderId="10" xfId="50" applyNumberFormat="1" applyFont="1" applyBorder="1"/>
    <xf numFmtId="1" fontId="44" fillId="0" borderId="10" xfId="0" applyNumberFormat="1" applyFont="1" applyBorder="1"/>
    <xf numFmtId="168" fontId="44" fillId="0" borderId="10" xfId="29" applyNumberFormat="1" applyFont="1" applyBorder="1"/>
    <xf numFmtId="9" fontId="44" fillId="0" borderId="10" xfId="50" applyFont="1" applyBorder="1"/>
    <xf numFmtId="9" fontId="33" fillId="29" borderId="10" xfId="50" applyFont="1" applyFill="1" applyBorder="1" applyAlignment="1">
      <alignment vertical="center" wrapText="1"/>
    </xf>
    <xf numFmtId="3" fontId="33" fillId="0" borderId="10" xfId="0" applyNumberFormat="1" applyFont="1" applyBorder="1" applyAlignment="1">
      <alignment vertical="center" wrapText="1"/>
    </xf>
    <xf numFmtId="3" fontId="35" fillId="29" borderId="10" xfId="0" applyNumberFormat="1" applyFont="1" applyFill="1" applyBorder="1" applyAlignment="1">
      <alignment vertical="center" wrapText="1"/>
    </xf>
    <xf numFmtId="168" fontId="33" fillId="0" borderId="35" xfId="29" applyNumberFormat="1" applyFont="1" applyFill="1" applyBorder="1" applyAlignment="1">
      <alignment vertical="center" wrapText="1"/>
    </xf>
    <xf numFmtId="168" fontId="33" fillId="0" borderId="31" xfId="29" applyNumberFormat="1" applyFont="1" applyBorder="1" applyAlignment="1">
      <alignment vertical="center" wrapText="1"/>
    </xf>
    <xf numFmtId="10" fontId="43" fillId="0" borderId="31" xfId="50" applyNumberFormat="1" applyFont="1" applyFill="1" applyBorder="1" applyAlignment="1">
      <alignment horizontal="right" vertical="center" wrapText="1"/>
    </xf>
    <xf numFmtId="9" fontId="39" fillId="0" borderId="31" xfId="50" applyFont="1" applyFill="1" applyBorder="1" applyAlignment="1">
      <alignment vertical="center" wrapText="1"/>
    </xf>
    <xf numFmtId="168" fontId="33" fillId="26" borderId="31" xfId="29" applyNumberFormat="1" applyFont="1" applyFill="1" applyBorder="1" applyAlignment="1">
      <alignment vertical="center" wrapText="1"/>
    </xf>
    <xf numFmtId="9" fontId="39" fillId="29" borderId="31" xfId="50" applyFont="1" applyFill="1" applyBorder="1" applyAlignment="1">
      <alignment vertical="center" wrapText="1"/>
    </xf>
    <xf numFmtId="10" fontId="35" fillId="26" borderId="31" xfId="50" applyNumberFormat="1" applyFont="1" applyFill="1" applyBorder="1" applyAlignment="1">
      <alignment horizontal="right" vertical="center" wrapText="1"/>
    </xf>
    <xf numFmtId="9" fontId="35" fillId="26" borderId="31" xfId="50" applyFont="1" applyFill="1" applyBorder="1" applyAlignment="1">
      <alignment horizontal="right" vertical="center" wrapText="1"/>
    </xf>
    <xf numFmtId="0" fontId="25" fillId="0" borderId="3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10" fontId="39" fillId="0" borderId="31" xfId="50" applyNumberFormat="1" applyFont="1" applyFill="1" applyBorder="1" applyAlignment="1">
      <alignment vertical="center" wrapText="1"/>
    </xf>
    <xf numFmtId="0" fontId="33" fillId="0" borderId="31" xfId="0" applyFont="1" applyBorder="1" applyAlignment="1">
      <alignment vertical="center" wrapText="1"/>
    </xf>
    <xf numFmtId="9" fontId="33" fillId="24" borderId="31" xfId="0" applyNumberFormat="1" applyFont="1" applyFill="1" applyBorder="1" applyAlignment="1">
      <alignment horizontal="center" vertical="center" wrapText="1"/>
    </xf>
    <xf numFmtId="0" fontId="33" fillId="24" borderId="31" xfId="0" applyFont="1" applyFill="1" applyBorder="1" applyAlignment="1">
      <alignment horizontal="center" vertical="center" wrapText="1"/>
    </xf>
    <xf numFmtId="168" fontId="33" fillId="0" borderId="17" xfId="29" applyNumberFormat="1" applyFont="1" applyBorder="1" applyAlignment="1">
      <alignment vertical="center" wrapText="1"/>
    </xf>
    <xf numFmtId="168" fontId="33" fillId="0" borderId="25" xfId="29" applyNumberFormat="1" applyFont="1" applyBorder="1" applyAlignment="1">
      <alignment vertical="center" wrapText="1"/>
    </xf>
    <xf numFmtId="0" fontId="33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168" fontId="33" fillId="26" borderId="17" xfId="29" applyNumberFormat="1" applyFont="1" applyFill="1" applyBorder="1" applyAlignment="1">
      <alignment vertical="center" wrapText="1"/>
    </xf>
    <xf numFmtId="168" fontId="33" fillId="26" borderId="25" xfId="29" applyNumberFormat="1" applyFont="1" applyFill="1" applyBorder="1" applyAlignment="1">
      <alignment vertical="center" wrapText="1"/>
    </xf>
    <xf numFmtId="0" fontId="33" fillId="0" borderId="39" xfId="0" applyFont="1" applyFill="1" applyBorder="1" applyAlignment="1">
      <alignment vertical="center" wrapText="1"/>
    </xf>
    <xf numFmtId="0" fontId="33" fillId="0" borderId="40" xfId="0" applyFont="1" applyFill="1" applyBorder="1" applyAlignment="1">
      <alignment vertical="center" wrapText="1"/>
    </xf>
    <xf numFmtId="0" fontId="26" fillId="23" borderId="17" xfId="45" applyFont="1" applyFill="1" applyBorder="1" applyAlignment="1">
      <alignment vertical="center" wrapText="1"/>
    </xf>
    <xf numFmtId="0" fontId="26" fillId="23" borderId="25" xfId="45" applyFont="1" applyFill="1" applyBorder="1" applyAlignment="1">
      <alignment vertical="center" wrapText="1"/>
    </xf>
    <xf numFmtId="168" fontId="35" fillId="29" borderId="17" xfId="29" applyNumberFormat="1" applyFont="1" applyFill="1" applyBorder="1" applyAlignment="1">
      <alignment vertical="center" wrapText="1"/>
    </xf>
    <xf numFmtId="168" fontId="33" fillId="0" borderId="17" xfId="29" applyNumberFormat="1" applyFont="1" applyFill="1" applyBorder="1" applyAlignment="1">
      <alignment vertical="center" wrapText="1"/>
    </xf>
    <xf numFmtId="10" fontId="35" fillId="26" borderId="17" xfId="50" applyNumberFormat="1" applyFont="1" applyFill="1" applyBorder="1" applyAlignment="1">
      <alignment horizontal="right" vertical="center" wrapText="1"/>
    </xf>
    <xf numFmtId="10" fontId="35" fillId="26" borderId="25" xfId="50" applyNumberFormat="1" applyFont="1" applyFill="1" applyBorder="1" applyAlignment="1">
      <alignment horizontal="right" vertical="center" wrapText="1"/>
    </xf>
    <xf numFmtId="9" fontId="35" fillId="26" borderId="17" xfId="50" applyFont="1" applyFill="1" applyBorder="1" applyAlignment="1">
      <alignment horizontal="right" vertical="center" wrapText="1"/>
    </xf>
    <xf numFmtId="9" fontId="35" fillId="26" borderId="25" xfId="50" applyFont="1" applyFill="1" applyBorder="1" applyAlignment="1">
      <alignment horizontal="right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vertical="center" wrapText="1"/>
    </xf>
    <xf numFmtId="0" fontId="33" fillId="0" borderId="25" xfId="0" applyFont="1" applyBorder="1" applyAlignment="1">
      <alignment vertical="center" wrapText="1"/>
    </xf>
    <xf numFmtId="0" fontId="26" fillId="23" borderId="32" xfId="45" applyFont="1" applyFill="1" applyBorder="1" applyAlignment="1">
      <alignment vertical="center" wrapText="1"/>
    </xf>
    <xf numFmtId="0" fontId="26" fillId="23" borderId="33" xfId="45" applyFont="1" applyFill="1" applyBorder="1" applyAlignment="1">
      <alignment vertical="center" wrapText="1"/>
    </xf>
    <xf numFmtId="0" fontId="33" fillId="0" borderId="26" xfId="0" applyFont="1" applyBorder="1" applyAlignment="1">
      <alignment vertical="center" wrapText="1"/>
    </xf>
    <xf numFmtId="0" fontId="33" fillId="0" borderId="27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9" fontId="35" fillId="29" borderId="25" xfId="50" applyFont="1" applyFill="1" applyBorder="1" applyAlignment="1">
      <alignment vertical="center" wrapText="1"/>
    </xf>
    <xf numFmtId="9" fontId="33" fillId="0" borderId="25" xfId="50" applyFont="1" applyFill="1" applyBorder="1" applyAlignment="1">
      <alignment vertical="center" wrapText="1"/>
    </xf>
    <xf numFmtId="3" fontId="33" fillId="0" borderId="17" xfId="0" applyNumberFormat="1" applyFont="1" applyBorder="1" applyAlignment="1">
      <alignment horizontal="center" vertical="center" wrapText="1"/>
    </xf>
    <xf numFmtId="3" fontId="33" fillId="0" borderId="17" xfId="0" applyNumberFormat="1" applyFont="1" applyBorder="1" applyAlignment="1">
      <alignment vertical="center" wrapText="1"/>
    </xf>
    <xf numFmtId="9" fontId="33" fillId="0" borderId="17" xfId="0" applyNumberFormat="1" applyFont="1" applyFill="1" applyBorder="1" applyAlignment="1">
      <alignment horizontal="center" vertical="center" wrapText="1"/>
    </xf>
    <xf numFmtId="9" fontId="33" fillId="0" borderId="10" xfId="0" applyNumberFormat="1" applyFont="1" applyFill="1" applyBorder="1" applyAlignment="1">
      <alignment horizontal="center" vertical="center" wrapText="1"/>
    </xf>
    <xf numFmtId="9" fontId="33" fillId="0" borderId="25" xfId="0" applyNumberFormat="1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9" fontId="33" fillId="0" borderId="25" xfId="50" applyFont="1" applyBorder="1" applyAlignment="1">
      <alignment vertical="center" wrapText="1"/>
    </xf>
    <xf numFmtId="0" fontId="35" fillId="25" borderId="10" xfId="0" applyFont="1" applyFill="1" applyBorder="1" applyAlignment="1">
      <alignment vertical="center" wrapText="1"/>
    </xf>
    <xf numFmtId="0" fontId="35" fillId="25" borderId="10" xfId="0" applyFont="1" applyFill="1" applyBorder="1" applyAlignment="1">
      <alignment horizontal="left" vertical="center" wrapText="1"/>
    </xf>
    <xf numFmtId="0" fontId="26" fillId="23" borderId="31" xfId="45" applyFont="1" applyFill="1" applyBorder="1" applyAlignment="1">
      <alignment vertical="center"/>
    </xf>
    <xf numFmtId="0" fontId="26" fillId="23" borderId="30" xfId="45" applyFont="1" applyFill="1" applyBorder="1" applyAlignment="1">
      <alignment vertical="center"/>
    </xf>
    <xf numFmtId="0" fontId="46" fillId="19" borderId="37" xfId="45" applyFont="1" applyFill="1" applyBorder="1" applyAlignment="1">
      <alignment horizontal="left" vertical="center" wrapText="1"/>
    </xf>
    <xf numFmtId="0" fontId="46" fillId="32" borderId="11" xfId="45" applyFont="1" applyFill="1" applyBorder="1" applyAlignment="1">
      <alignment horizontal="left" vertical="center" wrapText="1"/>
    </xf>
    <xf numFmtId="0" fontId="46" fillId="18" borderId="38" xfId="45" applyFont="1" applyFill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26" fillId="23" borderId="10" xfId="45" applyFont="1" applyFill="1" applyBorder="1" applyAlignment="1">
      <alignment horizontal="center" vertical="center" wrapText="1"/>
    </xf>
    <xf numFmtId="0" fontId="26" fillId="23" borderId="31" xfId="45" applyFont="1" applyFill="1" applyBorder="1" applyAlignment="1">
      <alignment horizontal="center" vertical="center" wrapText="1"/>
    </xf>
    <xf numFmtId="0" fontId="26" fillId="23" borderId="30" xfId="45" applyFont="1" applyFill="1" applyBorder="1" applyAlignment="1">
      <alignment horizontal="center" vertical="center" wrapText="1"/>
    </xf>
    <xf numFmtId="0" fontId="41" fillId="21" borderId="10" xfId="45" applyFont="1" applyFill="1" applyBorder="1" applyAlignment="1">
      <alignment horizontal="center" vertical="center" wrapText="1"/>
    </xf>
    <xf numFmtId="0" fontId="35" fillId="27" borderId="10" xfId="0" applyFont="1" applyFill="1" applyBorder="1" applyAlignment="1">
      <alignment horizontal="left" vertical="center" wrapText="1"/>
    </xf>
    <xf numFmtId="17" fontId="34" fillId="21" borderId="21" xfId="45" applyNumberFormat="1" applyFont="1" applyFill="1" applyBorder="1" applyAlignment="1">
      <alignment horizontal="center" vertical="center" wrapText="1"/>
    </xf>
    <xf numFmtId="17" fontId="34" fillId="21" borderId="36" xfId="45" applyNumberFormat="1" applyFont="1" applyFill="1" applyBorder="1" applyAlignment="1">
      <alignment horizontal="center" vertical="center" wrapText="1"/>
    </xf>
    <xf numFmtId="17" fontId="34" fillId="21" borderId="22" xfId="45" applyNumberFormat="1" applyFont="1" applyFill="1" applyBorder="1" applyAlignment="1">
      <alignment horizontal="center" vertical="center" wrapText="1"/>
    </xf>
    <xf numFmtId="0" fontId="35" fillId="20" borderId="10" xfId="0" applyFont="1" applyFill="1" applyBorder="1" applyAlignment="1">
      <alignment horizontal="left" vertical="center" wrapText="1"/>
    </xf>
    <xf numFmtId="0" fontId="35" fillId="22" borderId="10" xfId="0" applyFont="1" applyFill="1" applyBorder="1" applyAlignment="1">
      <alignment horizontal="left" vertical="center" wrapText="1"/>
    </xf>
    <xf numFmtId="0" fontId="26" fillId="23" borderId="12" xfId="45" applyFont="1" applyFill="1" applyBorder="1" applyAlignment="1">
      <alignment horizontal="center" vertical="center" wrapText="1"/>
    </xf>
    <xf numFmtId="0" fontId="35" fillId="22" borderId="41" xfId="0" applyFont="1" applyFill="1" applyBorder="1" applyAlignment="1">
      <alignment horizontal="center" vertical="center" wrapText="1"/>
    </xf>
    <xf numFmtId="0" fontId="35" fillId="22" borderId="42" xfId="0" applyFont="1" applyFill="1" applyBorder="1" applyAlignment="1">
      <alignment horizontal="center" vertical="center" wrapText="1"/>
    </xf>
    <xf numFmtId="0" fontId="35" fillId="22" borderId="43" xfId="0" applyFont="1" applyFill="1" applyBorder="1" applyAlignment="1">
      <alignment horizontal="center" vertical="center" wrapText="1"/>
    </xf>
    <xf numFmtId="0" fontId="35" fillId="22" borderId="44" xfId="0" applyFont="1" applyFill="1" applyBorder="1" applyAlignment="1">
      <alignment horizontal="center" vertical="center" wrapText="1"/>
    </xf>
    <xf numFmtId="0" fontId="45" fillId="30" borderId="10" xfId="0" applyFont="1" applyFill="1" applyBorder="1" applyAlignment="1">
      <alignment horizontal="center"/>
    </xf>
  </cellXfs>
  <cellStyles count="57">
    <cellStyle name="_CPU_Approach Paper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29" builtinId="3"/>
    <cellStyle name="Comma 2" xfId="30"/>
    <cellStyle name="Comma 3" xfId="31"/>
    <cellStyle name="Excel Built-in Normal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42"/>
    <cellStyle name="Normal 3" xfId="43"/>
    <cellStyle name="Normal 3 2" xfId="44"/>
    <cellStyle name="Normal 4" xfId="45"/>
    <cellStyle name="Normal_WEP_TREE" xfId="46"/>
    <cellStyle name="Normal-Big" xfId="47"/>
    <cellStyle name="Note 2" xfId="48"/>
    <cellStyle name="Output 2" xfId="49"/>
    <cellStyle name="Percent" xfId="50" builtinId="5"/>
    <cellStyle name="Percent 2" xfId="51"/>
    <cellStyle name="Percent 3" xfId="52"/>
    <cellStyle name="Style 1" xfId="53"/>
    <cellStyle name="Title 2" xfId="54"/>
    <cellStyle name="Total 2" xfId="55"/>
    <cellStyle name="Warning Text 2" xfId="56"/>
  </cellStyles>
  <dxfs count="0"/>
  <tableStyles count="0" defaultTableStyle="TableStyleMedium9" defaultPivotStyle="PivotStyleLight16"/>
  <colors>
    <mruColors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76200</xdr:rowOff>
    </xdr:from>
    <xdr:to>
      <xdr:col>18</xdr:col>
      <xdr:colOff>523875</xdr:colOff>
      <xdr:row>2</xdr:row>
      <xdr:rowOff>142875</xdr:rowOff>
    </xdr:to>
    <xdr:sp macro="" textlink="">
      <xdr:nvSpPr>
        <xdr:cNvPr id="2" name="Rectangle 1"/>
        <xdr:cNvSpPr/>
      </xdr:nvSpPr>
      <xdr:spPr>
        <a:xfrm>
          <a:off x="57150" y="266700"/>
          <a:ext cx="1143952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DEITY</a:t>
          </a:r>
          <a:r>
            <a:rPr lang="en-IN" sz="1600" b="1" baseline="0"/>
            <a:t> SERVICES &amp; FESTIVALS</a:t>
          </a:r>
          <a:r>
            <a:rPr lang="en-IN" sz="1600" b="1"/>
            <a:t> BALANCED SCORECARD</a:t>
          </a:r>
          <a:r>
            <a:rPr lang="en-IN" sz="1600" b="1" baseline="0"/>
            <a:t> STRATEGY INTENT MAP FOR FY14-15</a:t>
          </a:r>
          <a:endParaRPr lang="en-IN" sz="1600" b="1"/>
        </a:p>
      </xdr:txBody>
    </xdr:sp>
    <xdr:clientData/>
  </xdr:twoCellAnchor>
  <xdr:twoCellAnchor>
    <xdr:from>
      <xdr:col>0</xdr:col>
      <xdr:colOff>66675</xdr:colOff>
      <xdr:row>7</xdr:row>
      <xdr:rowOff>0</xdr:rowOff>
    </xdr:from>
    <xdr:to>
      <xdr:col>2</xdr:col>
      <xdr:colOff>257175</xdr:colOff>
      <xdr:row>14</xdr:row>
      <xdr:rowOff>123825</xdr:rowOff>
    </xdr:to>
    <xdr:sp macro="" textlink="">
      <xdr:nvSpPr>
        <xdr:cNvPr id="3" name="Rectangle 2"/>
        <xdr:cNvSpPr/>
      </xdr:nvSpPr>
      <xdr:spPr>
        <a:xfrm>
          <a:off x="66675" y="638175"/>
          <a:ext cx="1409700" cy="14573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3</xdr:col>
      <xdr:colOff>38099</xdr:colOff>
      <xdr:row>7</xdr:row>
      <xdr:rowOff>76200</xdr:rowOff>
    </xdr:from>
    <xdr:to>
      <xdr:col>11</xdr:col>
      <xdr:colOff>238124</xdr:colOff>
      <xdr:row>9</xdr:row>
      <xdr:rowOff>152400</xdr:rowOff>
    </xdr:to>
    <xdr:sp macro="" textlink="">
      <xdr:nvSpPr>
        <xdr:cNvPr id="4" name="Rectangle 3"/>
        <xdr:cNvSpPr/>
      </xdr:nvSpPr>
      <xdr:spPr>
        <a:xfrm>
          <a:off x="1866899" y="647700"/>
          <a:ext cx="507682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Revenue</a:t>
          </a:r>
          <a:r>
            <a:rPr lang="en-IN" sz="1100" b="1" baseline="0"/>
            <a:t> Generation from Deity Services and Festivals</a:t>
          </a:r>
        </a:p>
        <a:p>
          <a:pPr algn="ctr"/>
          <a:r>
            <a:rPr lang="en-IN" sz="1100" b="1" baseline="0"/>
            <a:t>Benchmarking: Year on Year ( Y-o-Y/ M-o-M) Differential</a:t>
          </a:r>
          <a:endParaRPr lang="en-IN" sz="1100" b="1"/>
        </a:p>
      </xdr:txBody>
    </xdr:sp>
    <xdr:clientData/>
  </xdr:twoCellAnchor>
  <xdr:twoCellAnchor>
    <xdr:from>
      <xdr:col>3</xdr:col>
      <xdr:colOff>38100</xdr:colOff>
      <xdr:row>10</xdr:row>
      <xdr:rowOff>66675</xdr:rowOff>
    </xdr:from>
    <xdr:to>
      <xdr:col>11</xdr:col>
      <xdr:colOff>257175</xdr:colOff>
      <xdr:row>11</xdr:row>
      <xdr:rowOff>104775</xdr:rowOff>
    </xdr:to>
    <xdr:sp macro="" textlink="">
      <xdr:nvSpPr>
        <xdr:cNvPr id="5" name="Rectangle 4"/>
        <xdr:cNvSpPr/>
      </xdr:nvSpPr>
      <xdr:spPr>
        <a:xfrm>
          <a:off x="1866900" y="1209675"/>
          <a:ext cx="5095875" cy="22860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Revenue Split</a:t>
          </a:r>
        </a:p>
      </xdr:txBody>
    </xdr:sp>
    <xdr:clientData/>
  </xdr:twoCellAnchor>
  <xdr:twoCellAnchor>
    <xdr:from>
      <xdr:col>3</xdr:col>
      <xdr:colOff>38100</xdr:colOff>
      <xdr:row>12</xdr:row>
      <xdr:rowOff>66675</xdr:rowOff>
    </xdr:from>
    <xdr:to>
      <xdr:col>4</xdr:col>
      <xdr:colOff>476250</xdr:colOff>
      <xdr:row>14</xdr:row>
      <xdr:rowOff>142875</xdr:rowOff>
    </xdr:to>
    <xdr:sp macro="" textlink="">
      <xdr:nvSpPr>
        <xdr:cNvPr id="6" name="Rectangle 5"/>
        <xdr:cNvSpPr/>
      </xdr:nvSpPr>
      <xdr:spPr>
        <a:xfrm>
          <a:off x="1866900" y="1590675"/>
          <a:ext cx="104775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Hundi Income</a:t>
          </a:r>
        </a:p>
      </xdr:txBody>
    </xdr:sp>
    <xdr:clientData/>
  </xdr:twoCellAnchor>
  <xdr:twoCellAnchor>
    <xdr:from>
      <xdr:col>4</xdr:col>
      <xdr:colOff>561975</xdr:colOff>
      <xdr:row>12</xdr:row>
      <xdr:rowOff>76200</xdr:rowOff>
    </xdr:from>
    <xdr:to>
      <xdr:col>7</xdr:col>
      <xdr:colOff>9525</xdr:colOff>
      <xdr:row>14</xdr:row>
      <xdr:rowOff>152400</xdr:rowOff>
    </xdr:to>
    <xdr:sp macro="" textlink="">
      <xdr:nvSpPr>
        <xdr:cNvPr id="7" name="Rectangle 6"/>
        <xdr:cNvSpPr/>
      </xdr:nvSpPr>
      <xdr:spPr>
        <a:xfrm>
          <a:off x="3000375" y="1600200"/>
          <a:ext cx="127635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Nitya Seva Income</a:t>
          </a:r>
        </a:p>
      </xdr:txBody>
    </xdr:sp>
    <xdr:clientData/>
  </xdr:twoCellAnchor>
  <xdr:twoCellAnchor>
    <xdr:from>
      <xdr:col>7</xdr:col>
      <xdr:colOff>114300</xdr:colOff>
      <xdr:row>12</xdr:row>
      <xdr:rowOff>76200</xdr:rowOff>
    </xdr:from>
    <xdr:to>
      <xdr:col>9</xdr:col>
      <xdr:colOff>304800</xdr:colOff>
      <xdr:row>14</xdr:row>
      <xdr:rowOff>152400</xdr:rowOff>
    </xdr:to>
    <xdr:sp macro="" textlink="">
      <xdr:nvSpPr>
        <xdr:cNvPr id="8" name="Rectangle 7"/>
        <xdr:cNvSpPr/>
      </xdr:nvSpPr>
      <xdr:spPr>
        <a:xfrm>
          <a:off x="4381500" y="16002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Online Seva Income</a:t>
          </a:r>
        </a:p>
      </xdr:txBody>
    </xdr:sp>
    <xdr:clientData/>
  </xdr:twoCellAnchor>
  <xdr:twoCellAnchor>
    <xdr:from>
      <xdr:col>9</xdr:col>
      <xdr:colOff>409575</xdr:colOff>
      <xdr:row>12</xdr:row>
      <xdr:rowOff>76200</xdr:rowOff>
    </xdr:from>
    <xdr:to>
      <xdr:col>11</xdr:col>
      <xdr:colOff>238125</xdr:colOff>
      <xdr:row>14</xdr:row>
      <xdr:rowOff>152400</xdr:rowOff>
    </xdr:to>
    <xdr:sp macro="" textlink="">
      <xdr:nvSpPr>
        <xdr:cNvPr id="9" name="Rectangle 8"/>
        <xdr:cNvSpPr/>
      </xdr:nvSpPr>
      <xdr:spPr>
        <a:xfrm>
          <a:off x="5895975" y="1600200"/>
          <a:ext cx="104775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Other Income</a:t>
          </a:r>
        </a:p>
      </xdr:txBody>
    </xdr:sp>
    <xdr:clientData/>
  </xdr:twoCellAnchor>
  <xdr:twoCellAnchor>
    <xdr:from>
      <xdr:col>11</xdr:col>
      <xdr:colOff>438150</xdr:colOff>
      <xdr:row>7</xdr:row>
      <xdr:rowOff>76200</xdr:rowOff>
    </xdr:from>
    <xdr:to>
      <xdr:col>18</xdr:col>
      <xdr:colOff>476250</xdr:colOff>
      <xdr:row>9</xdr:row>
      <xdr:rowOff>152400</xdr:rowOff>
    </xdr:to>
    <xdr:sp macro="" textlink="">
      <xdr:nvSpPr>
        <xdr:cNvPr id="11" name="Rectangle 10"/>
        <xdr:cNvSpPr/>
      </xdr:nvSpPr>
      <xdr:spPr>
        <a:xfrm>
          <a:off x="7143750" y="647700"/>
          <a:ext cx="43053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Meeting the Annual Budget</a:t>
          </a:r>
        </a:p>
      </xdr:txBody>
    </xdr:sp>
    <xdr:clientData/>
  </xdr:twoCellAnchor>
  <xdr:twoCellAnchor>
    <xdr:from>
      <xdr:col>0</xdr:col>
      <xdr:colOff>66675</xdr:colOff>
      <xdr:row>15</xdr:row>
      <xdr:rowOff>180975</xdr:rowOff>
    </xdr:from>
    <xdr:to>
      <xdr:col>2</xdr:col>
      <xdr:colOff>257175</xdr:colOff>
      <xdr:row>22</xdr:row>
      <xdr:rowOff>76200</xdr:rowOff>
    </xdr:to>
    <xdr:sp macro="" textlink="">
      <xdr:nvSpPr>
        <xdr:cNvPr id="12" name="Rectangle 11"/>
        <xdr:cNvSpPr/>
      </xdr:nvSpPr>
      <xdr:spPr>
        <a:xfrm>
          <a:off x="66675" y="2343150"/>
          <a:ext cx="1409700" cy="12287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CUSTOMER/</a:t>
          </a:r>
        </a:p>
        <a:p>
          <a:pPr algn="ctr"/>
          <a:r>
            <a:rPr lang="en-IN" sz="1100" b="1"/>
            <a:t>VISITORS</a:t>
          </a:r>
        </a:p>
      </xdr:txBody>
    </xdr:sp>
    <xdr:clientData/>
  </xdr:twoCellAnchor>
  <xdr:twoCellAnchor>
    <xdr:from>
      <xdr:col>3</xdr:col>
      <xdr:colOff>1</xdr:colOff>
      <xdr:row>15</xdr:row>
      <xdr:rowOff>171450</xdr:rowOff>
    </xdr:from>
    <xdr:to>
      <xdr:col>8</xdr:col>
      <xdr:colOff>533401</xdr:colOff>
      <xdr:row>17</xdr:row>
      <xdr:rowOff>38099</xdr:rowOff>
    </xdr:to>
    <xdr:sp macro="" textlink="">
      <xdr:nvSpPr>
        <xdr:cNvPr id="13" name="Rectangle 12"/>
        <xdr:cNvSpPr/>
      </xdr:nvSpPr>
      <xdr:spPr>
        <a:xfrm>
          <a:off x="1695451" y="2333625"/>
          <a:ext cx="3581400" cy="24764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Temple Visitor Analytics</a:t>
          </a:r>
        </a:p>
      </xdr:txBody>
    </xdr:sp>
    <xdr:clientData/>
  </xdr:twoCellAnchor>
  <xdr:twoCellAnchor>
    <xdr:from>
      <xdr:col>3</xdr:col>
      <xdr:colOff>0</xdr:colOff>
      <xdr:row>17</xdr:row>
      <xdr:rowOff>190499</xdr:rowOff>
    </xdr:from>
    <xdr:to>
      <xdr:col>5</xdr:col>
      <xdr:colOff>47626</xdr:colOff>
      <xdr:row>22</xdr:row>
      <xdr:rowOff>47624</xdr:rowOff>
    </xdr:to>
    <xdr:sp macro="" textlink="">
      <xdr:nvSpPr>
        <xdr:cNvPr id="14" name="Rectangle 13"/>
        <xdr:cNvSpPr/>
      </xdr:nvSpPr>
      <xdr:spPr>
        <a:xfrm>
          <a:off x="1695450" y="2733674"/>
          <a:ext cx="12668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 visitors visiting temple- weekdays, weekends, monthly</a:t>
          </a:r>
        </a:p>
      </xdr:txBody>
    </xdr:sp>
    <xdr:clientData/>
  </xdr:twoCellAnchor>
  <xdr:twoCellAnchor>
    <xdr:from>
      <xdr:col>5</xdr:col>
      <xdr:colOff>142876</xdr:colOff>
      <xdr:row>17</xdr:row>
      <xdr:rowOff>190499</xdr:rowOff>
    </xdr:from>
    <xdr:to>
      <xdr:col>7</xdr:col>
      <xdr:colOff>38100</xdr:colOff>
      <xdr:row>22</xdr:row>
      <xdr:rowOff>47624</xdr:rowOff>
    </xdr:to>
    <xdr:sp macro="" textlink="">
      <xdr:nvSpPr>
        <xdr:cNvPr id="15" name="Rectangle 14"/>
        <xdr:cNvSpPr/>
      </xdr:nvSpPr>
      <xdr:spPr>
        <a:xfrm>
          <a:off x="3057526" y="2733674"/>
          <a:ext cx="1114424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</a:t>
          </a:r>
          <a:r>
            <a:rPr lang="en-IN" sz="1000" b="1" baseline="0"/>
            <a:t> Nitya Seva Participation by type in a month</a:t>
          </a:r>
          <a:endParaRPr lang="en-IN" sz="1000" b="1"/>
        </a:p>
      </xdr:txBody>
    </xdr:sp>
    <xdr:clientData/>
  </xdr:twoCellAnchor>
  <xdr:twoCellAnchor>
    <xdr:from>
      <xdr:col>7</xdr:col>
      <xdr:colOff>123826</xdr:colOff>
      <xdr:row>18</xdr:row>
      <xdr:rowOff>9524</xdr:rowOff>
    </xdr:from>
    <xdr:to>
      <xdr:col>8</xdr:col>
      <xdr:colOff>504825</xdr:colOff>
      <xdr:row>22</xdr:row>
      <xdr:rowOff>57149</xdr:rowOff>
    </xdr:to>
    <xdr:sp macro="" textlink="">
      <xdr:nvSpPr>
        <xdr:cNvPr id="17" name="Rectangle 16"/>
        <xdr:cNvSpPr/>
      </xdr:nvSpPr>
      <xdr:spPr>
        <a:xfrm>
          <a:off x="4257676" y="2743199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</a:t>
          </a:r>
          <a:r>
            <a:rPr lang="en-IN" sz="1000" b="1" baseline="0"/>
            <a:t> Nitya Sevas/ Visitor Footfall</a:t>
          </a:r>
          <a:endParaRPr lang="en-IN" sz="1000" b="1"/>
        </a:p>
      </xdr:txBody>
    </xdr:sp>
    <xdr:clientData/>
  </xdr:twoCellAnchor>
  <xdr:twoCellAnchor>
    <xdr:from>
      <xdr:col>9</xdr:col>
      <xdr:colOff>66676</xdr:colOff>
      <xdr:row>16</xdr:row>
      <xdr:rowOff>0</xdr:rowOff>
    </xdr:from>
    <xdr:to>
      <xdr:col>12</xdr:col>
      <xdr:colOff>361950</xdr:colOff>
      <xdr:row>17</xdr:row>
      <xdr:rowOff>47624</xdr:rowOff>
    </xdr:to>
    <xdr:sp macro="" textlink="">
      <xdr:nvSpPr>
        <xdr:cNvPr id="18" name="Rectangle 17"/>
        <xdr:cNvSpPr/>
      </xdr:nvSpPr>
      <xdr:spPr>
        <a:xfrm>
          <a:off x="5419726" y="2352675"/>
          <a:ext cx="2124074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Online Visitor Analytics</a:t>
          </a:r>
        </a:p>
      </xdr:txBody>
    </xdr:sp>
    <xdr:clientData/>
  </xdr:twoCellAnchor>
  <xdr:twoCellAnchor>
    <xdr:from>
      <xdr:col>9</xdr:col>
      <xdr:colOff>95251</xdr:colOff>
      <xdr:row>18</xdr:row>
      <xdr:rowOff>19049</xdr:rowOff>
    </xdr:from>
    <xdr:to>
      <xdr:col>10</xdr:col>
      <xdr:colOff>476250</xdr:colOff>
      <xdr:row>22</xdr:row>
      <xdr:rowOff>66674</xdr:rowOff>
    </xdr:to>
    <xdr:sp macro="" textlink="">
      <xdr:nvSpPr>
        <xdr:cNvPr id="19" name="Rectangle 18"/>
        <xdr:cNvSpPr/>
      </xdr:nvSpPr>
      <xdr:spPr>
        <a:xfrm>
          <a:off x="5448301" y="2752724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No of</a:t>
          </a:r>
          <a:r>
            <a:rPr lang="en-IN" sz="1000" b="1" baseline="0">
              <a:solidFill>
                <a:srgbClr val="FF0000"/>
              </a:solidFill>
            </a:rPr>
            <a:t> Events/</a:t>
          </a:r>
        </a:p>
        <a:p>
          <a:pPr algn="ctr"/>
          <a:r>
            <a:rPr lang="en-IN" sz="1000" b="1" baseline="0">
              <a:solidFill>
                <a:srgbClr val="FF0000"/>
              </a:solidFill>
            </a:rPr>
            <a:t>Festivals posted online</a:t>
          </a:r>
          <a:endParaRPr lang="en-I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590550</xdr:colOff>
      <xdr:row>18</xdr:row>
      <xdr:rowOff>19050</xdr:rowOff>
    </xdr:from>
    <xdr:to>
      <xdr:col>12</xdr:col>
      <xdr:colOff>361949</xdr:colOff>
      <xdr:row>22</xdr:row>
      <xdr:rowOff>66675</xdr:rowOff>
    </xdr:to>
    <xdr:sp macro="" textlink="">
      <xdr:nvSpPr>
        <xdr:cNvPr id="20" name="Rectangle 19"/>
        <xdr:cNvSpPr/>
      </xdr:nvSpPr>
      <xdr:spPr>
        <a:xfrm>
          <a:off x="6553200" y="2752725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Average Ratio of Participated/ Invited</a:t>
          </a:r>
        </a:p>
      </xdr:txBody>
    </xdr:sp>
    <xdr:clientData/>
  </xdr:twoCellAnchor>
  <xdr:twoCellAnchor>
    <xdr:from>
      <xdr:col>12</xdr:col>
      <xdr:colOff>495300</xdr:colOff>
      <xdr:row>18</xdr:row>
      <xdr:rowOff>9525</xdr:rowOff>
    </xdr:from>
    <xdr:to>
      <xdr:col>14</xdr:col>
      <xdr:colOff>266699</xdr:colOff>
      <xdr:row>22</xdr:row>
      <xdr:rowOff>57150</xdr:rowOff>
    </xdr:to>
    <xdr:sp macro="" textlink="">
      <xdr:nvSpPr>
        <xdr:cNvPr id="21" name="Rectangle 20"/>
        <xdr:cNvSpPr/>
      </xdr:nvSpPr>
      <xdr:spPr>
        <a:xfrm>
          <a:off x="7677150" y="2743200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Actual Festival Crowd/</a:t>
          </a:r>
          <a:r>
            <a:rPr lang="en-IN" sz="1000" b="1" baseline="0">
              <a:solidFill>
                <a:srgbClr val="FF0000"/>
              </a:solidFill>
            </a:rPr>
            <a:t> Expected Crowd</a:t>
          </a:r>
          <a:endParaRPr lang="en-I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495300</xdr:colOff>
      <xdr:row>16</xdr:row>
      <xdr:rowOff>0</xdr:rowOff>
    </xdr:from>
    <xdr:to>
      <xdr:col>16</xdr:col>
      <xdr:colOff>161925</xdr:colOff>
      <xdr:row>17</xdr:row>
      <xdr:rowOff>47624</xdr:rowOff>
    </xdr:to>
    <xdr:sp macro="" textlink="">
      <xdr:nvSpPr>
        <xdr:cNvPr id="22" name="Rectangle 21"/>
        <xdr:cNvSpPr/>
      </xdr:nvSpPr>
      <xdr:spPr>
        <a:xfrm>
          <a:off x="7677150" y="2352675"/>
          <a:ext cx="2105025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Festival Attraction &amp; Quality</a:t>
          </a:r>
        </a:p>
      </xdr:txBody>
    </xdr:sp>
    <xdr:clientData/>
  </xdr:twoCellAnchor>
  <xdr:twoCellAnchor>
    <xdr:from>
      <xdr:col>14</xdr:col>
      <xdr:colOff>371475</xdr:colOff>
      <xdr:row>18</xdr:row>
      <xdr:rowOff>0</xdr:rowOff>
    </xdr:from>
    <xdr:to>
      <xdr:col>16</xdr:col>
      <xdr:colOff>142874</xdr:colOff>
      <xdr:row>22</xdr:row>
      <xdr:rowOff>47625</xdr:rowOff>
    </xdr:to>
    <xdr:sp macro="" textlink="">
      <xdr:nvSpPr>
        <xdr:cNvPr id="23" name="Rectangle 22"/>
        <xdr:cNvSpPr/>
      </xdr:nvSpPr>
      <xdr:spPr>
        <a:xfrm>
          <a:off x="8772525" y="2733675"/>
          <a:ext cx="990599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No and type of complaints received</a:t>
          </a:r>
        </a:p>
      </xdr:txBody>
    </xdr:sp>
    <xdr:clientData/>
  </xdr:twoCellAnchor>
  <xdr:twoCellAnchor>
    <xdr:from>
      <xdr:col>13</xdr:col>
      <xdr:colOff>514350</xdr:colOff>
      <xdr:row>24</xdr:row>
      <xdr:rowOff>0</xdr:rowOff>
    </xdr:from>
    <xdr:to>
      <xdr:col>16</xdr:col>
      <xdr:colOff>200025</xdr:colOff>
      <xdr:row>25</xdr:row>
      <xdr:rowOff>47624</xdr:rowOff>
    </xdr:to>
    <xdr:sp macro="" textlink="">
      <xdr:nvSpPr>
        <xdr:cNvPr id="24" name="Rectangle 23"/>
        <xdr:cNvSpPr/>
      </xdr:nvSpPr>
      <xdr:spPr>
        <a:xfrm>
          <a:off x="8305800" y="4533900"/>
          <a:ext cx="1514475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Kirtan</a:t>
          </a:r>
        </a:p>
      </xdr:txBody>
    </xdr:sp>
    <xdr:clientData/>
  </xdr:twoCellAnchor>
  <xdr:twoCellAnchor>
    <xdr:from>
      <xdr:col>13</xdr:col>
      <xdr:colOff>523875</xdr:colOff>
      <xdr:row>25</xdr:row>
      <xdr:rowOff>171450</xdr:rowOff>
    </xdr:from>
    <xdr:to>
      <xdr:col>16</xdr:col>
      <xdr:colOff>219075</xdr:colOff>
      <xdr:row>28</xdr:row>
      <xdr:rowOff>161925</xdr:rowOff>
    </xdr:to>
    <xdr:sp macro="" textlink="">
      <xdr:nvSpPr>
        <xdr:cNvPr id="25" name="Rectangle 24"/>
        <xdr:cNvSpPr/>
      </xdr:nvSpPr>
      <xdr:spPr>
        <a:xfrm>
          <a:off x="8315325" y="4895850"/>
          <a:ext cx="1524000" cy="5619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IN" sz="1000" b="1">
              <a:solidFill>
                <a:srgbClr val="FF0000"/>
              </a:solidFill>
              <a:latin typeface="+mn-lt"/>
              <a:ea typeface="+mn-ea"/>
              <a:cs typeface="+mn-cs"/>
            </a:rPr>
            <a:t>Daily Hrs of Kirtan</a:t>
          </a:r>
        </a:p>
      </xdr:txBody>
    </xdr:sp>
    <xdr:clientData/>
  </xdr:twoCellAnchor>
  <xdr:twoCellAnchor>
    <xdr:from>
      <xdr:col>0</xdr:col>
      <xdr:colOff>76200</xdr:colOff>
      <xdr:row>23</xdr:row>
      <xdr:rowOff>180976</xdr:rowOff>
    </xdr:from>
    <xdr:to>
      <xdr:col>2</xdr:col>
      <xdr:colOff>266700</xdr:colOff>
      <xdr:row>29</xdr:row>
      <xdr:rowOff>19050</xdr:rowOff>
    </xdr:to>
    <xdr:sp macro="" textlink="">
      <xdr:nvSpPr>
        <xdr:cNvPr id="26" name="Rectangle 25"/>
        <xdr:cNvSpPr/>
      </xdr:nvSpPr>
      <xdr:spPr>
        <a:xfrm>
          <a:off x="76200" y="3810001"/>
          <a:ext cx="1409700" cy="98107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3</xdr:col>
      <xdr:colOff>0</xdr:colOff>
      <xdr:row>23</xdr:row>
      <xdr:rowOff>171451</xdr:rowOff>
    </xdr:from>
    <xdr:to>
      <xdr:col>8</xdr:col>
      <xdr:colOff>57150</xdr:colOff>
      <xdr:row>25</xdr:row>
      <xdr:rowOff>47625</xdr:rowOff>
    </xdr:to>
    <xdr:sp macro="" textlink="">
      <xdr:nvSpPr>
        <xdr:cNvPr id="27" name="Rectangle 26"/>
        <xdr:cNvSpPr/>
      </xdr:nvSpPr>
      <xdr:spPr>
        <a:xfrm>
          <a:off x="1695450" y="3800476"/>
          <a:ext cx="3105150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Timeliness</a:t>
          </a:r>
          <a:r>
            <a:rPr lang="en-IN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of Regular Deity Services</a:t>
          </a:r>
          <a:endParaRPr lang="en-IN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9525</xdr:colOff>
      <xdr:row>25</xdr:row>
      <xdr:rowOff>161925</xdr:rowOff>
    </xdr:from>
    <xdr:to>
      <xdr:col>5</xdr:col>
      <xdr:colOff>200025</xdr:colOff>
      <xdr:row>29</xdr:row>
      <xdr:rowOff>0</xdr:rowOff>
    </xdr:to>
    <xdr:sp macro="" textlink="">
      <xdr:nvSpPr>
        <xdr:cNvPr id="28" name="Rectangle 27"/>
        <xdr:cNvSpPr/>
      </xdr:nvSpPr>
      <xdr:spPr>
        <a:xfrm>
          <a:off x="1704975" y="4171950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 days in month where all services were on schedule</a:t>
          </a:r>
        </a:p>
      </xdr:txBody>
    </xdr:sp>
    <xdr:clientData/>
  </xdr:twoCellAnchor>
  <xdr:twoCellAnchor>
    <xdr:from>
      <xdr:col>5</xdr:col>
      <xdr:colOff>447675</xdr:colOff>
      <xdr:row>25</xdr:row>
      <xdr:rowOff>161925</xdr:rowOff>
    </xdr:from>
    <xdr:to>
      <xdr:col>8</xdr:col>
      <xdr:colOff>28575</xdr:colOff>
      <xdr:row>29</xdr:row>
      <xdr:rowOff>0</xdr:rowOff>
    </xdr:to>
    <xdr:sp macro="" textlink="">
      <xdr:nvSpPr>
        <xdr:cNvPr id="29" name="Rectangle 28"/>
        <xdr:cNvSpPr/>
      </xdr:nvSpPr>
      <xdr:spPr>
        <a:xfrm>
          <a:off x="3362325" y="4171950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No of emergencies</a:t>
          </a:r>
          <a:r>
            <a:rPr lang="en-IN" sz="1000" b="1" baseline="0">
              <a:solidFill>
                <a:srgbClr val="FF0000"/>
              </a:solidFill>
            </a:rPr>
            <a:t> and by type</a:t>
          </a:r>
          <a:endParaRPr lang="en-I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23</xdr:row>
      <xdr:rowOff>180976</xdr:rowOff>
    </xdr:from>
    <xdr:to>
      <xdr:col>13</xdr:col>
      <xdr:colOff>276225</xdr:colOff>
      <xdr:row>25</xdr:row>
      <xdr:rowOff>57150</xdr:rowOff>
    </xdr:to>
    <xdr:sp macro="" textlink="">
      <xdr:nvSpPr>
        <xdr:cNvPr id="30" name="Rectangle 29"/>
        <xdr:cNvSpPr/>
      </xdr:nvSpPr>
      <xdr:spPr>
        <a:xfrm>
          <a:off x="4962525" y="3810001"/>
          <a:ext cx="3105150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Voluntary Service Availability during Festivals</a:t>
          </a:r>
        </a:p>
      </xdr:txBody>
    </xdr:sp>
    <xdr:clientData/>
  </xdr:twoCellAnchor>
  <xdr:twoCellAnchor>
    <xdr:from>
      <xdr:col>8</xdr:col>
      <xdr:colOff>219074</xdr:colOff>
      <xdr:row>25</xdr:row>
      <xdr:rowOff>171450</xdr:rowOff>
    </xdr:from>
    <xdr:to>
      <xdr:col>13</xdr:col>
      <xdr:colOff>266699</xdr:colOff>
      <xdr:row>29</xdr:row>
      <xdr:rowOff>9525</xdr:rowOff>
    </xdr:to>
    <xdr:sp macro="" textlink="">
      <xdr:nvSpPr>
        <xdr:cNvPr id="31" name="Rectangle 30"/>
        <xdr:cNvSpPr/>
      </xdr:nvSpPr>
      <xdr:spPr>
        <a:xfrm>
          <a:off x="4962524" y="4181475"/>
          <a:ext cx="3095625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rgbClr val="FF0000"/>
              </a:solidFill>
            </a:rPr>
            <a:t>No of extra hands available</a:t>
          </a:r>
          <a:r>
            <a:rPr lang="en-IN" sz="1000" b="1" baseline="0">
              <a:solidFill>
                <a:srgbClr val="FF0000"/>
              </a:solidFill>
            </a:rPr>
            <a:t> during Festivals</a:t>
          </a:r>
          <a:endParaRPr lang="en-IN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31</xdr:row>
      <xdr:rowOff>0</xdr:rowOff>
    </xdr:from>
    <xdr:to>
      <xdr:col>2</xdr:col>
      <xdr:colOff>276225</xdr:colOff>
      <xdr:row>35</xdr:row>
      <xdr:rowOff>171450</xdr:rowOff>
    </xdr:to>
    <xdr:sp macro="" textlink="">
      <xdr:nvSpPr>
        <xdr:cNvPr id="32" name="Rectangle 31"/>
        <xdr:cNvSpPr/>
      </xdr:nvSpPr>
      <xdr:spPr>
        <a:xfrm>
          <a:off x="85725" y="5076825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PEOPLE</a:t>
          </a:r>
          <a:r>
            <a:rPr lang="en-IN" sz="1100" b="1" baseline="0"/>
            <a:t> AND SYSTEMS PERSPECTIVE</a:t>
          </a:r>
          <a:endParaRPr lang="en-IN" sz="1100" b="1"/>
        </a:p>
      </xdr:txBody>
    </xdr:sp>
    <xdr:clientData/>
  </xdr:twoCellAnchor>
  <xdr:twoCellAnchor>
    <xdr:from>
      <xdr:col>3</xdr:col>
      <xdr:colOff>0</xdr:colOff>
      <xdr:row>31</xdr:row>
      <xdr:rowOff>9525</xdr:rowOff>
    </xdr:from>
    <xdr:to>
      <xdr:col>10</xdr:col>
      <xdr:colOff>409576</xdr:colOff>
      <xdr:row>32</xdr:row>
      <xdr:rowOff>95250</xdr:rowOff>
    </xdr:to>
    <xdr:sp macro="" textlink="">
      <xdr:nvSpPr>
        <xdr:cNvPr id="33" name="Rectangle 32"/>
        <xdr:cNvSpPr/>
      </xdr:nvSpPr>
      <xdr:spPr>
        <a:xfrm>
          <a:off x="1695450" y="5800725"/>
          <a:ext cx="467677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Devotee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5</xdr:col>
      <xdr:colOff>190500</xdr:colOff>
      <xdr:row>36</xdr:row>
      <xdr:rowOff>0</xdr:rowOff>
    </xdr:to>
    <xdr:sp macro="" textlink="">
      <xdr:nvSpPr>
        <xdr:cNvPr id="34" name="Rectangle 33"/>
        <xdr:cNvSpPr/>
      </xdr:nvSpPr>
      <xdr:spPr>
        <a:xfrm>
          <a:off x="1695450" y="5457825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Availability of Devotees for Deity Services and Kirtan</a:t>
          </a:r>
        </a:p>
      </xdr:txBody>
    </xdr:sp>
    <xdr:clientData/>
  </xdr:twoCellAnchor>
  <xdr:twoCellAnchor>
    <xdr:from>
      <xdr:col>5</xdr:col>
      <xdr:colOff>409575</xdr:colOff>
      <xdr:row>33</xdr:row>
      <xdr:rowOff>9525</xdr:rowOff>
    </xdr:from>
    <xdr:to>
      <xdr:col>7</xdr:col>
      <xdr:colOff>600075</xdr:colOff>
      <xdr:row>36</xdr:row>
      <xdr:rowOff>9525</xdr:rowOff>
    </xdr:to>
    <xdr:sp macro="" textlink="">
      <xdr:nvSpPr>
        <xdr:cNvPr id="35" name="Rectangle 34"/>
        <xdr:cNvSpPr/>
      </xdr:nvSpPr>
      <xdr:spPr>
        <a:xfrm>
          <a:off x="3324225" y="546735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Available backup</a:t>
          </a:r>
        </a:p>
      </xdr:txBody>
    </xdr:sp>
    <xdr:clientData/>
  </xdr:twoCellAnchor>
  <xdr:twoCellAnchor>
    <xdr:from>
      <xdr:col>0</xdr:col>
      <xdr:colOff>66675</xdr:colOff>
      <xdr:row>4</xdr:row>
      <xdr:rowOff>0</xdr:rowOff>
    </xdr:from>
    <xdr:to>
      <xdr:col>18</xdr:col>
      <xdr:colOff>533400</xdr:colOff>
      <xdr:row>6</xdr:row>
      <xdr:rowOff>85725</xdr:rowOff>
    </xdr:to>
    <xdr:sp macro="" textlink="">
      <xdr:nvSpPr>
        <xdr:cNvPr id="36" name="Rectangle 35"/>
        <xdr:cNvSpPr/>
      </xdr:nvSpPr>
      <xdr:spPr>
        <a:xfrm>
          <a:off x="66675" y="638175"/>
          <a:ext cx="11306175" cy="561975"/>
        </a:xfrm>
        <a:prstGeom prst="rect">
          <a:avLst/>
        </a:prstGeom>
        <a:gradFill flip="none" rotWithShape="1">
          <a:gsLst>
            <a:gs pos="0">
              <a:srgbClr val="66FF99">
                <a:tint val="66000"/>
                <a:satMod val="160000"/>
              </a:srgbClr>
            </a:gs>
            <a:gs pos="50000">
              <a:srgbClr val="66FF99">
                <a:tint val="44500"/>
                <a:satMod val="160000"/>
              </a:srgbClr>
            </a:gs>
            <a:gs pos="100000">
              <a:srgbClr val="66FF99">
                <a:tint val="23500"/>
                <a:satMod val="160000"/>
              </a:srgbClr>
            </a:gs>
          </a:gsLst>
          <a:lin ang="16200000" scaled="1"/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50" b="1" u="sng"/>
            <a:t>Objective 2</a:t>
          </a:r>
          <a:r>
            <a:rPr lang="en-IN" sz="1200" b="1"/>
            <a:t>:</a:t>
          </a:r>
          <a:r>
            <a:rPr lang="en-IN" sz="1200" b="1" baseline="0"/>
            <a:t> </a:t>
          </a:r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To maintain opulent and gorgeous Deity worship along with festivals on a grand scale throughout the year</a:t>
          </a:r>
        </a:p>
        <a:p>
          <a:pPr algn="ctr"/>
          <a:r>
            <a:rPr lang="en-IN" sz="1050" b="1" u="sng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: To promote sustainable and socially responsible practices while achieving the above objectives.</a:t>
          </a:r>
          <a:endParaRPr lang="en-IN" sz="1200" b="1"/>
        </a:p>
      </xdr:txBody>
    </xdr:sp>
    <xdr:clientData/>
  </xdr:twoCellAnchor>
  <xdr:twoCellAnchor>
    <xdr:from>
      <xdr:col>6</xdr:col>
      <xdr:colOff>219075</xdr:colOff>
      <xdr:row>15</xdr:row>
      <xdr:rowOff>9525</xdr:rowOff>
    </xdr:from>
    <xdr:to>
      <xdr:col>6</xdr:col>
      <xdr:colOff>400050</xdr:colOff>
      <xdr:row>15</xdr:row>
      <xdr:rowOff>152400</xdr:rowOff>
    </xdr:to>
    <xdr:sp macro="" textlink="">
      <xdr:nvSpPr>
        <xdr:cNvPr id="37" name="Up Arrow 36"/>
        <xdr:cNvSpPr/>
      </xdr:nvSpPr>
      <xdr:spPr>
        <a:xfrm>
          <a:off x="3743325" y="2886075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IN"/>
        </a:p>
      </xdr:txBody>
    </xdr:sp>
    <xdr:clientData/>
  </xdr:twoCellAnchor>
  <xdr:twoCellAnchor>
    <xdr:from>
      <xdr:col>10</xdr:col>
      <xdr:colOff>485775</xdr:colOff>
      <xdr:row>15</xdr:row>
      <xdr:rowOff>19050</xdr:rowOff>
    </xdr:from>
    <xdr:to>
      <xdr:col>11</xdr:col>
      <xdr:colOff>57150</xdr:colOff>
      <xdr:row>15</xdr:row>
      <xdr:rowOff>161925</xdr:rowOff>
    </xdr:to>
    <xdr:sp macro="" textlink="">
      <xdr:nvSpPr>
        <xdr:cNvPr id="38" name="Up Arrow 37"/>
        <xdr:cNvSpPr/>
      </xdr:nvSpPr>
      <xdr:spPr>
        <a:xfrm>
          <a:off x="6448425" y="289560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IN"/>
        </a:p>
      </xdr:txBody>
    </xdr:sp>
    <xdr:clientData/>
  </xdr:twoCellAnchor>
  <xdr:twoCellAnchor>
    <xdr:from>
      <xdr:col>10</xdr:col>
      <xdr:colOff>514350</xdr:colOff>
      <xdr:row>23</xdr:row>
      <xdr:rowOff>28575</xdr:rowOff>
    </xdr:from>
    <xdr:to>
      <xdr:col>11</xdr:col>
      <xdr:colOff>85725</xdr:colOff>
      <xdr:row>23</xdr:row>
      <xdr:rowOff>171450</xdr:rowOff>
    </xdr:to>
    <xdr:sp macro="" textlink="">
      <xdr:nvSpPr>
        <xdr:cNvPr id="39" name="Up Arrow 38"/>
        <xdr:cNvSpPr/>
      </xdr:nvSpPr>
      <xdr:spPr>
        <a:xfrm>
          <a:off x="6477000" y="4371975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IN"/>
        </a:p>
      </xdr:txBody>
    </xdr:sp>
    <xdr:clientData/>
  </xdr:twoCellAnchor>
  <xdr:twoCellAnchor>
    <xdr:from>
      <xdr:col>5</xdr:col>
      <xdr:colOff>476250</xdr:colOff>
      <xdr:row>23</xdr:row>
      <xdr:rowOff>9525</xdr:rowOff>
    </xdr:from>
    <xdr:to>
      <xdr:col>6</xdr:col>
      <xdr:colOff>47625</xdr:colOff>
      <xdr:row>23</xdr:row>
      <xdr:rowOff>152400</xdr:rowOff>
    </xdr:to>
    <xdr:sp macro="" textlink="">
      <xdr:nvSpPr>
        <xdr:cNvPr id="40" name="Up Arrow 39"/>
        <xdr:cNvSpPr/>
      </xdr:nvSpPr>
      <xdr:spPr>
        <a:xfrm>
          <a:off x="3390900" y="4352925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IN"/>
        </a:p>
      </xdr:txBody>
    </xdr:sp>
    <xdr:clientData/>
  </xdr:twoCellAnchor>
  <xdr:twoCellAnchor>
    <xdr:from>
      <xdr:col>8</xdr:col>
      <xdr:colOff>200025</xdr:colOff>
      <xdr:row>33</xdr:row>
      <xdr:rowOff>28575</xdr:rowOff>
    </xdr:from>
    <xdr:to>
      <xdr:col>10</xdr:col>
      <xdr:colOff>390525</xdr:colOff>
      <xdr:row>36</xdr:row>
      <xdr:rowOff>28575</xdr:rowOff>
    </xdr:to>
    <xdr:sp macro="" textlink="">
      <xdr:nvSpPr>
        <xdr:cNvPr id="41" name="Rectangle 40"/>
        <xdr:cNvSpPr/>
      </xdr:nvSpPr>
      <xdr:spPr>
        <a:xfrm>
          <a:off x="4943475" y="6200775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Total Manhrs of Deity Service Training conducted</a:t>
          </a:r>
        </a:p>
      </xdr:txBody>
    </xdr:sp>
    <xdr:clientData/>
  </xdr:twoCellAnchor>
  <xdr:twoCellAnchor>
    <xdr:from>
      <xdr:col>6</xdr:col>
      <xdr:colOff>28575</xdr:colOff>
      <xdr:row>30</xdr:row>
      <xdr:rowOff>19050</xdr:rowOff>
    </xdr:from>
    <xdr:to>
      <xdr:col>6</xdr:col>
      <xdr:colOff>209550</xdr:colOff>
      <xdr:row>30</xdr:row>
      <xdr:rowOff>161925</xdr:rowOff>
    </xdr:to>
    <xdr:sp macro="" textlink="">
      <xdr:nvSpPr>
        <xdr:cNvPr id="42" name="Up Arrow 41"/>
        <xdr:cNvSpPr/>
      </xdr:nvSpPr>
      <xdr:spPr>
        <a:xfrm>
          <a:off x="3552825" y="5619750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IN"/>
        </a:p>
      </xdr:txBody>
    </xdr:sp>
    <xdr:clientData/>
  </xdr:twoCellAnchor>
  <xdr:twoCellAnchor>
    <xdr:from>
      <xdr:col>14</xdr:col>
      <xdr:colOff>514350</xdr:colOff>
      <xdr:row>23</xdr:row>
      <xdr:rowOff>9525</xdr:rowOff>
    </xdr:from>
    <xdr:to>
      <xdr:col>15</xdr:col>
      <xdr:colOff>85725</xdr:colOff>
      <xdr:row>23</xdr:row>
      <xdr:rowOff>152400</xdr:rowOff>
    </xdr:to>
    <xdr:sp macro="" textlink="">
      <xdr:nvSpPr>
        <xdr:cNvPr id="43" name="Up Arrow 42"/>
        <xdr:cNvSpPr/>
      </xdr:nvSpPr>
      <xdr:spPr>
        <a:xfrm>
          <a:off x="8915400" y="4352925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I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workbookViewId="0">
      <selection activeCell="L35" sqref="L35"/>
    </sheetView>
  </sheetViews>
  <sheetFormatPr defaultRowHeight="15" x14ac:dyDescent="0.25"/>
  <cols>
    <col min="3" max="3" width="7.140625" customWidth="1"/>
    <col min="19" max="19" width="8.140625" customWidth="1"/>
  </cols>
  <sheetData>
    <row r="1" spans="1:36" x14ac:dyDescent="0.25">
      <c r="A1" s="4" t="s">
        <v>8</v>
      </c>
      <c r="C1" s="3"/>
      <c r="D1" s="3"/>
      <c r="E1" s="3"/>
      <c r="F1" s="4" t="s">
        <v>0</v>
      </c>
      <c r="G1" s="3"/>
      <c r="I1" s="3"/>
      <c r="J1" s="3"/>
      <c r="K1" s="4" t="s">
        <v>4</v>
      </c>
      <c r="M1" s="3"/>
      <c r="O1" s="4" t="s">
        <v>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4" spans="1:36" ht="5.25" customHeight="1" x14ac:dyDescent="0.25"/>
    <row r="5" spans="1:36" ht="18.75" customHeight="1" x14ac:dyDescent="0.25"/>
    <row r="6" spans="1:36" ht="18.75" customHeight="1" x14ac:dyDescent="0.25"/>
    <row r="7" spans="1:36" ht="18.75" customHeight="1" x14ac:dyDescent="0.25"/>
    <row r="8" spans="1:36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36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36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36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3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36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36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36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7" spans="4:19" x14ac:dyDescent="0.25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4:19" x14ac:dyDescent="0.25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4:19" x14ac:dyDescent="0.25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4:19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4:19" x14ac:dyDescent="0.25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4:19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4:19" ht="10.5" customHeight="1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5" spans="4:19" x14ac:dyDescent="0.25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4:19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4:19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4:19" x14ac:dyDescent="0.25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4:19" x14ac:dyDescent="0.2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4:19" ht="9" customHeight="1" x14ac:dyDescent="0.25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2" spans="4:19" x14ac:dyDescent="0.2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4:19" x14ac:dyDescent="0.2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4:19" x14ac:dyDescent="0.2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4:19" x14ac:dyDescent="0.2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4:19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3"/>
  <sheetViews>
    <sheetView showGridLines="0" zoomScaleNormal="10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L2" sqref="L2"/>
    </sheetView>
  </sheetViews>
  <sheetFormatPr defaultRowHeight="15" x14ac:dyDescent="0.25"/>
  <cols>
    <col min="1" max="1" width="18.42578125" style="8" customWidth="1"/>
    <col min="2" max="2" width="5" style="8" customWidth="1"/>
    <col min="3" max="3" width="23.7109375" style="8" customWidth="1"/>
    <col min="4" max="4" width="11.42578125" style="8" hidden="1" customWidth="1"/>
    <col min="5" max="5" width="10.7109375" style="8" hidden="1" customWidth="1"/>
    <col min="6" max="6" width="10.42578125" style="8" hidden="1" customWidth="1"/>
    <col min="7" max="7" width="20.140625" style="64" customWidth="1"/>
    <col min="8" max="8" width="17.5703125" style="8" customWidth="1"/>
    <col min="9" max="9" width="18" style="8" customWidth="1"/>
    <col min="10" max="10" width="16.140625" style="8" customWidth="1"/>
    <col min="11" max="11" width="3.140625" style="8" customWidth="1"/>
    <col min="12" max="12" width="13" style="8" customWidth="1"/>
    <col min="13" max="13" width="2.85546875" style="8" customWidth="1"/>
    <col min="14" max="15" width="13" style="8" customWidth="1"/>
    <col min="16" max="16384" width="9.140625" style="8"/>
  </cols>
  <sheetData>
    <row r="1" spans="1:16" ht="24" x14ac:dyDescent="0.25">
      <c r="A1" s="201" t="s">
        <v>1</v>
      </c>
      <c r="B1" s="201"/>
      <c r="C1" s="113" t="s">
        <v>2</v>
      </c>
      <c r="D1" s="113" t="s">
        <v>3</v>
      </c>
      <c r="E1" s="113" t="s">
        <v>13</v>
      </c>
      <c r="F1" s="113" t="s">
        <v>6</v>
      </c>
      <c r="G1" s="9" t="s">
        <v>47</v>
      </c>
      <c r="H1" s="9" t="s">
        <v>48</v>
      </c>
      <c r="I1" s="9" t="s">
        <v>49</v>
      </c>
      <c r="J1" s="9" t="s">
        <v>50</v>
      </c>
      <c r="L1" s="9" t="s">
        <v>204</v>
      </c>
      <c r="N1" s="9" t="s">
        <v>203</v>
      </c>
      <c r="O1" s="9" t="s">
        <v>196</v>
      </c>
    </row>
    <row r="2" spans="1:16" x14ac:dyDescent="0.25">
      <c r="A2" s="198" t="s">
        <v>9</v>
      </c>
      <c r="B2" s="198"/>
      <c r="C2" s="77"/>
      <c r="D2" s="77"/>
      <c r="E2" s="77"/>
      <c r="F2" s="77"/>
      <c r="G2" s="17"/>
      <c r="H2" s="15"/>
      <c r="I2" s="15"/>
      <c r="J2" s="15"/>
      <c r="L2" s="15"/>
      <c r="N2" s="15"/>
      <c r="O2" s="15"/>
    </row>
    <row r="3" spans="1:16" ht="24" x14ac:dyDescent="0.25">
      <c r="A3" s="202" t="s">
        <v>10</v>
      </c>
      <c r="B3" s="202"/>
      <c r="C3" s="74" t="s">
        <v>11</v>
      </c>
      <c r="D3" s="74" t="s">
        <v>12</v>
      </c>
      <c r="E3" s="74" t="s">
        <v>7</v>
      </c>
      <c r="F3" s="75"/>
      <c r="G3" s="83"/>
      <c r="H3" s="13"/>
      <c r="I3" s="13"/>
      <c r="J3" s="110" t="s">
        <v>233</v>
      </c>
      <c r="L3" s="13"/>
      <c r="N3" s="13"/>
      <c r="O3" s="13"/>
    </row>
    <row r="4" spans="1:16" s="72" customFormat="1" ht="4.5" customHeight="1" x14ac:dyDescent="0.25">
      <c r="A4" s="69"/>
      <c r="B4" s="69"/>
      <c r="C4" s="70"/>
      <c r="D4" s="70"/>
      <c r="E4" s="70"/>
      <c r="F4" s="71"/>
      <c r="G4" s="73"/>
      <c r="H4" s="71"/>
      <c r="I4" s="71"/>
      <c r="J4" s="71"/>
      <c r="L4" s="71"/>
      <c r="N4" s="71"/>
      <c r="O4" s="71"/>
    </row>
    <row r="5" spans="1:16" ht="24" x14ac:dyDescent="0.25">
      <c r="A5" s="202" t="s">
        <v>42</v>
      </c>
      <c r="B5" s="202"/>
      <c r="C5" s="74" t="s">
        <v>195</v>
      </c>
      <c r="D5" s="202" t="s">
        <v>16</v>
      </c>
      <c r="E5" s="74" t="s">
        <v>7</v>
      </c>
      <c r="F5" s="75"/>
      <c r="G5" s="80" t="e">
        <f>#REF!</f>
        <v>#REF!</v>
      </c>
      <c r="H5" s="90" t="e">
        <f>#REF!</f>
        <v>#REF!</v>
      </c>
      <c r="I5" s="90" t="e">
        <f>#REF!</f>
        <v>#REF!</v>
      </c>
      <c r="J5" s="80" t="e">
        <f>#REF!</f>
        <v>#REF!</v>
      </c>
      <c r="L5" s="87" t="e">
        <f>#REF!</f>
        <v>#REF!</v>
      </c>
      <c r="N5" s="85" t="e">
        <f>#REF!</f>
        <v>#REF!</v>
      </c>
      <c r="O5" s="84" t="s">
        <v>198</v>
      </c>
    </row>
    <row r="6" spans="1:16" s="72" customFormat="1" ht="4.5" customHeight="1" x14ac:dyDescent="0.25">
      <c r="A6" s="69"/>
      <c r="B6" s="69"/>
      <c r="C6" s="70"/>
      <c r="D6" s="202"/>
      <c r="E6" s="70"/>
      <c r="F6" s="71"/>
      <c r="G6" s="73"/>
      <c r="H6" s="71"/>
      <c r="I6" s="71"/>
      <c r="J6" s="71"/>
      <c r="L6" s="71"/>
      <c r="N6" s="71"/>
      <c r="O6" s="71"/>
    </row>
    <row r="7" spans="1:16" ht="24" x14ac:dyDescent="0.25">
      <c r="A7" s="202" t="s">
        <v>185</v>
      </c>
      <c r="B7" s="202"/>
      <c r="C7" s="74" t="s">
        <v>14</v>
      </c>
      <c r="D7" s="202"/>
      <c r="E7" s="74" t="s">
        <v>7</v>
      </c>
      <c r="F7" s="75"/>
      <c r="G7" s="80" t="e">
        <f>#REF!</f>
        <v>#REF!</v>
      </c>
      <c r="H7" s="90" t="e">
        <f>#REF!</f>
        <v>#REF!</v>
      </c>
      <c r="I7" s="90" t="e">
        <f>#REF!</f>
        <v>#REF!</v>
      </c>
      <c r="J7" s="80" t="e">
        <f>#REF!</f>
        <v>#REF!</v>
      </c>
      <c r="L7" s="89" t="e">
        <f>#REF!</f>
        <v>#REF!</v>
      </c>
      <c r="N7" s="85" t="e">
        <f>#REF!</f>
        <v>#REF!</v>
      </c>
      <c r="O7" s="60" t="s">
        <v>197</v>
      </c>
    </row>
    <row r="8" spans="1:16" ht="24" x14ac:dyDescent="0.25">
      <c r="A8" s="202"/>
      <c r="B8" s="202"/>
      <c r="C8" s="74" t="s">
        <v>199</v>
      </c>
      <c r="D8" s="202"/>
      <c r="E8" s="74" t="s">
        <v>7</v>
      </c>
      <c r="F8" s="75"/>
      <c r="G8" s="80" t="e">
        <f>SUM(#REF!)</f>
        <v>#REF!</v>
      </c>
      <c r="H8" s="90" t="e">
        <f>SUM(#REF!)</f>
        <v>#REF!</v>
      </c>
      <c r="I8" s="90" t="e">
        <f>SUM(#REF!)</f>
        <v>#REF!</v>
      </c>
      <c r="J8" s="80" t="e">
        <f>SUM(#REF!)</f>
        <v>#REF!</v>
      </c>
      <c r="L8" s="87" t="e">
        <f>SUM(#REF!)</f>
        <v>#REF!</v>
      </c>
      <c r="N8" s="85" t="e">
        <f>SUM(#REF!)</f>
        <v>#REF!</v>
      </c>
      <c r="O8" s="60" t="s">
        <v>201</v>
      </c>
    </row>
    <row r="9" spans="1:16" ht="24" x14ac:dyDescent="0.25">
      <c r="A9" s="202"/>
      <c r="B9" s="202"/>
      <c r="C9" s="74" t="s">
        <v>200</v>
      </c>
      <c r="D9" s="202"/>
      <c r="E9" s="74"/>
      <c r="F9" s="75"/>
      <c r="G9" s="80" t="e">
        <f>SUM(G7:G8)</f>
        <v>#REF!</v>
      </c>
      <c r="H9" s="90" t="e">
        <f>SUM(H7:H8)</f>
        <v>#REF!</v>
      </c>
      <c r="I9" s="90" t="e">
        <f>SUM(I7:I8)</f>
        <v>#REF!</v>
      </c>
      <c r="J9" s="80" t="e">
        <f>SUM(J7:J8)</f>
        <v>#REF!</v>
      </c>
      <c r="L9" s="92" t="e">
        <f>SUM(L7:L8)</f>
        <v>#REF!</v>
      </c>
      <c r="N9" s="85" t="e">
        <f>N7+N8</f>
        <v>#REF!</v>
      </c>
      <c r="O9" s="60" t="s">
        <v>198</v>
      </c>
    </row>
    <row r="10" spans="1:16" ht="24" x14ac:dyDescent="0.25">
      <c r="A10" s="202"/>
      <c r="B10" s="202"/>
      <c r="C10" s="74" t="s">
        <v>202</v>
      </c>
      <c r="D10" s="202"/>
      <c r="E10" s="74"/>
      <c r="F10" s="75"/>
      <c r="G10" s="91" t="e">
        <f>G9/G16</f>
        <v>#REF!</v>
      </c>
      <c r="H10" s="91" t="e">
        <f>H9/H16</f>
        <v>#REF!</v>
      </c>
      <c r="I10" s="91" t="e">
        <f>I9/I16</f>
        <v>#REF!</v>
      </c>
      <c r="J10" s="91" t="e">
        <f>J9/J16</f>
        <v>#REF!</v>
      </c>
      <c r="L10" s="93" t="e">
        <f>L9/L16</f>
        <v>#REF!</v>
      </c>
      <c r="N10" s="80" t="e">
        <f>N9/N16</f>
        <v>#REF!</v>
      </c>
      <c r="O10" s="60"/>
    </row>
    <row r="11" spans="1:16" ht="24" x14ac:dyDescent="0.25">
      <c r="A11" s="202"/>
      <c r="B11" s="202"/>
      <c r="C11" s="74" t="s">
        <v>183</v>
      </c>
      <c r="D11" s="202"/>
      <c r="E11" s="94" t="s">
        <v>7</v>
      </c>
      <c r="F11" s="95"/>
      <c r="G11" s="90" t="e">
        <f>#REF!</f>
        <v>#REF!</v>
      </c>
      <c r="H11" s="80" t="e">
        <f>#REF!</f>
        <v>#REF!</v>
      </c>
      <c r="I11" s="90" t="e">
        <f>#REF!</f>
        <v>#REF!</v>
      </c>
      <c r="J11" s="80" t="e">
        <f>#REF!</f>
        <v>#REF!</v>
      </c>
      <c r="L11" s="88" t="e">
        <f>#REF!</f>
        <v>#REF!</v>
      </c>
      <c r="N11" s="80" t="e">
        <f>#REF!</f>
        <v>#REF!</v>
      </c>
      <c r="O11" s="13" t="s">
        <v>197</v>
      </c>
      <c r="P11" s="103" t="e">
        <f>(N11-L11)/L11</f>
        <v>#REF!</v>
      </c>
    </row>
    <row r="12" spans="1:16" s="101" customFormat="1" ht="4.5" customHeight="1" x14ac:dyDescent="0.25">
      <c r="A12" s="202"/>
      <c r="B12" s="202"/>
      <c r="C12" s="98"/>
      <c r="D12" s="202"/>
      <c r="E12" s="98"/>
      <c r="F12" s="99"/>
      <c r="G12" s="100"/>
      <c r="H12" s="99"/>
      <c r="I12" s="99"/>
      <c r="J12" s="99"/>
      <c r="L12" s="99"/>
      <c r="N12" s="99"/>
      <c r="O12" s="99"/>
    </row>
    <row r="13" spans="1:16" ht="48" x14ac:dyDescent="0.25">
      <c r="A13" s="202"/>
      <c r="B13" s="202"/>
      <c r="C13" s="74" t="s">
        <v>15</v>
      </c>
      <c r="D13" s="202"/>
      <c r="E13" s="96" t="s">
        <v>7</v>
      </c>
      <c r="F13" s="97"/>
      <c r="G13" s="60" t="s">
        <v>184</v>
      </c>
      <c r="H13" s="80" t="e">
        <f>#REF!</f>
        <v>#REF!</v>
      </c>
      <c r="I13" s="80" t="e">
        <f>#REF!</f>
        <v>#REF!</v>
      </c>
      <c r="J13" s="80" t="e">
        <f>#REF!</f>
        <v>#REF!</v>
      </c>
      <c r="L13" s="13"/>
      <c r="N13" s="13"/>
      <c r="O13" s="13"/>
    </row>
    <row r="14" spans="1:16" s="72" customFormat="1" ht="4.5" customHeight="1" x14ac:dyDescent="0.25">
      <c r="A14" s="69"/>
      <c r="B14" s="69"/>
      <c r="C14" s="70"/>
      <c r="D14" s="70"/>
      <c r="E14" s="70"/>
      <c r="F14" s="71"/>
      <c r="G14" s="73"/>
      <c r="H14" s="71"/>
      <c r="I14" s="71"/>
      <c r="J14" s="71"/>
      <c r="L14" s="71"/>
      <c r="N14" s="71"/>
      <c r="O14" s="71"/>
    </row>
    <row r="15" spans="1:16" x14ac:dyDescent="0.25">
      <c r="A15" s="199" t="s">
        <v>17</v>
      </c>
      <c r="B15" s="200"/>
      <c r="C15" s="78"/>
      <c r="D15" s="78"/>
      <c r="E15" s="78"/>
      <c r="F15" s="78"/>
      <c r="G15" s="112"/>
      <c r="H15" s="78"/>
      <c r="I15" s="78"/>
      <c r="J15" s="78"/>
      <c r="L15" s="78"/>
      <c r="N15" s="104"/>
      <c r="O15" s="105"/>
    </row>
    <row r="16" spans="1:16" ht="24" x14ac:dyDescent="0.25">
      <c r="A16" s="197" t="s">
        <v>18</v>
      </c>
      <c r="B16" s="197"/>
      <c r="C16" s="111" t="s">
        <v>53</v>
      </c>
      <c r="D16" s="14" t="s">
        <v>22</v>
      </c>
      <c r="E16" s="14" t="s">
        <v>19</v>
      </c>
      <c r="F16" s="13"/>
      <c r="G16" s="86" t="e">
        <f>#REF!</f>
        <v>#REF!</v>
      </c>
      <c r="H16" s="86" t="e">
        <f>#REF!</f>
        <v>#REF!</v>
      </c>
      <c r="I16" s="86" t="e">
        <f>#REF!</f>
        <v>#REF!</v>
      </c>
      <c r="J16" s="86" t="e">
        <f>#REF!</f>
        <v>#REF!</v>
      </c>
      <c r="L16" s="82" t="e">
        <f>#REF!</f>
        <v>#REF!</v>
      </c>
      <c r="N16" s="82" t="e">
        <f>SUM(#REF!)</f>
        <v>#REF!</v>
      </c>
      <c r="O16" s="60" t="s">
        <v>205</v>
      </c>
      <c r="P16" s="103"/>
    </row>
    <row r="17" spans="1:15" x14ac:dyDescent="0.25">
      <c r="A17" s="197"/>
      <c r="B17" s="197"/>
      <c r="C17" s="111" t="s">
        <v>181</v>
      </c>
      <c r="D17" s="14" t="s">
        <v>22</v>
      </c>
      <c r="E17" s="14" t="s">
        <v>19</v>
      </c>
      <c r="F17" s="13"/>
      <c r="G17" s="102">
        <v>124247</v>
      </c>
      <c r="H17" s="102">
        <v>120316</v>
      </c>
      <c r="I17" s="102">
        <v>142315</v>
      </c>
      <c r="J17" s="102">
        <v>135126</v>
      </c>
      <c r="L17" s="102"/>
      <c r="N17" s="102"/>
      <c r="O17" s="102"/>
    </row>
    <row r="18" spans="1:15" x14ac:dyDescent="0.25">
      <c r="A18" s="197"/>
      <c r="B18" s="197"/>
      <c r="C18" s="111" t="s">
        <v>182</v>
      </c>
      <c r="D18" s="14" t="s">
        <v>22</v>
      </c>
      <c r="E18" s="14" t="s">
        <v>19</v>
      </c>
      <c r="F18" s="13"/>
      <c r="G18" s="102">
        <v>177523</v>
      </c>
      <c r="H18" s="102">
        <v>138220</v>
      </c>
      <c r="I18" s="102">
        <v>210389</v>
      </c>
      <c r="J18" s="102">
        <v>140481</v>
      </c>
      <c r="L18" s="102"/>
      <c r="N18" s="102"/>
      <c r="O18" s="102"/>
    </row>
    <row r="19" spans="1:15" ht="24" x14ac:dyDescent="0.25">
      <c r="A19" s="197"/>
      <c r="B19" s="197"/>
      <c r="C19" s="111" t="s">
        <v>20</v>
      </c>
      <c r="D19" s="14"/>
      <c r="E19" s="14"/>
      <c r="F19" s="13"/>
      <c r="G19" s="80">
        <f>SUM('Nitya Seva'!C5:F5)</f>
        <v>2669</v>
      </c>
      <c r="H19" s="80">
        <f>SUM('Nitya Seva'!C6:F6)</f>
        <v>2115</v>
      </c>
      <c r="I19" s="80">
        <f>SUM('Nitya Seva'!C7:F7)</f>
        <v>2321</v>
      </c>
      <c r="J19" s="80">
        <f>SUM('Nitya Seva'!C8:F8)</f>
        <v>1905</v>
      </c>
      <c r="L19" s="13"/>
      <c r="N19" s="13"/>
      <c r="O19" s="13"/>
    </row>
    <row r="20" spans="1:15" ht="36" x14ac:dyDescent="0.25">
      <c r="A20" s="197"/>
      <c r="B20" s="197"/>
      <c r="C20" s="111" t="s">
        <v>207</v>
      </c>
      <c r="D20" s="14"/>
      <c r="E20" s="14"/>
      <c r="F20" s="13"/>
      <c r="G20" s="106" t="e">
        <f>G19/(G16/3)</f>
        <v>#REF!</v>
      </c>
      <c r="H20" s="106" t="e">
        <f>H19/(H16/3)</f>
        <v>#REF!</v>
      </c>
      <c r="I20" s="106" t="e">
        <f>I19/(I16/3)</f>
        <v>#REF!</v>
      </c>
      <c r="J20" s="106" t="e">
        <f>J19/(J16/3)</f>
        <v>#REF!</v>
      </c>
      <c r="L20" s="13"/>
      <c r="N20" s="13"/>
      <c r="O20" s="13"/>
    </row>
    <row r="21" spans="1:15" x14ac:dyDescent="0.25">
      <c r="A21" s="197"/>
      <c r="B21" s="197"/>
      <c r="C21" s="111" t="s">
        <v>194</v>
      </c>
      <c r="D21" s="14"/>
      <c r="E21" s="14"/>
      <c r="F21" s="13"/>
      <c r="G21" s="80">
        <v>68577</v>
      </c>
      <c r="H21" s="80">
        <v>72283</v>
      </c>
      <c r="I21" s="80">
        <v>74324</v>
      </c>
      <c r="J21" s="80">
        <v>58812</v>
      </c>
      <c r="L21" s="80"/>
      <c r="N21" s="80"/>
      <c r="O21" s="80"/>
    </row>
    <row r="22" spans="1:15" ht="60" x14ac:dyDescent="0.25">
      <c r="A22" s="197"/>
      <c r="B22" s="197"/>
      <c r="C22" s="111" t="s">
        <v>208</v>
      </c>
      <c r="D22" s="14"/>
      <c r="E22" s="14" t="s">
        <v>45</v>
      </c>
      <c r="F22" s="13"/>
      <c r="G22" s="107" t="e">
        <f>G21/G16</f>
        <v>#REF!</v>
      </c>
      <c r="H22" s="107" t="e">
        <f>H21/H16</f>
        <v>#REF!</v>
      </c>
      <c r="I22" s="107" t="e">
        <f>I21/I16</f>
        <v>#REF!</v>
      </c>
      <c r="J22" s="107" t="e">
        <f t="shared" ref="J22" si="0">J21/J16</f>
        <v>#REF!</v>
      </c>
      <c r="L22" s="81"/>
      <c r="N22" s="81"/>
      <c r="O22" s="81"/>
    </row>
    <row r="23" spans="1:15" ht="156" x14ac:dyDescent="0.25">
      <c r="A23" s="197" t="s">
        <v>21</v>
      </c>
      <c r="B23" s="197"/>
      <c r="C23" s="14" t="s">
        <v>178</v>
      </c>
      <c r="D23" s="13"/>
      <c r="E23" s="14" t="s">
        <v>41</v>
      </c>
      <c r="F23" s="13"/>
      <c r="G23" s="60" t="s">
        <v>186</v>
      </c>
      <c r="H23" s="60" t="s">
        <v>209</v>
      </c>
      <c r="I23" s="60" t="s">
        <v>210</v>
      </c>
      <c r="J23" s="108" t="s">
        <v>211</v>
      </c>
      <c r="L23" s="13"/>
      <c r="N23" s="13"/>
      <c r="O23" s="13"/>
    </row>
    <row r="24" spans="1:15" ht="48" x14ac:dyDescent="0.25">
      <c r="A24" s="197"/>
      <c r="B24" s="197"/>
      <c r="C24" s="14" t="s">
        <v>179</v>
      </c>
      <c r="D24" s="13"/>
      <c r="E24" s="14" t="s">
        <v>41</v>
      </c>
      <c r="F24" s="13"/>
      <c r="G24" s="83" t="s">
        <v>180</v>
      </c>
      <c r="H24" s="60" t="s">
        <v>212</v>
      </c>
      <c r="I24" s="60" t="s">
        <v>188</v>
      </c>
      <c r="J24" s="60" t="s">
        <v>188</v>
      </c>
      <c r="L24" s="13"/>
      <c r="N24" s="13"/>
      <c r="O24" s="13"/>
    </row>
    <row r="25" spans="1:15" ht="72" x14ac:dyDescent="0.25">
      <c r="A25" s="197"/>
      <c r="B25" s="197"/>
      <c r="C25" s="14" t="s">
        <v>216</v>
      </c>
      <c r="D25" s="13"/>
      <c r="E25" s="14" t="s">
        <v>41</v>
      </c>
      <c r="F25" s="13"/>
      <c r="G25" s="83" t="s">
        <v>187</v>
      </c>
      <c r="H25" s="109" t="s">
        <v>213</v>
      </c>
      <c r="I25" s="109" t="s">
        <v>214</v>
      </c>
      <c r="J25" s="109" t="s">
        <v>215</v>
      </c>
      <c r="L25" s="13"/>
      <c r="N25" s="13"/>
      <c r="O25" s="13"/>
    </row>
    <row r="26" spans="1:15" ht="36" x14ac:dyDescent="0.25">
      <c r="A26" s="197" t="s">
        <v>23</v>
      </c>
      <c r="B26" s="197"/>
      <c r="C26" s="14" t="s">
        <v>46</v>
      </c>
      <c r="D26" s="14"/>
      <c r="E26" s="14" t="s">
        <v>19</v>
      </c>
      <c r="F26" s="13"/>
      <c r="G26" s="66">
        <f>(15049+94522)/110193</f>
        <v>0.99435535832584643</v>
      </c>
      <c r="H26" s="13"/>
      <c r="I26" s="13" t="s">
        <v>231</v>
      </c>
      <c r="J26" s="13"/>
      <c r="L26" s="13"/>
      <c r="N26" s="13"/>
      <c r="O26" s="13"/>
    </row>
    <row r="27" spans="1:15" x14ac:dyDescent="0.25">
      <c r="A27" s="197"/>
      <c r="B27" s="197"/>
      <c r="C27" s="14" t="s">
        <v>43</v>
      </c>
      <c r="D27" s="14"/>
      <c r="E27" s="14"/>
      <c r="F27" s="13"/>
      <c r="G27" s="60" t="s">
        <v>192</v>
      </c>
      <c r="H27" s="13"/>
      <c r="I27" s="67" t="s">
        <v>232</v>
      </c>
      <c r="J27" s="13"/>
      <c r="L27" s="13"/>
      <c r="N27" s="13"/>
      <c r="O27" s="13"/>
    </row>
    <row r="28" spans="1:15" ht="72" x14ac:dyDescent="0.25">
      <c r="A28" s="197"/>
      <c r="B28" s="197"/>
      <c r="C28" s="14" t="s">
        <v>218</v>
      </c>
      <c r="D28" s="14"/>
      <c r="E28" s="14"/>
      <c r="F28" s="13"/>
      <c r="G28" s="60" t="s">
        <v>192</v>
      </c>
      <c r="H28" s="60" t="s">
        <v>188</v>
      </c>
      <c r="I28" s="60" t="s">
        <v>188</v>
      </c>
      <c r="J28" s="60" t="s">
        <v>219</v>
      </c>
      <c r="L28" s="13"/>
      <c r="N28" s="13"/>
      <c r="O28" s="13"/>
    </row>
    <row r="29" spans="1:15" ht="24" x14ac:dyDescent="0.25">
      <c r="A29" s="197"/>
      <c r="B29" s="197"/>
      <c r="C29" s="14" t="s">
        <v>44</v>
      </c>
      <c r="D29" s="14"/>
      <c r="E29" s="14"/>
      <c r="F29" s="13"/>
      <c r="G29" s="60" t="s">
        <v>192</v>
      </c>
      <c r="H29" s="13"/>
      <c r="I29" s="13" t="s">
        <v>230</v>
      </c>
      <c r="J29" s="13"/>
      <c r="L29" s="13"/>
      <c r="N29" s="13"/>
      <c r="O29" s="13"/>
    </row>
    <row r="30" spans="1:15" ht="24" x14ac:dyDescent="0.25">
      <c r="A30" s="197"/>
      <c r="B30" s="197"/>
      <c r="C30" s="14" t="s">
        <v>24</v>
      </c>
      <c r="D30" s="14"/>
      <c r="E30" s="14" t="s">
        <v>40</v>
      </c>
      <c r="F30" s="13"/>
      <c r="G30" s="60" t="s">
        <v>192</v>
      </c>
      <c r="H30" s="13"/>
      <c r="I30" s="60" t="s">
        <v>228</v>
      </c>
      <c r="J30" s="13"/>
      <c r="L30" s="13"/>
      <c r="N30" s="13"/>
      <c r="O30" s="13"/>
    </row>
    <row r="31" spans="1:15" x14ac:dyDescent="0.25">
      <c r="A31" s="198" t="s">
        <v>25</v>
      </c>
      <c r="B31" s="198"/>
      <c r="C31" s="78"/>
      <c r="D31" s="78"/>
      <c r="E31" s="78"/>
      <c r="F31" s="78"/>
      <c r="G31" s="112"/>
      <c r="H31" s="78"/>
      <c r="I31" s="16"/>
      <c r="J31" s="16"/>
      <c r="L31" s="16"/>
      <c r="N31" s="16"/>
      <c r="O31" s="16"/>
    </row>
    <row r="32" spans="1:15" ht="48" x14ac:dyDescent="0.25">
      <c r="A32" s="197" t="s">
        <v>26</v>
      </c>
      <c r="B32" s="197"/>
      <c r="C32" s="14" t="s">
        <v>27</v>
      </c>
      <c r="D32" s="14"/>
      <c r="E32" s="14" t="s">
        <v>40</v>
      </c>
      <c r="F32" s="13"/>
      <c r="G32" s="67">
        <v>1</v>
      </c>
      <c r="H32" s="67">
        <v>1</v>
      </c>
      <c r="I32" s="60" t="s">
        <v>229</v>
      </c>
      <c r="J32" s="67">
        <v>1</v>
      </c>
      <c r="L32" s="13"/>
      <c r="N32" s="13"/>
      <c r="O32" s="13"/>
    </row>
    <row r="33" spans="1:15" ht="36" x14ac:dyDescent="0.25">
      <c r="A33" s="197"/>
      <c r="B33" s="197"/>
      <c r="C33" s="14" t="s">
        <v>28</v>
      </c>
      <c r="D33" s="14"/>
      <c r="E33" s="14" t="s">
        <v>40</v>
      </c>
      <c r="F33" s="13"/>
      <c r="G33" s="65" t="s">
        <v>188</v>
      </c>
      <c r="H33" s="65" t="s">
        <v>188</v>
      </c>
      <c r="I33" s="60" t="s">
        <v>226</v>
      </c>
      <c r="J33" s="65" t="s">
        <v>188</v>
      </c>
      <c r="L33" s="13"/>
      <c r="N33" s="13"/>
      <c r="O33" s="13"/>
    </row>
    <row r="34" spans="1:15" ht="72" x14ac:dyDescent="0.25">
      <c r="A34" s="197" t="s">
        <v>29</v>
      </c>
      <c r="B34" s="197"/>
      <c r="C34" s="14" t="s">
        <v>30</v>
      </c>
      <c r="D34" s="14"/>
      <c r="E34" s="14" t="s">
        <v>38</v>
      </c>
      <c r="F34" s="13"/>
      <c r="G34" s="60" t="s">
        <v>189</v>
      </c>
      <c r="H34" s="60" t="s">
        <v>217</v>
      </c>
      <c r="I34" s="60" t="s">
        <v>221</v>
      </c>
      <c r="J34" s="60" t="s">
        <v>217</v>
      </c>
      <c r="L34" s="13"/>
      <c r="N34" s="13"/>
      <c r="O34" s="13"/>
    </row>
    <row r="35" spans="1:15" ht="84" x14ac:dyDescent="0.25">
      <c r="A35" s="197"/>
      <c r="B35" s="197"/>
      <c r="C35" s="14" t="s">
        <v>28</v>
      </c>
      <c r="D35" s="14"/>
      <c r="E35" s="14" t="s">
        <v>38</v>
      </c>
      <c r="F35" s="13"/>
      <c r="G35" s="60" t="s">
        <v>193</v>
      </c>
      <c r="H35" s="60" t="s">
        <v>188</v>
      </c>
      <c r="I35" s="60" t="s">
        <v>219</v>
      </c>
      <c r="J35" s="60" t="s">
        <v>220</v>
      </c>
      <c r="L35" s="13"/>
      <c r="N35" s="13"/>
      <c r="O35" s="13"/>
    </row>
    <row r="36" spans="1:15" ht="36" x14ac:dyDescent="0.25">
      <c r="A36" s="197" t="s">
        <v>31</v>
      </c>
      <c r="B36" s="197"/>
      <c r="C36" s="14" t="s">
        <v>32</v>
      </c>
      <c r="D36" s="14"/>
      <c r="E36" s="14" t="s">
        <v>39</v>
      </c>
      <c r="F36" s="13"/>
      <c r="G36" s="60"/>
      <c r="H36" s="13"/>
      <c r="I36" s="13" t="s">
        <v>227</v>
      </c>
      <c r="J36" s="13"/>
      <c r="L36" s="13"/>
      <c r="N36" s="13"/>
      <c r="O36" s="13"/>
    </row>
    <row r="37" spans="1:15" x14ac:dyDescent="0.25">
      <c r="A37" s="198" t="s">
        <v>33</v>
      </c>
      <c r="B37" s="198"/>
      <c r="C37" s="78"/>
      <c r="D37" s="78"/>
      <c r="E37" s="78"/>
      <c r="F37" s="78"/>
      <c r="G37" s="112"/>
      <c r="H37" s="78"/>
      <c r="I37" s="16"/>
      <c r="J37" s="16"/>
      <c r="L37" s="16"/>
      <c r="N37" s="16"/>
      <c r="O37" s="16"/>
    </row>
    <row r="38" spans="1:15" ht="36" x14ac:dyDescent="0.25">
      <c r="A38" s="197" t="s">
        <v>34</v>
      </c>
      <c r="B38" s="197"/>
      <c r="C38" s="14" t="s">
        <v>35</v>
      </c>
      <c r="D38" s="14"/>
      <c r="E38" s="14" t="s">
        <v>40</v>
      </c>
      <c r="F38" s="14"/>
      <c r="G38" s="68" t="s">
        <v>188</v>
      </c>
      <c r="H38" s="13" t="s">
        <v>188</v>
      </c>
      <c r="I38" s="13" t="s">
        <v>226</v>
      </c>
      <c r="J38" s="13" t="s">
        <v>188</v>
      </c>
      <c r="L38" s="13"/>
      <c r="N38" s="13"/>
      <c r="O38" s="13"/>
    </row>
    <row r="39" spans="1:15" ht="72" x14ac:dyDescent="0.25">
      <c r="A39" s="197"/>
      <c r="B39" s="197"/>
      <c r="C39" s="14" t="s">
        <v>36</v>
      </c>
      <c r="D39" s="14"/>
      <c r="E39" s="14" t="s">
        <v>40</v>
      </c>
      <c r="F39" s="14"/>
      <c r="G39" s="68" t="s">
        <v>190</v>
      </c>
      <c r="H39" s="13" t="s">
        <v>224</v>
      </c>
      <c r="I39" s="13" t="s">
        <v>225</v>
      </c>
      <c r="J39" s="13" t="s">
        <v>225</v>
      </c>
      <c r="L39" s="13"/>
      <c r="N39" s="13"/>
      <c r="O39" s="13"/>
    </row>
    <row r="40" spans="1:15" ht="36" x14ac:dyDescent="0.25">
      <c r="A40" s="197"/>
      <c r="B40" s="197"/>
      <c r="C40" s="14" t="s">
        <v>37</v>
      </c>
      <c r="D40" s="14"/>
      <c r="E40" s="14" t="s">
        <v>40</v>
      </c>
      <c r="F40" s="14"/>
      <c r="G40" s="68" t="s">
        <v>222</v>
      </c>
      <c r="H40" s="13" t="s">
        <v>188</v>
      </c>
      <c r="I40" s="13" t="s">
        <v>223</v>
      </c>
      <c r="J40" s="13" t="s">
        <v>188</v>
      </c>
      <c r="L40" s="13"/>
      <c r="N40" s="13"/>
      <c r="O40" s="13"/>
    </row>
    <row r="41" spans="1:15" x14ac:dyDescent="0.25">
      <c r="A41" s="5"/>
      <c r="B41" s="5"/>
      <c r="C41" s="5"/>
      <c r="D41" s="5"/>
      <c r="E41" s="5"/>
      <c r="F41" s="5"/>
      <c r="G41" s="61"/>
      <c r="H41" s="5"/>
      <c r="I41" s="5"/>
      <c r="J41" s="5"/>
      <c r="L41" s="5"/>
      <c r="N41" s="5"/>
      <c r="O41" s="5"/>
    </row>
    <row r="42" spans="1:15" x14ac:dyDescent="0.25">
      <c r="A42" s="5"/>
      <c r="B42" s="5"/>
      <c r="C42" s="5"/>
      <c r="D42" s="5"/>
      <c r="E42" s="5"/>
      <c r="F42" s="5"/>
      <c r="G42" s="61"/>
      <c r="H42" s="5"/>
      <c r="I42" s="5"/>
      <c r="J42" s="5"/>
      <c r="L42" s="5"/>
      <c r="N42" s="5"/>
      <c r="O42" s="5"/>
    </row>
    <row r="43" spans="1:15" x14ac:dyDescent="0.25">
      <c r="A43" s="5"/>
      <c r="B43" s="5"/>
      <c r="C43" s="5"/>
      <c r="D43" s="5"/>
      <c r="E43" s="5"/>
      <c r="F43" s="5"/>
      <c r="G43" s="61"/>
      <c r="H43" s="5"/>
      <c r="I43" s="5"/>
      <c r="J43" s="5"/>
      <c r="L43" s="5"/>
      <c r="N43" s="5"/>
      <c r="O43" s="5"/>
    </row>
    <row r="44" spans="1:15" x14ac:dyDescent="0.25">
      <c r="A44" s="12"/>
      <c r="B44" s="12"/>
      <c r="C44" s="12"/>
      <c r="D44" s="12"/>
      <c r="E44" s="12"/>
      <c r="F44" s="12"/>
      <c r="G44" s="62"/>
      <c r="H44" s="12"/>
      <c r="I44" s="12"/>
      <c r="J44" s="12"/>
      <c r="L44" s="12"/>
      <c r="N44" s="12"/>
      <c r="O44" s="12"/>
    </row>
    <row r="45" spans="1:15" x14ac:dyDescent="0.25">
      <c r="A45" s="12"/>
      <c r="B45" s="12"/>
      <c r="C45" s="12"/>
      <c r="D45" s="12"/>
      <c r="E45" s="12"/>
      <c r="F45" s="12"/>
      <c r="G45" s="62"/>
      <c r="H45" s="12"/>
      <c r="I45" s="12"/>
      <c r="J45" s="12"/>
      <c r="L45" s="12"/>
      <c r="N45" s="12"/>
      <c r="O45" s="12"/>
    </row>
    <row r="46" spans="1:15" x14ac:dyDescent="0.25">
      <c r="A46" s="12"/>
      <c r="B46" s="12"/>
      <c r="C46" s="12"/>
      <c r="D46" s="12"/>
      <c r="E46" s="12"/>
      <c r="F46" s="12"/>
      <c r="G46" s="62"/>
      <c r="H46" s="12"/>
      <c r="I46" s="12"/>
      <c r="J46" s="12"/>
      <c r="L46" s="12"/>
      <c r="N46" s="12"/>
      <c r="O46" s="12"/>
    </row>
    <row r="47" spans="1:15" x14ac:dyDescent="0.25">
      <c r="A47" s="12"/>
      <c r="B47" s="12"/>
      <c r="C47" s="12"/>
      <c r="D47" s="12"/>
      <c r="E47" s="12"/>
      <c r="F47" s="12"/>
      <c r="G47" s="62"/>
      <c r="H47" s="12"/>
      <c r="I47" s="12"/>
      <c r="J47" s="12"/>
      <c r="L47" s="12"/>
      <c r="N47" s="12"/>
      <c r="O47" s="12"/>
    </row>
    <row r="48" spans="1:15" x14ac:dyDescent="0.25">
      <c r="A48" s="12"/>
      <c r="B48" s="12"/>
      <c r="C48" s="12"/>
      <c r="D48" s="12"/>
      <c r="E48" s="12"/>
      <c r="F48" s="12"/>
      <c r="G48" s="62"/>
      <c r="H48" s="12"/>
      <c r="I48" s="12"/>
      <c r="J48" s="12"/>
      <c r="L48" s="12"/>
      <c r="N48" s="12"/>
      <c r="O48" s="12"/>
    </row>
    <row r="49" spans="1:15" x14ac:dyDescent="0.25">
      <c r="A49" s="12"/>
      <c r="B49" s="12"/>
      <c r="C49" s="12"/>
      <c r="D49" s="12"/>
      <c r="E49" s="12"/>
      <c r="F49" s="12"/>
      <c r="G49" s="62"/>
      <c r="H49" s="12"/>
      <c r="I49" s="12"/>
      <c r="J49" s="12"/>
      <c r="L49" s="12"/>
      <c r="N49" s="12"/>
      <c r="O49" s="12"/>
    </row>
    <row r="50" spans="1:15" x14ac:dyDescent="0.25">
      <c r="A50" s="12"/>
      <c r="B50" s="12"/>
      <c r="C50" s="12"/>
      <c r="D50" s="12"/>
      <c r="E50" s="12"/>
      <c r="F50" s="12"/>
      <c r="G50" s="62"/>
      <c r="H50" s="12"/>
      <c r="I50" s="12"/>
      <c r="J50" s="12"/>
      <c r="L50" s="12"/>
      <c r="N50" s="12"/>
      <c r="O50" s="12"/>
    </row>
    <row r="51" spans="1:15" x14ac:dyDescent="0.25">
      <c r="A51" s="12"/>
      <c r="B51" s="12"/>
      <c r="C51" s="12"/>
      <c r="D51" s="12"/>
      <c r="E51" s="12"/>
      <c r="F51" s="12"/>
      <c r="G51" s="62"/>
      <c r="H51" s="12"/>
      <c r="I51" s="12"/>
      <c r="J51" s="12"/>
      <c r="L51" s="12"/>
      <c r="N51" s="12"/>
      <c r="O51" s="12"/>
    </row>
    <row r="52" spans="1:15" x14ac:dyDescent="0.25">
      <c r="A52" s="12"/>
      <c r="B52" s="12"/>
      <c r="C52" s="12"/>
      <c r="D52" s="12"/>
      <c r="E52" s="12"/>
      <c r="F52" s="12"/>
      <c r="G52" s="62"/>
      <c r="H52" s="12"/>
      <c r="I52" s="12"/>
      <c r="J52" s="12"/>
      <c r="L52" s="12"/>
      <c r="N52" s="12"/>
      <c r="O52" s="12"/>
    </row>
    <row r="53" spans="1:15" x14ac:dyDescent="0.25">
      <c r="A53" s="12"/>
      <c r="B53" s="12"/>
      <c r="C53" s="12"/>
      <c r="D53" s="12"/>
      <c r="E53" s="12"/>
      <c r="F53" s="12"/>
      <c r="G53" s="62"/>
      <c r="H53" s="12"/>
      <c r="I53" s="12"/>
      <c r="J53" s="12"/>
      <c r="L53" s="12"/>
      <c r="N53" s="12"/>
      <c r="O53" s="12"/>
    </row>
    <row r="54" spans="1:15" x14ac:dyDescent="0.25">
      <c r="A54" s="12"/>
      <c r="B54" s="12"/>
      <c r="C54" s="12"/>
      <c r="D54" s="12"/>
      <c r="E54" s="12"/>
      <c r="F54" s="12"/>
      <c r="G54" s="62"/>
      <c r="H54" s="12"/>
      <c r="I54" s="12"/>
      <c r="J54" s="12"/>
      <c r="L54" s="12"/>
      <c r="N54" s="12"/>
      <c r="O54" s="12"/>
    </row>
    <row r="55" spans="1:15" x14ac:dyDescent="0.25">
      <c r="A55" s="12"/>
      <c r="B55" s="12"/>
      <c r="C55" s="12"/>
      <c r="D55" s="12"/>
      <c r="E55" s="12"/>
      <c r="F55" s="12"/>
      <c r="G55" s="62"/>
      <c r="H55" s="12"/>
      <c r="I55" s="12"/>
      <c r="J55" s="12"/>
      <c r="L55" s="12"/>
      <c r="N55" s="12"/>
      <c r="O55" s="12"/>
    </row>
    <row r="56" spans="1:15" x14ac:dyDescent="0.25">
      <c r="A56" s="12"/>
      <c r="B56" s="12"/>
      <c r="C56" s="12"/>
      <c r="D56" s="12"/>
      <c r="E56" s="12"/>
      <c r="F56" s="12"/>
      <c r="G56" s="62"/>
      <c r="H56" s="12"/>
      <c r="I56" s="12"/>
      <c r="J56" s="12"/>
      <c r="L56" s="12"/>
      <c r="N56" s="12"/>
      <c r="O56" s="12"/>
    </row>
    <row r="57" spans="1:15" x14ac:dyDescent="0.25">
      <c r="A57" s="12"/>
      <c r="B57" s="12"/>
      <c r="C57" s="12"/>
      <c r="D57" s="12"/>
      <c r="E57" s="12"/>
      <c r="F57" s="12"/>
      <c r="G57" s="62"/>
      <c r="H57" s="12"/>
      <c r="I57" s="12"/>
      <c r="J57" s="12"/>
      <c r="L57" s="12"/>
      <c r="N57" s="12"/>
      <c r="O57" s="12"/>
    </row>
    <row r="58" spans="1:15" x14ac:dyDescent="0.25">
      <c r="A58" s="12"/>
      <c r="B58" s="12"/>
      <c r="C58" s="12"/>
      <c r="D58" s="12"/>
      <c r="E58" s="12"/>
      <c r="F58" s="12"/>
      <c r="G58" s="62"/>
      <c r="H58" s="12"/>
      <c r="I58" s="12"/>
      <c r="J58" s="12"/>
      <c r="L58" s="12"/>
      <c r="N58" s="12"/>
      <c r="O58" s="12"/>
    </row>
    <row r="59" spans="1:15" x14ac:dyDescent="0.25">
      <c r="A59" s="12"/>
      <c r="B59" s="12"/>
      <c r="C59" s="12"/>
      <c r="D59" s="12"/>
      <c r="E59" s="12"/>
      <c r="F59" s="12"/>
      <c r="G59" s="62"/>
      <c r="H59" s="12"/>
      <c r="I59" s="12"/>
      <c r="J59" s="12"/>
      <c r="L59" s="12"/>
      <c r="N59" s="12"/>
      <c r="O59" s="12"/>
    </row>
    <row r="60" spans="1:15" x14ac:dyDescent="0.25">
      <c r="A60" s="12"/>
      <c r="B60" s="12"/>
      <c r="C60" s="12"/>
      <c r="D60" s="12"/>
      <c r="E60" s="12"/>
      <c r="F60" s="12"/>
      <c r="G60" s="62"/>
      <c r="H60" s="12"/>
      <c r="I60" s="12"/>
      <c r="J60" s="12"/>
      <c r="L60" s="12"/>
      <c r="N60" s="12"/>
      <c r="O60" s="12"/>
    </row>
    <row r="61" spans="1:15" x14ac:dyDescent="0.25">
      <c r="A61" s="12"/>
      <c r="B61" s="12"/>
      <c r="C61" s="12"/>
      <c r="D61" s="12"/>
      <c r="E61" s="12"/>
      <c r="F61" s="12"/>
      <c r="G61" s="62"/>
      <c r="H61" s="12"/>
      <c r="I61" s="12"/>
      <c r="J61" s="12"/>
      <c r="L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62"/>
      <c r="H62" s="12"/>
      <c r="I62" s="12"/>
      <c r="J62" s="12"/>
      <c r="L62" s="12"/>
      <c r="N62" s="12"/>
      <c r="O62" s="12"/>
    </row>
    <row r="63" spans="1:15" x14ac:dyDescent="0.25">
      <c r="A63" s="12"/>
      <c r="B63" s="12"/>
      <c r="C63" s="12"/>
      <c r="D63" s="12"/>
      <c r="E63" s="12"/>
      <c r="F63" s="12"/>
      <c r="G63" s="62"/>
      <c r="H63" s="12"/>
      <c r="I63" s="12"/>
      <c r="J63" s="12"/>
      <c r="L63" s="12"/>
      <c r="N63" s="12"/>
      <c r="O63" s="12"/>
    </row>
    <row r="64" spans="1:15" x14ac:dyDescent="0.25">
      <c r="A64" s="12"/>
      <c r="B64" s="12"/>
      <c r="C64" s="12"/>
      <c r="D64" s="12"/>
      <c r="E64" s="12"/>
      <c r="F64" s="12"/>
      <c r="G64" s="62"/>
      <c r="H64" s="12"/>
      <c r="I64" s="12"/>
      <c r="J64" s="12"/>
      <c r="L64" s="12"/>
      <c r="N64" s="12"/>
      <c r="O64" s="12"/>
    </row>
    <row r="65" spans="1:15" x14ac:dyDescent="0.25">
      <c r="A65" s="12"/>
      <c r="B65" s="12"/>
      <c r="C65" s="12"/>
      <c r="D65" s="12"/>
      <c r="E65" s="12"/>
      <c r="F65" s="12"/>
      <c r="G65" s="62"/>
      <c r="H65" s="12"/>
      <c r="I65" s="12"/>
      <c r="J65" s="12"/>
      <c r="L65" s="12"/>
      <c r="N65" s="12"/>
      <c r="O65" s="12"/>
    </row>
    <row r="66" spans="1:15" x14ac:dyDescent="0.25">
      <c r="A66" s="12"/>
      <c r="B66" s="12"/>
      <c r="C66" s="12"/>
      <c r="D66" s="12"/>
      <c r="E66" s="12"/>
      <c r="F66" s="12"/>
      <c r="G66" s="62"/>
      <c r="H66" s="12"/>
      <c r="I66" s="12"/>
      <c r="J66" s="12"/>
      <c r="L66" s="12"/>
      <c r="N66" s="12"/>
      <c r="O66" s="12"/>
    </row>
    <row r="67" spans="1:15" x14ac:dyDescent="0.25">
      <c r="A67" s="12"/>
      <c r="B67" s="12"/>
      <c r="C67" s="12"/>
      <c r="D67" s="12"/>
      <c r="E67" s="12"/>
      <c r="F67" s="12"/>
      <c r="G67" s="62"/>
      <c r="H67" s="12"/>
      <c r="I67" s="12"/>
      <c r="J67" s="12"/>
      <c r="L67" s="12"/>
      <c r="N67" s="12"/>
      <c r="O67" s="12"/>
    </row>
    <row r="68" spans="1:15" x14ac:dyDescent="0.25">
      <c r="A68" s="12"/>
      <c r="B68" s="12"/>
      <c r="C68" s="12"/>
      <c r="D68" s="12"/>
      <c r="E68" s="12"/>
      <c r="F68" s="12"/>
      <c r="G68" s="62"/>
      <c r="H68" s="12"/>
      <c r="I68" s="12"/>
      <c r="J68" s="12"/>
      <c r="L68" s="12"/>
      <c r="N68" s="12"/>
      <c r="O68" s="12"/>
    </row>
    <row r="69" spans="1:15" x14ac:dyDescent="0.25">
      <c r="A69" s="12"/>
      <c r="B69" s="12"/>
      <c r="C69" s="12"/>
      <c r="D69" s="12"/>
      <c r="E69" s="12"/>
      <c r="F69" s="12"/>
      <c r="G69" s="62"/>
      <c r="H69" s="12"/>
      <c r="I69" s="12"/>
      <c r="J69" s="12"/>
      <c r="L69" s="12"/>
      <c r="N69" s="12"/>
      <c r="O69" s="12"/>
    </row>
    <row r="70" spans="1:15" x14ac:dyDescent="0.25">
      <c r="A70" s="12"/>
      <c r="B70" s="12"/>
      <c r="C70" s="12"/>
      <c r="D70" s="12"/>
      <c r="E70" s="12"/>
      <c r="F70" s="12"/>
      <c r="G70" s="62"/>
      <c r="H70" s="12"/>
      <c r="I70" s="12"/>
      <c r="J70" s="12"/>
      <c r="L70" s="12"/>
      <c r="N70" s="12"/>
      <c r="O70" s="12"/>
    </row>
    <row r="71" spans="1:15" x14ac:dyDescent="0.25">
      <c r="A71" s="12"/>
      <c r="B71" s="12"/>
      <c r="C71" s="12"/>
      <c r="D71" s="12"/>
      <c r="E71" s="12"/>
      <c r="F71" s="12"/>
      <c r="G71" s="62"/>
      <c r="H71" s="12"/>
      <c r="I71" s="12"/>
      <c r="J71" s="12"/>
      <c r="L71" s="12"/>
      <c r="N71" s="12"/>
      <c r="O71" s="12"/>
    </row>
    <row r="72" spans="1:15" x14ac:dyDescent="0.25">
      <c r="A72" s="12"/>
      <c r="B72" s="12"/>
      <c r="C72" s="12"/>
      <c r="D72" s="12"/>
      <c r="E72" s="12"/>
      <c r="F72" s="12"/>
      <c r="G72" s="62"/>
      <c r="H72" s="12"/>
      <c r="I72" s="12"/>
      <c r="J72" s="12"/>
      <c r="L72" s="12"/>
      <c r="N72" s="12"/>
      <c r="O72" s="12"/>
    </row>
    <row r="73" spans="1:15" x14ac:dyDescent="0.25">
      <c r="A73" s="12"/>
      <c r="B73" s="12"/>
      <c r="C73" s="12"/>
      <c r="D73" s="12"/>
      <c r="E73" s="12"/>
      <c r="F73" s="12"/>
      <c r="G73" s="62"/>
      <c r="H73" s="12"/>
      <c r="I73" s="12"/>
      <c r="J73" s="12"/>
      <c r="L73" s="12"/>
      <c r="N73" s="12"/>
      <c r="O73" s="12"/>
    </row>
    <row r="74" spans="1:15" x14ac:dyDescent="0.25">
      <c r="A74" s="12"/>
      <c r="B74" s="12"/>
      <c r="C74" s="12"/>
      <c r="D74" s="12"/>
      <c r="E74" s="12"/>
      <c r="F74" s="12"/>
      <c r="G74" s="62"/>
      <c r="H74" s="12"/>
      <c r="I74" s="12"/>
      <c r="J74" s="12"/>
      <c r="L74" s="12"/>
      <c r="N74" s="12"/>
      <c r="O74" s="12"/>
    </row>
    <row r="75" spans="1:15" x14ac:dyDescent="0.25">
      <c r="A75" s="12"/>
      <c r="B75" s="12"/>
      <c r="C75" s="12"/>
      <c r="D75" s="12"/>
      <c r="E75" s="12"/>
      <c r="F75" s="12"/>
      <c r="G75" s="62"/>
      <c r="H75" s="12"/>
      <c r="I75" s="12"/>
      <c r="J75" s="12"/>
      <c r="L75" s="12"/>
      <c r="N75" s="12"/>
      <c r="O75" s="12"/>
    </row>
    <row r="76" spans="1:15" x14ac:dyDescent="0.25">
      <c r="A76" s="12"/>
      <c r="B76" s="12"/>
      <c r="C76" s="12"/>
      <c r="D76" s="12"/>
      <c r="E76" s="12"/>
      <c r="F76" s="12"/>
      <c r="G76" s="62"/>
      <c r="H76" s="12"/>
      <c r="I76" s="12"/>
      <c r="J76" s="12"/>
      <c r="L76" s="12"/>
      <c r="N76" s="12"/>
      <c r="O76" s="12"/>
    </row>
    <row r="77" spans="1:15" x14ac:dyDescent="0.25">
      <c r="A77" s="12"/>
      <c r="B77" s="12"/>
      <c r="C77" s="12"/>
      <c r="D77" s="12"/>
      <c r="E77" s="12"/>
      <c r="F77" s="12"/>
      <c r="G77" s="62"/>
      <c r="H77" s="12"/>
      <c r="I77" s="12"/>
      <c r="J77" s="12"/>
      <c r="L77" s="12"/>
      <c r="N77" s="12"/>
      <c r="O77" s="12"/>
    </row>
    <row r="78" spans="1:15" x14ac:dyDescent="0.25">
      <c r="A78" s="12"/>
      <c r="B78" s="12"/>
      <c r="C78" s="12"/>
      <c r="D78" s="12"/>
      <c r="E78" s="12"/>
      <c r="F78" s="12"/>
      <c r="G78" s="62"/>
      <c r="H78" s="12"/>
      <c r="I78" s="12"/>
      <c r="J78" s="12"/>
      <c r="L78" s="12"/>
      <c r="N78" s="12"/>
      <c r="O78" s="12"/>
    </row>
    <row r="79" spans="1:15" x14ac:dyDescent="0.25">
      <c r="A79" s="12"/>
      <c r="B79" s="12"/>
      <c r="C79" s="12"/>
      <c r="D79" s="12"/>
      <c r="E79" s="12"/>
      <c r="F79" s="12"/>
      <c r="G79" s="62"/>
      <c r="H79" s="12"/>
      <c r="I79" s="12"/>
      <c r="J79" s="12"/>
      <c r="L79" s="12"/>
      <c r="N79" s="12"/>
      <c r="O79" s="12"/>
    </row>
    <row r="80" spans="1:15" x14ac:dyDescent="0.25">
      <c r="A80" s="12"/>
      <c r="B80" s="12"/>
      <c r="C80" s="12"/>
      <c r="D80" s="12"/>
      <c r="E80" s="12"/>
      <c r="F80" s="12"/>
      <c r="G80" s="62"/>
      <c r="H80" s="12"/>
      <c r="I80" s="12"/>
      <c r="J80" s="12"/>
      <c r="L80" s="12"/>
      <c r="N80" s="12"/>
      <c r="O80" s="12"/>
    </row>
    <row r="81" spans="1:15" x14ac:dyDescent="0.25">
      <c r="A81" s="12"/>
      <c r="B81" s="12"/>
      <c r="C81" s="12"/>
      <c r="D81" s="12"/>
      <c r="E81" s="12"/>
      <c r="F81" s="12"/>
      <c r="G81" s="62"/>
      <c r="H81" s="12"/>
      <c r="I81" s="12"/>
      <c r="J81" s="12"/>
      <c r="L81" s="12"/>
      <c r="N81" s="12"/>
      <c r="O81" s="12"/>
    </row>
    <row r="82" spans="1:15" x14ac:dyDescent="0.25">
      <c r="A82" s="12"/>
      <c r="B82" s="12"/>
      <c r="C82" s="12"/>
      <c r="D82" s="12"/>
      <c r="E82" s="12"/>
      <c r="F82" s="12"/>
      <c r="G82" s="62"/>
      <c r="H82" s="12"/>
      <c r="I82" s="12"/>
      <c r="J82" s="12"/>
      <c r="L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62"/>
      <c r="H83" s="12"/>
      <c r="I83" s="12"/>
      <c r="J83" s="12"/>
      <c r="L83" s="12"/>
      <c r="N83" s="12"/>
      <c r="O83" s="12"/>
    </row>
    <row r="84" spans="1:15" x14ac:dyDescent="0.25">
      <c r="A84" s="11"/>
      <c r="B84" s="11"/>
      <c r="C84" s="11"/>
      <c r="D84" s="11"/>
      <c r="E84" s="11"/>
      <c r="F84" s="11"/>
      <c r="G84" s="114"/>
      <c r="H84" s="11"/>
      <c r="I84" s="11"/>
      <c r="J84" s="11"/>
      <c r="L84" s="11"/>
      <c r="N84" s="11"/>
      <c r="O84" s="11"/>
    </row>
    <row r="85" spans="1:15" x14ac:dyDescent="0.25">
      <c r="A85" s="11"/>
      <c r="B85" s="11"/>
      <c r="C85" s="11"/>
      <c r="D85" s="11"/>
      <c r="E85" s="11"/>
      <c r="F85" s="11"/>
      <c r="G85" s="114"/>
      <c r="H85" s="11"/>
      <c r="I85" s="11"/>
      <c r="J85" s="11"/>
      <c r="L85" s="11"/>
      <c r="N85" s="11"/>
      <c r="O85" s="11"/>
    </row>
    <row r="86" spans="1:15" x14ac:dyDescent="0.25">
      <c r="A86" s="11"/>
      <c r="B86" s="11"/>
      <c r="C86" s="11"/>
      <c r="D86" s="11"/>
      <c r="E86" s="11"/>
      <c r="F86" s="11"/>
      <c r="G86" s="114"/>
      <c r="H86" s="11"/>
      <c r="I86" s="11"/>
      <c r="J86" s="11"/>
      <c r="L86" s="11"/>
      <c r="N86" s="11"/>
      <c r="O86" s="11"/>
    </row>
    <row r="87" spans="1:15" x14ac:dyDescent="0.25">
      <c r="A87" s="11"/>
      <c r="B87" s="11"/>
      <c r="C87" s="11"/>
      <c r="D87" s="11"/>
      <c r="E87" s="11"/>
      <c r="F87" s="11"/>
      <c r="G87" s="114"/>
      <c r="H87" s="11"/>
      <c r="I87" s="11"/>
      <c r="J87" s="11"/>
      <c r="L87" s="11"/>
      <c r="N87" s="11"/>
      <c r="O87" s="11"/>
    </row>
    <row r="88" spans="1:15" x14ac:dyDescent="0.25">
      <c r="A88" s="11"/>
      <c r="B88" s="11"/>
      <c r="C88" s="11"/>
      <c r="D88" s="11"/>
      <c r="E88" s="11"/>
      <c r="F88" s="11"/>
      <c r="G88" s="114"/>
      <c r="H88" s="11"/>
      <c r="I88" s="11"/>
      <c r="J88" s="11"/>
      <c r="L88" s="11"/>
      <c r="N88" s="11"/>
      <c r="O88" s="11"/>
    </row>
    <row r="89" spans="1:15" x14ac:dyDescent="0.25">
      <c r="A89" s="11"/>
      <c r="B89" s="11"/>
      <c r="C89" s="11"/>
      <c r="D89" s="11"/>
      <c r="E89" s="11"/>
      <c r="F89" s="11"/>
      <c r="G89" s="114"/>
      <c r="H89" s="11"/>
      <c r="I89" s="11"/>
      <c r="J89" s="11"/>
      <c r="L89" s="11"/>
      <c r="N89" s="11"/>
      <c r="O89" s="11"/>
    </row>
    <row r="90" spans="1:15" x14ac:dyDescent="0.25">
      <c r="A90" s="11"/>
      <c r="B90" s="11"/>
      <c r="C90" s="11"/>
      <c r="D90" s="11"/>
      <c r="E90" s="11"/>
      <c r="F90" s="11"/>
      <c r="G90" s="114"/>
      <c r="H90" s="11"/>
      <c r="I90" s="11"/>
      <c r="J90" s="11"/>
      <c r="L90" s="11"/>
      <c r="N90" s="11"/>
      <c r="O90" s="11"/>
    </row>
    <row r="91" spans="1:15" x14ac:dyDescent="0.25">
      <c r="A91" s="11"/>
      <c r="B91" s="11"/>
      <c r="C91" s="11"/>
      <c r="D91" s="11"/>
      <c r="E91" s="11"/>
      <c r="F91" s="11"/>
      <c r="G91" s="114"/>
      <c r="H91" s="11"/>
      <c r="I91" s="11"/>
      <c r="J91" s="11"/>
      <c r="L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4"/>
      <c r="H92" s="11"/>
      <c r="I92" s="11"/>
      <c r="J92" s="11"/>
      <c r="L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4"/>
      <c r="H93" s="11"/>
      <c r="I93" s="11"/>
      <c r="J93" s="11"/>
      <c r="L93" s="11"/>
      <c r="N93" s="11"/>
      <c r="O93" s="11"/>
    </row>
  </sheetData>
  <mergeCells count="16">
    <mergeCell ref="A1:B1"/>
    <mergeCell ref="A2:B2"/>
    <mergeCell ref="A3:B3"/>
    <mergeCell ref="A5:B5"/>
    <mergeCell ref="D5:D13"/>
    <mergeCell ref="A7:B13"/>
    <mergeCell ref="A34:B35"/>
    <mergeCell ref="A36:B36"/>
    <mergeCell ref="A37:B37"/>
    <mergeCell ref="A38:B40"/>
    <mergeCell ref="A15:B15"/>
    <mergeCell ref="A16:B22"/>
    <mergeCell ref="A23:B25"/>
    <mergeCell ref="A26:B30"/>
    <mergeCell ref="A31:B31"/>
    <mergeCell ref="A32:B33"/>
  </mergeCells>
  <pageMargins left="0.70866141732283472" right="0.70866141732283472" top="0.74803149606299213" bottom="0.74803149606299213" header="0.31496062992125984" footer="0.31496062992125984"/>
  <pageSetup scale="84" orientation="landscape" r:id="rId1"/>
  <rowBreaks count="1" manualBreakCount="1">
    <brk id="2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96"/>
  <sheetViews>
    <sheetView showGridLines="0" tabSelected="1" zoomScale="120" zoomScaleNormal="120" workbookViewId="0">
      <pane xSplit="14" ySplit="2" topLeftCell="O30" activePane="bottomRight" state="frozen"/>
      <selection pane="topRight" activeCell="O1" sqref="O1"/>
      <selection pane="bottomLeft" activeCell="A3" sqref="A3"/>
      <selection pane="bottomRight" activeCell="Q29" sqref="Q29"/>
    </sheetView>
  </sheetViews>
  <sheetFormatPr defaultRowHeight="15" x14ac:dyDescent="0.25"/>
  <cols>
    <col min="1" max="1" width="8.28515625" style="8" customWidth="1"/>
    <col min="2" max="2" width="3.28515625" style="8" customWidth="1"/>
    <col min="3" max="3" width="23.7109375" style="8" customWidth="1"/>
    <col min="4" max="4" width="11.42578125" style="8" hidden="1" customWidth="1"/>
    <col min="5" max="5" width="10.7109375" style="8" hidden="1" customWidth="1"/>
    <col min="6" max="6" width="10.42578125" style="8" hidden="1" customWidth="1"/>
    <col min="7" max="7" width="20.140625" style="64" hidden="1" customWidth="1"/>
    <col min="8" max="8" width="17.5703125" style="8" hidden="1" customWidth="1"/>
    <col min="9" max="9" width="18" style="8" hidden="1" customWidth="1"/>
    <col min="10" max="14" width="16.140625" style="8" hidden="1" customWidth="1"/>
    <col min="15" max="16" width="10.42578125" style="8" customWidth="1"/>
    <col min="17" max="17" width="6.7109375" style="8" customWidth="1"/>
    <col min="18" max="18" width="10.42578125" style="8" customWidth="1"/>
    <col min="19" max="19" width="11" style="8" customWidth="1"/>
    <col min="20" max="20" width="7.85546875" style="8" customWidth="1"/>
    <col min="21" max="21" width="9.42578125" style="8" customWidth="1"/>
    <col min="22" max="22" width="8.85546875" style="8" customWidth="1"/>
    <col min="23" max="23" width="7.5703125" style="8" customWidth="1"/>
    <col min="24" max="24" width="12.28515625" style="8" hidden="1" customWidth="1"/>
    <col min="25" max="25" width="12.140625" style="8" hidden="1" customWidth="1"/>
    <col min="26" max="26" width="11.42578125" style="8" hidden="1" customWidth="1"/>
    <col min="27" max="27" width="12.28515625" style="8" hidden="1" customWidth="1"/>
    <col min="28" max="28" width="12.140625" style="8" hidden="1" customWidth="1"/>
    <col min="29" max="29" width="11.42578125" style="8" hidden="1" customWidth="1"/>
    <col min="30" max="30" width="12.28515625" style="8" hidden="1" customWidth="1"/>
    <col min="31" max="31" width="12.140625" style="8" hidden="1" customWidth="1"/>
    <col min="32" max="32" width="11.42578125" style="8" hidden="1" customWidth="1"/>
    <col min="33" max="33" width="12.28515625" style="8" hidden="1" customWidth="1"/>
    <col min="34" max="34" width="12.140625" style="8" hidden="1" customWidth="1"/>
    <col min="35" max="35" width="11.42578125" style="8" hidden="1" customWidth="1"/>
    <col min="36" max="36" width="12.28515625" style="8" hidden="1" customWidth="1"/>
    <col min="37" max="37" width="12.140625" style="8" hidden="1" customWidth="1"/>
    <col min="38" max="38" width="11.42578125" style="8" hidden="1" customWidth="1"/>
    <col min="39" max="39" width="12.28515625" style="8" hidden="1" customWidth="1"/>
    <col min="40" max="40" width="12.140625" style="8" hidden="1" customWidth="1"/>
    <col min="41" max="41" width="11.42578125" style="8" hidden="1" customWidth="1"/>
    <col min="42" max="42" width="12.28515625" style="8" hidden="1" customWidth="1"/>
    <col min="43" max="43" width="12.140625" style="8" hidden="1" customWidth="1"/>
    <col min="44" max="44" width="11.42578125" style="8" hidden="1" customWidth="1"/>
    <col min="45" max="45" width="12.28515625" style="8" hidden="1" customWidth="1"/>
    <col min="46" max="46" width="12.140625" style="8" hidden="1" customWidth="1"/>
    <col min="47" max="47" width="11.42578125" style="8" hidden="1" customWidth="1"/>
    <col min="48" max="48" width="12.28515625" style="8" hidden="1" customWidth="1"/>
    <col min="49" max="49" width="12.140625" style="8" hidden="1" customWidth="1"/>
    <col min="50" max="50" width="11.42578125" style="8" hidden="1" customWidth="1"/>
    <col min="51" max="51" width="10.42578125" style="8" customWidth="1"/>
    <col min="52" max="52" width="9.85546875" style="8" customWidth="1"/>
    <col min="53" max="53" width="6.7109375" style="8" customWidth="1"/>
    <col min="54" max="16384" width="9.140625" style="8"/>
  </cols>
  <sheetData>
    <row r="1" spans="1:53" x14ac:dyDescent="0.25">
      <c r="A1" s="201" t="s">
        <v>1</v>
      </c>
      <c r="B1" s="201"/>
      <c r="C1" s="76" t="s">
        <v>2</v>
      </c>
      <c r="D1" s="76" t="s">
        <v>3</v>
      </c>
      <c r="E1" s="76" t="s">
        <v>13</v>
      </c>
      <c r="F1" s="76" t="s">
        <v>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235</v>
      </c>
      <c r="M1" s="9" t="s">
        <v>236</v>
      </c>
      <c r="N1" s="9" t="s">
        <v>234</v>
      </c>
      <c r="O1" s="203">
        <v>41730</v>
      </c>
      <c r="P1" s="204"/>
      <c r="Q1" s="205"/>
      <c r="R1" s="203">
        <v>41760</v>
      </c>
      <c r="S1" s="204"/>
      <c r="T1" s="205"/>
      <c r="U1" s="203">
        <v>41791</v>
      </c>
      <c r="V1" s="204"/>
      <c r="W1" s="205"/>
      <c r="X1" s="203">
        <v>41821</v>
      </c>
      <c r="Y1" s="204"/>
      <c r="Z1" s="205"/>
      <c r="AA1" s="203">
        <v>41852</v>
      </c>
      <c r="AB1" s="204"/>
      <c r="AC1" s="205"/>
      <c r="AD1" s="203">
        <v>41883</v>
      </c>
      <c r="AE1" s="204"/>
      <c r="AF1" s="205"/>
      <c r="AG1" s="203">
        <v>41913</v>
      </c>
      <c r="AH1" s="204"/>
      <c r="AI1" s="205"/>
      <c r="AJ1" s="203">
        <v>41944</v>
      </c>
      <c r="AK1" s="204"/>
      <c r="AL1" s="205"/>
      <c r="AM1" s="203">
        <v>41974</v>
      </c>
      <c r="AN1" s="204"/>
      <c r="AO1" s="205"/>
      <c r="AP1" s="203">
        <v>42005</v>
      </c>
      <c r="AQ1" s="204"/>
      <c r="AR1" s="205"/>
      <c r="AS1" s="203">
        <v>42036</v>
      </c>
      <c r="AT1" s="204"/>
      <c r="AU1" s="205"/>
      <c r="AV1" s="203">
        <v>42064</v>
      </c>
      <c r="AW1" s="204"/>
      <c r="AX1" s="205"/>
      <c r="AY1" s="203" t="s">
        <v>52</v>
      </c>
      <c r="AZ1" s="204"/>
      <c r="BA1" s="205"/>
    </row>
    <row r="2" spans="1:53" ht="33.75" x14ac:dyDescent="0.25">
      <c r="A2" s="192" t="s">
        <v>9</v>
      </c>
      <c r="B2" s="193"/>
      <c r="C2" s="77"/>
      <c r="D2" s="77"/>
      <c r="E2" s="77"/>
      <c r="F2" s="77"/>
      <c r="G2" s="17"/>
      <c r="H2" s="15"/>
      <c r="I2" s="15"/>
      <c r="J2" s="15"/>
      <c r="K2" s="15"/>
      <c r="L2" s="15"/>
      <c r="M2" s="15"/>
      <c r="N2" s="15"/>
      <c r="O2" s="194" t="s">
        <v>260</v>
      </c>
      <c r="P2" s="195" t="s">
        <v>259</v>
      </c>
      <c r="Q2" s="196" t="s">
        <v>196</v>
      </c>
      <c r="R2" s="194" t="s">
        <v>260</v>
      </c>
      <c r="S2" s="195" t="s">
        <v>259</v>
      </c>
      <c r="T2" s="196" t="s">
        <v>196</v>
      </c>
      <c r="U2" s="194" t="s">
        <v>260</v>
      </c>
      <c r="V2" s="195" t="s">
        <v>259</v>
      </c>
      <c r="W2" s="196" t="s">
        <v>196</v>
      </c>
      <c r="X2" s="194" t="s">
        <v>260</v>
      </c>
      <c r="Y2" s="195" t="s">
        <v>259</v>
      </c>
      <c r="Z2" s="196" t="s">
        <v>196</v>
      </c>
      <c r="AA2" s="194" t="s">
        <v>260</v>
      </c>
      <c r="AB2" s="195" t="s">
        <v>259</v>
      </c>
      <c r="AC2" s="196" t="s">
        <v>196</v>
      </c>
      <c r="AD2" s="194" t="s">
        <v>260</v>
      </c>
      <c r="AE2" s="195" t="s">
        <v>259</v>
      </c>
      <c r="AF2" s="196" t="s">
        <v>196</v>
      </c>
      <c r="AG2" s="194" t="s">
        <v>260</v>
      </c>
      <c r="AH2" s="195" t="s">
        <v>259</v>
      </c>
      <c r="AI2" s="196" t="s">
        <v>196</v>
      </c>
      <c r="AJ2" s="194" t="s">
        <v>260</v>
      </c>
      <c r="AK2" s="195" t="s">
        <v>259</v>
      </c>
      <c r="AL2" s="196" t="s">
        <v>196</v>
      </c>
      <c r="AM2" s="194" t="s">
        <v>260</v>
      </c>
      <c r="AN2" s="195" t="s">
        <v>259</v>
      </c>
      <c r="AO2" s="196" t="s">
        <v>196</v>
      </c>
      <c r="AP2" s="194" t="s">
        <v>260</v>
      </c>
      <c r="AQ2" s="195" t="s">
        <v>259</v>
      </c>
      <c r="AR2" s="196" t="s">
        <v>196</v>
      </c>
      <c r="AS2" s="194" t="s">
        <v>260</v>
      </c>
      <c r="AT2" s="195" t="s">
        <v>259</v>
      </c>
      <c r="AU2" s="196" t="s">
        <v>196</v>
      </c>
      <c r="AV2" s="194" t="s">
        <v>260</v>
      </c>
      <c r="AW2" s="195" t="s">
        <v>259</v>
      </c>
      <c r="AX2" s="196" t="s">
        <v>196</v>
      </c>
      <c r="AY2" s="194" t="s">
        <v>260</v>
      </c>
      <c r="AZ2" s="195" t="s">
        <v>259</v>
      </c>
      <c r="BA2" s="196" t="s">
        <v>196</v>
      </c>
    </row>
    <row r="3" spans="1:53" ht="24" x14ac:dyDescent="0.25">
      <c r="A3" s="209" t="s">
        <v>10</v>
      </c>
      <c r="B3" s="210"/>
      <c r="C3" s="190" t="s">
        <v>261</v>
      </c>
      <c r="D3" s="74" t="s">
        <v>12</v>
      </c>
      <c r="E3" s="74" t="s">
        <v>7</v>
      </c>
      <c r="F3" s="75"/>
      <c r="G3" s="83"/>
      <c r="H3" s="13"/>
      <c r="I3" s="13"/>
      <c r="J3" s="110" t="s">
        <v>233</v>
      </c>
      <c r="K3" s="80"/>
      <c r="L3" s="110" t="s">
        <v>258</v>
      </c>
      <c r="M3" s="80"/>
      <c r="N3" s="137"/>
      <c r="O3" s="151">
        <v>200000</v>
      </c>
      <c r="P3" s="80">
        <v>175000</v>
      </c>
      <c r="Q3" s="189">
        <f>(O3-P3)/P3</f>
        <v>0.14285714285714285</v>
      </c>
      <c r="R3" s="151">
        <v>200000</v>
      </c>
      <c r="S3" s="80">
        <v>175000</v>
      </c>
      <c r="T3" s="189">
        <f>(R3-S3)/S3</f>
        <v>0.14285714285714285</v>
      </c>
      <c r="U3" s="151">
        <v>200000</v>
      </c>
      <c r="V3" s="80">
        <v>175000</v>
      </c>
      <c r="W3" s="189">
        <f>(U3-V3)/V3</f>
        <v>0.14285714285714285</v>
      </c>
      <c r="X3" s="151"/>
      <c r="Y3" s="80"/>
      <c r="Z3" s="189"/>
      <c r="AA3" s="151"/>
      <c r="AB3" s="80"/>
      <c r="AC3" s="189"/>
      <c r="AD3" s="151"/>
      <c r="AE3" s="80"/>
      <c r="AF3" s="189"/>
      <c r="AG3" s="151"/>
      <c r="AH3" s="80"/>
      <c r="AI3" s="189"/>
      <c r="AJ3" s="151"/>
      <c r="AK3" s="80"/>
      <c r="AL3" s="189"/>
      <c r="AM3" s="151"/>
      <c r="AN3" s="80"/>
      <c r="AO3" s="189"/>
      <c r="AP3" s="151"/>
      <c r="AQ3" s="80"/>
      <c r="AR3" s="189"/>
      <c r="AS3" s="151"/>
      <c r="AT3" s="80"/>
      <c r="AU3" s="189"/>
      <c r="AV3" s="151"/>
      <c r="AW3" s="80"/>
      <c r="AX3" s="189"/>
      <c r="AY3" s="151">
        <f>AV3+AS3+AP3+AM3+AJ3+AG3+AD3+AA3+X3+U3+R3+O3</f>
        <v>600000</v>
      </c>
      <c r="AZ3" s="80">
        <f>AW3+AT3+AQ3+AN3+AK3+AH3+AE3+AB3+Y3+V3+S3+P3</f>
        <v>525000</v>
      </c>
      <c r="BA3" s="189">
        <f>(AY3-AZ3)/AZ3</f>
        <v>0.14285714285714285</v>
      </c>
    </row>
    <row r="4" spans="1:53" ht="96" x14ac:dyDescent="0.25">
      <c r="A4" s="211"/>
      <c r="B4" s="212"/>
      <c r="C4" s="190" t="s">
        <v>262</v>
      </c>
      <c r="D4" s="74"/>
      <c r="E4" s="74"/>
      <c r="F4" s="75"/>
      <c r="G4" s="83"/>
      <c r="H4" s="13"/>
      <c r="I4" s="13"/>
      <c r="J4" s="110"/>
      <c r="K4" s="80"/>
      <c r="L4" s="110"/>
      <c r="M4" s="80"/>
      <c r="N4" s="137"/>
      <c r="O4" s="151" t="s">
        <v>263</v>
      </c>
      <c r="P4" s="80"/>
      <c r="Q4" s="152"/>
      <c r="R4" s="151"/>
      <c r="S4" s="80"/>
      <c r="T4" s="152"/>
      <c r="U4" s="151" t="s">
        <v>276</v>
      </c>
      <c r="V4" s="80"/>
      <c r="W4" s="152" t="s">
        <v>277</v>
      </c>
      <c r="X4" s="151"/>
      <c r="Y4" s="80"/>
      <c r="Z4" s="152"/>
      <c r="AA4" s="151"/>
      <c r="AB4" s="80"/>
      <c r="AC4" s="152"/>
      <c r="AD4" s="151"/>
      <c r="AE4" s="80"/>
      <c r="AF4" s="152"/>
      <c r="AG4" s="151"/>
      <c r="AH4" s="80"/>
      <c r="AI4" s="152"/>
      <c r="AJ4" s="151"/>
      <c r="AK4" s="80"/>
      <c r="AL4" s="152"/>
      <c r="AM4" s="151"/>
      <c r="AN4" s="80"/>
      <c r="AO4" s="152"/>
      <c r="AP4" s="151"/>
      <c r="AQ4" s="80"/>
      <c r="AR4" s="152"/>
      <c r="AS4" s="151"/>
      <c r="AT4" s="80"/>
      <c r="AU4" s="152"/>
      <c r="AV4" s="151"/>
      <c r="AW4" s="80"/>
      <c r="AX4" s="152"/>
      <c r="AY4" s="151"/>
      <c r="AZ4" s="80"/>
      <c r="BA4" s="152"/>
    </row>
    <row r="5" spans="1:53" s="72" customFormat="1" ht="4.5" customHeight="1" x14ac:dyDescent="0.25">
      <c r="A5" s="69"/>
      <c r="B5" s="69"/>
      <c r="C5" s="70"/>
      <c r="D5" s="70"/>
      <c r="E5" s="70"/>
      <c r="F5" s="71"/>
      <c r="G5" s="73"/>
      <c r="H5" s="71"/>
      <c r="I5" s="71"/>
      <c r="J5" s="71"/>
      <c r="K5" s="71"/>
      <c r="L5" s="71"/>
      <c r="M5" s="71"/>
      <c r="N5" s="71"/>
      <c r="O5" s="153"/>
      <c r="P5" s="71"/>
      <c r="Q5" s="154"/>
      <c r="R5" s="153"/>
      <c r="S5" s="71"/>
      <c r="T5" s="154"/>
      <c r="U5" s="153"/>
      <c r="V5" s="71"/>
      <c r="W5" s="154"/>
      <c r="X5" s="153"/>
      <c r="Y5" s="71"/>
      <c r="Z5" s="154"/>
      <c r="AA5" s="153"/>
      <c r="AB5" s="71"/>
      <c r="AC5" s="154"/>
      <c r="AD5" s="153"/>
      <c r="AE5" s="71"/>
      <c r="AF5" s="154"/>
      <c r="AG5" s="153"/>
      <c r="AH5" s="71"/>
      <c r="AI5" s="154"/>
      <c r="AJ5" s="153"/>
      <c r="AK5" s="71"/>
      <c r="AL5" s="154"/>
      <c r="AM5" s="153"/>
      <c r="AN5" s="71"/>
      <c r="AO5" s="154"/>
      <c r="AP5" s="153"/>
      <c r="AQ5" s="71"/>
      <c r="AR5" s="154"/>
      <c r="AS5" s="153"/>
      <c r="AT5" s="71"/>
      <c r="AU5" s="154"/>
      <c r="AV5" s="153"/>
      <c r="AW5" s="71"/>
      <c r="AX5" s="154"/>
      <c r="AY5" s="153"/>
      <c r="AZ5" s="71"/>
      <c r="BA5" s="154"/>
    </row>
    <row r="6" spans="1:53" x14ac:dyDescent="0.25">
      <c r="A6" s="206" t="s">
        <v>42</v>
      </c>
      <c r="B6" s="206"/>
      <c r="C6" s="190" t="s">
        <v>195</v>
      </c>
      <c r="D6" s="202" t="s">
        <v>16</v>
      </c>
      <c r="E6" s="74" t="s">
        <v>7</v>
      </c>
      <c r="F6" s="75"/>
      <c r="G6" s="80">
        <v>3094173</v>
      </c>
      <c r="H6" s="102">
        <v>3677502</v>
      </c>
      <c r="I6" s="102">
        <v>4842899</v>
      </c>
      <c r="J6" s="102">
        <v>2284932</v>
      </c>
      <c r="K6" s="80">
        <v>3032731</v>
      </c>
      <c r="L6" s="116">
        <v>39593948</v>
      </c>
      <c r="M6" s="115">
        <v>39504973.549999997</v>
      </c>
      <c r="N6" s="138">
        <f>(L6-M6)/M6</f>
        <v>2.2522341367319557E-3</v>
      </c>
      <c r="O6" s="151">
        <f>O8+O9+O12</f>
        <v>450000</v>
      </c>
      <c r="P6" s="151">
        <f>P8+P9+P12</f>
        <v>450000</v>
      </c>
      <c r="Q6" s="189">
        <f>(O6-P6)/P6</f>
        <v>0</v>
      </c>
      <c r="R6" s="151">
        <f>R8+R9+R12</f>
        <v>450000</v>
      </c>
      <c r="S6" s="151">
        <f>S8+S9+S12</f>
        <v>450000</v>
      </c>
      <c r="T6" s="189">
        <f>(R6-S6)/S6</f>
        <v>0</v>
      </c>
      <c r="U6" s="151">
        <f>U8+U9+U12</f>
        <v>450000</v>
      </c>
      <c r="V6" s="151">
        <f>V8+V9+V12</f>
        <v>450000</v>
      </c>
      <c r="W6" s="189">
        <f>(U6-V6)/V6</f>
        <v>0</v>
      </c>
      <c r="X6" s="151"/>
      <c r="Y6" s="80"/>
      <c r="Z6" s="189"/>
      <c r="AA6" s="151"/>
      <c r="AB6" s="80"/>
      <c r="AC6" s="189"/>
      <c r="AD6" s="151"/>
      <c r="AE6" s="80"/>
      <c r="AF6" s="189"/>
      <c r="AG6" s="151"/>
      <c r="AH6" s="80"/>
      <c r="AI6" s="189"/>
      <c r="AJ6" s="151"/>
      <c r="AK6" s="80"/>
      <c r="AL6" s="189"/>
      <c r="AM6" s="151"/>
      <c r="AN6" s="80"/>
      <c r="AO6" s="189"/>
      <c r="AP6" s="151"/>
      <c r="AQ6" s="80"/>
      <c r="AR6" s="189"/>
      <c r="AS6" s="151"/>
      <c r="AT6" s="80"/>
      <c r="AU6" s="189"/>
      <c r="AV6" s="151"/>
      <c r="AW6" s="80"/>
      <c r="AX6" s="189"/>
      <c r="AY6" s="151">
        <f>AV6+AS6+AP6+AM6+AJ6+AG6+AD6+AA6+X6+U6+R6+O6</f>
        <v>1350000</v>
      </c>
      <c r="AZ6" s="80">
        <f>AW6+AT6+AQ6+AN6+AK6+AH6+AE6+AB6+Y6+V6+S6+P6</f>
        <v>1350000</v>
      </c>
      <c r="BA6" s="189">
        <f>(AY6-AZ6)/AZ6</f>
        <v>0</v>
      </c>
    </row>
    <row r="7" spans="1:53" s="72" customFormat="1" ht="4.5" customHeight="1" x14ac:dyDescent="0.25">
      <c r="A7" s="69"/>
      <c r="B7" s="69"/>
      <c r="C7" s="70"/>
      <c r="D7" s="202"/>
      <c r="E7" s="70"/>
      <c r="F7" s="71"/>
      <c r="G7" s="73"/>
      <c r="H7" s="99"/>
      <c r="I7" s="99"/>
      <c r="J7" s="99"/>
      <c r="K7" s="71"/>
      <c r="L7" s="71"/>
      <c r="M7" s="71"/>
      <c r="N7" s="71"/>
      <c r="O7" s="153"/>
      <c r="P7" s="153"/>
      <c r="Q7" s="154"/>
      <c r="R7" s="153"/>
      <c r="S7" s="153"/>
      <c r="T7" s="154"/>
      <c r="U7" s="153"/>
      <c r="V7" s="153"/>
      <c r="W7" s="154"/>
      <c r="X7" s="153"/>
      <c r="Y7" s="71"/>
      <c r="Z7" s="154"/>
      <c r="AA7" s="153"/>
      <c r="AB7" s="71"/>
      <c r="AC7" s="154"/>
      <c r="AD7" s="153"/>
      <c r="AE7" s="71"/>
      <c r="AF7" s="154"/>
      <c r="AG7" s="153"/>
      <c r="AH7" s="71"/>
      <c r="AI7" s="154"/>
      <c r="AJ7" s="153"/>
      <c r="AK7" s="71"/>
      <c r="AL7" s="154"/>
      <c r="AM7" s="153"/>
      <c r="AN7" s="71"/>
      <c r="AO7" s="154"/>
      <c r="AP7" s="153"/>
      <c r="AQ7" s="71"/>
      <c r="AR7" s="154"/>
      <c r="AS7" s="153"/>
      <c r="AT7" s="71"/>
      <c r="AU7" s="154"/>
      <c r="AV7" s="153"/>
      <c r="AW7" s="71"/>
      <c r="AX7" s="154"/>
      <c r="AY7" s="153"/>
      <c r="AZ7" s="71"/>
      <c r="BA7" s="154"/>
    </row>
    <row r="8" spans="1:53" x14ac:dyDescent="0.25">
      <c r="A8" s="207" t="s">
        <v>185</v>
      </c>
      <c r="B8" s="207"/>
      <c r="C8" s="190" t="s">
        <v>14</v>
      </c>
      <c r="D8" s="202"/>
      <c r="E8" s="74" t="s">
        <v>7</v>
      </c>
      <c r="F8" s="75"/>
      <c r="G8" s="80">
        <v>2134700</v>
      </c>
      <c r="H8" s="102">
        <v>2623300</v>
      </c>
      <c r="I8" s="102">
        <v>3566100</v>
      </c>
      <c r="J8" s="102">
        <v>1513550</v>
      </c>
      <c r="K8" s="80">
        <v>2151600</v>
      </c>
      <c r="L8" s="89">
        <v>28221285</v>
      </c>
      <c r="M8" s="80">
        <v>27359425</v>
      </c>
      <c r="N8" s="138">
        <f t="shared" ref="N8:N10" si="0">(L8-M8)/M8</f>
        <v>3.1501393030007027E-2</v>
      </c>
      <c r="O8" s="151">
        <v>250000</v>
      </c>
      <c r="P8" s="151">
        <v>250000</v>
      </c>
      <c r="Q8" s="189">
        <f t="shared" ref="Q8:Q9" si="1">(O8-P8)/P8</f>
        <v>0</v>
      </c>
      <c r="R8" s="151">
        <v>250000</v>
      </c>
      <c r="S8" s="151">
        <v>250000</v>
      </c>
      <c r="T8" s="189">
        <f t="shared" ref="T8:T9" si="2">(R8-S8)/S8</f>
        <v>0</v>
      </c>
      <c r="U8" s="151">
        <v>250000</v>
      </c>
      <c r="V8" s="151">
        <v>250000</v>
      </c>
      <c r="W8" s="189">
        <f t="shared" ref="W8:W9" si="3">(U8-V8)/V8</f>
        <v>0</v>
      </c>
      <c r="X8" s="151"/>
      <c r="Y8" s="80"/>
      <c r="Z8" s="189"/>
      <c r="AA8" s="151"/>
      <c r="AB8" s="80"/>
      <c r="AC8" s="189"/>
      <c r="AD8" s="151"/>
      <c r="AE8" s="80"/>
      <c r="AF8" s="189"/>
      <c r="AG8" s="151"/>
      <c r="AH8" s="80"/>
      <c r="AI8" s="189"/>
      <c r="AJ8" s="151"/>
      <c r="AK8" s="80"/>
      <c r="AL8" s="189"/>
      <c r="AM8" s="151"/>
      <c r="AN8" s="80"/>
      <c r="AO8" s="189"/>
      <c r="AP8" s="151"/>
      <c r="AQ8" s="80"/>
      <c r="AR8" s="189"/>
      <c r="AS8" s="151"/>
      <c r="AT8" s="80"/>
      <c r="AU8" s="189"/>
      <c r="AV8" s="151"/>
      <c r="AW8" s="80"/>
      <c r="AX8" s="189"/>
      <c r="AY8" s="151">
        <f t="shared" ref="AY8:AY10" si="4">AV8+AS8+AP8+AM8+AJ8+AG8+AD8+AA8+X8+U8+R8+O8</f>
        <v>750000</v>
      </c>
      <c r="AZ8" s="80">
        <f t="shared" ref="AZ8:AZ14" si="5">AW8+AT8+AQ8+AN8+AK8+AH8+AE8+AB8+Y8+V8+S8+P8</f>
        <v>750000</v>
      </c>
      <c r="BA8" s="189">
        <f t="shared" ref="BA8:BA9" si="6">(AY8-AZ8)/AZ8</f>
        <v>0</v>
      </c>
    </row>
    <row r="9" spans="1:53" ht="24" x14ac:dyDescent="0.25">
      <c r="A9" s="207"/>
      <c r="B9" s="207"/>
      <c r="C9" s="190" t="s">
        <v>199</v>
      </c>
      <c r="D9" s="202"/>
      <c r="E9" s="74" t="s">
        <v>7</v>
      </c>
      <c r="F9" s="75"/>
      <c r="G9" s="80">
        <v>641400</v>
      </c>
      <c r="H9" s="102">
        <v>978900</v>
      </c>
      <c r="I9" s="102">
        <v>949889</v>
      </c>
      <c r="J9" s="102">
        <v>660900</v>
      </c>
      <c r="K9" s="80">
        <v>762554</v>
      </c>
      <c r="L9" s="86">
        <v>9255665</v>
      </c>
      <c r="M9" s="80">
        <v>10039821</v>
      </c>
      <c r="N9" s="139">
        <f t="shared" si="0"/>
        <v>-7.8104579752965711E-2</v>
      </c>
      <c r="O9" s="151">
        <v>150000</v>
      </c>
      <c r="P9" s="151">
        <v>150000</v>
      </c>
      <c r="Q9" s="189">
        <f t="shared" si="1"/>
        <v>0</v>
      </c>
      <c r="R9" s="151">
        <v>150000</v>
      </c>
      <c r="S9" s="151">
        <v>150000</v>
      </c>
      <c r="T9" s="189">
        <f t="shared" si="2"/>
        <v>0</v>
      </c>
      <c r="U9" s="151">
        <v>150000</v>
      </c>
      <c r="V9" s="151">
        <v>150000</v>
      </c>
      <c r="W9" s="189">
        <f t="shared" si="3"/>
        <v>0</v>
      </c>
      <c r="X9" s="151"/>
      <c r="Y9" s="80"/>
      <c r="Z9" s="189"/>
      <c r="AA9" s="151"/>
      <c r="AB9" s="80"/>
      <c r="AC9" s="189"/>
      <c r="AD9" s="151"/>
      <c r="AE9" s="80"/>
      <c r="AF9" s="189"/>
      <c r="AG9" s="151"/>
      <c r="AH9" s="80"/>
      <c r="AI9" s="189"/>
      <c r="AJ9" s="151"/>
      <c r="AK9" s="80"/>
      <c r="AL9" s="189"/>
      <c r="AM9" s="151"/>
      <c r="AN9" s="80"/>
      <c r="AO9" s="189"/>
      <c r="AP9" s="151"/>
      <c r="AQ9" s="80"/>
      <c r="AR9" s="189"/>
      <c r="AS9" s="151"/>
      <c r="AT9" s="80"/>
      <c r="AU9" s="189"/>
      <c r="AV9" s="151"/>
      <c r="AW9" s="80"/>
      <c r="AX9" s="189"/>
      <c r="AY9" s="151">
        <f t="shared" si="4"/>
        <v>450000</v>
      </c>
      <c r="AZ9" s="80">
        <f t="shared" si="5"/>
        <v>450000</v>
      </c>
      <c r="BA9" s="189">
        <f t="shared" si="6"/>
        <v>0</v>
      </c>
    </row>
    <row r="10" spans="1:53" x14ac:dyDescent="0.25">
      <c r="A10" s="207"/>
      <c r="B10" s="207"/>
      <c r="C10" s="190" t="s">
        <v>200</v>
      </c>
      <c r="D10" s="202"/>
      <c r="E10" s="74"/>
      <c r="F10" s="75"/>
      <c r="G10" s="80">
        <f t="shared" ref="G10:M10" si="7">SUM(G8:G9)</f>
        <v>2776100</v>
      </c>
      <c r="H10" s="102">
        <f t="shared" si="7"/>
        <v>3602200</v>
      </c>
      <c r="I10" s="102">
        <f t="shared" si="7"/>
        <v>4515989</v>
      </c>
      <c r="J10" s="102">
        <f t="shared" si="7"/>
        <v>2174450</v>
      </c>
      <c r="K10" s="102">
        <f t="shared" si="7"/>
        <v>2914154</v>
      </c>
      <c r="L10" s="89">
        <f t="shared" si="7"/>
        <v>37476950</v>
      </c>
      <c r="M10" s="102">
        <f t="shared" si="7"/>
        <v>37399246</v>
      </c>
      <c r="N10" s="138">
        <f t="shared" si="0"/>
        <v>2.0776889459215302E-3</v>
      </c>
      <c r="O10" s="151">
        <f>O8+O9</f>
        <v>400000</v>
      </c>
      <c r="P10" s="151">
        <f>P8+P9</f>
        <v>400000</v>
      </c>
      <c r="Q10" s="189">
        <f>(O10-P10)/P10</f>
        <v>0</v>
      </c>
      <c r="R10" s="151">
        <f>R8+R9</f>
        <v>400000</v>
      </c>
      <c r="S10" s="151">
        <f>S8+S9</f>
        <v>400000</v>
      </c>
      <c r="T10" s="189">
        <f>(R10-S10)/S10</f>
        <v>0</v>
      </c>
      <c r="U10" s="151">
        <f>U8+U9</f>
        <v>400000</v>
      </c>
      <c r="V10" s="151">
        <f>V8+V9</f>
        <v>400000</v>
      </c>
      <c r="W10" s="189">
        <f>(U10-V10)/V10</f>
        <v>0</v>
      </c>
      <c r="X10" s="151"/>
      <c r="Y10" s="80"/>
      <c r="Z10" s="189"/>
      <c r="AA10" s="151"/>
      <c r="AB10" s="80"/>
      <c r="AC10" s="189"/>
      <c r="AD10" s="151"/>
      <c r="AE10" s="80"/>
      <c r="AF10" s="189"/>
      <c r="AG10" s="151"/>
      <c r="AH10" s="80"/>
      <c r="AI10" s="189"/>
      <c r="AJ10" s="151"/>
      <c r="AK10" s="80"/>
      <c r="AL10" s="189"/>
      <c r="AM10" s="151"/>
      <c r="AN10" s="80"/>
      <c r="AO10" s="189"/>
      <c r="AP10" s="151"/>
      <c r="AQ10" s="80"/>
      <c r="AR10" s="189"/>
      <c r="AS10" s="151"/>
      <c r="AT10" s="80"/>
      <c r="AU10" s="189"/>
      <c r="AV10" s="151"/>
      <c r="AW10" s="80"/>
      <c r="AX10" s="189"/>
      <c r="AY10" s="151">
        <f t="shared" si="4"/>
        <v>1200000</v>
      </c>
      <c r="AZ10" s="80">
        <f t="shared" si="5"/>
        <v>1200000</v>
      </c>
      <c r="BA10" s="189">
        <f>(AY10-AZ10)/AZ10</f>
        <v>0</v>
      </c>
    </row>
    <row r="11" spans="1:53" ht="24" x14ac:dyDescent="0.25">
      <c r="A11" s="207"/>
      <c r="B11" s="207"/>
      <c r="C11" s="190" t="s">
        <v>202</v>
      </c>
      <c r="D11" s="202"/>
      <c r="E11" s="74"/>
      <c r="F11" s="75"/>
      <c r="G11" s="91">
        <f>G10/G17</f>
        <v>10.132073536641492</v>
      </c>
      <c r="H11" s="91">
        <f>H10/H17</f>
        <v>11.308736157221006</v>
      </c>
      <c r="I11" s="91">
        <f>I10/I17</f>
        <v>13.470543703012565</v>
      </c>
      <c r="J11" s="91">
        <f>J10/J17</f>
        <v>9.0823882823846063</v>
      </c>
      <c r="K11" s="91"/>
      <c r="L11" s="91"/>
      <c r="M11" s="91"/>
      <c r="N11" s="140"/>
      <c r="O11" s="155">
        <f>O10/(O17/3)</f>
        <v>4</v>
      </c>
      <c r="P11" s="155">
        <f>P10/(P17/3)</f>
        <v>4</v>
      </c>
      <c r="Q11" s="156"/>
      <c r="R11" s="155">
        <f>R10/(R17/3)</f>
        <v>4</v>
      </c>
      <c r="S11" s="155">
        <f>S10/(S17/3)</f>
        <v>4</v>
      </c>
      <c r="T11" s="156"/>
      <c r="U11" s="155">
        <f>U10/(U17/3)</f>
        <v>4</v>
      </c>
      <c r="V11" s="155">
        <f>V10/(V17/3)</f>
        <v>4</v>
      </c>
      <c r="W11" s="156"/>
      <c r="X11" s="155"/>
      <c r="Y11" s="91"/>
      <c r="Z11" s="156"/>
      <c r="AA11" s="155"/>
      <c r="AB11" s="91"/>
      <c r="AC11" s="156"/>
      <c r="AD11" s="155"/>
      <c r="AE11" s="91"/>
      <c r="AF11" s="156"/>
      <c r="AG11" s="155"/>
      <c r="AH11" s="91"/>
      <c r="AI11" s="156"/>
      <c r="AJ11" s="155"/>
      <c r="AK11" s="91"/>
      <c r="AL11" s="156"/>
      <c r="AM11" s="155"/>
      <c r="AN11" s="91"/>
      <c r="AO11" s="156"/>
      <c r="AP11" s="155"/>
      <c r="AQ11" s="91"/>
      <c r="AR11" s="156"/>
      <c r="AS11" s="155"/>
      <c r="AT11" s="91"/>
      <c r="AU11" s="156"/>
      <c r="AV11" s="155"/>
      <c r="AW11" s="91"/>
      <c r="AX11" s="156"/>
      <c r="AY11" s="155"/>
      <c r="AZ11" s="91"/>
      <c r="BA11" s="156"/>
    </row>
    <row r="12" spans="1:53" x14ac:dyDescent="0.25">
      <c r="A12" s="207"/>
      <c r="B12" s="207"/>
      <c r="C12" s="190" t="s">
        <v>183</v>
      </c>
      <c r="D12" s="202"/>
      <c r="E12" s="94" t="s">
        <v>7</v>
      </c>
      <c r="F12" s="95"/>
      <c r="G12" s="90">
        <v>318073</v>
      </c>
      <c r="H12" s="80">
        <v>75302</v>
      </c>
      <c r="I12" s="90">
        <v>326910</v>
      </c>
      <c r="J12" s="80">
        <v>110482</v>
      </c>
      <c r="K12" s="80">
        <v>118577</v>
      </c>
      <c r="L12" s="89">
        <v>2116998</v>
      </c>
      <c r="M12" s="80">
        <v>2105727.5499999998</v>
      </c>
      <c r="N12" s="138">
        <f>(L12-M12)/M12</f>
        <v>5.3522831099399289E-3</v>
      </c>
      <c r="O12" s="151">
        <v>50000</v>
      </c>
      <c r="P12" s="151">
        <v>50000</v>
      </c>
      <c r="Q12" s="189">
        <f>(O12-P12)/P12</f>
        <v>0</v>
      </c>
      <c r="R12" s="151">
        <v>50000</v>
      </c>
      <c r="S12" s="151">
        <v>50000</v>
      </c>
      <c r="T12" s="189">
        <f>(R12-S12)/S12</f>
        <v>0</v>
      </c>
      <c r="U12" s="151">
        <v>50000</v>
      </c>
      <c r="V12" s="151">
        <v>50000</v>
      </c>
      <c r="W12" s="189">
        <f>(U12-V12)/V12</f>
        <v>0</v>
      </c>
      <c r="X12" s="151"/>
      <c r="Y12" s="80"/>
      <c r="Z12" s="189"/>
      <c r="AA12" s="151"/>
      <c r="AB12" s="80"/>
      <c r="AC12" s="189"/>
      <c r="AD12" s="151"/>
      <c r="AE12" s="80"/>
      <c r="AF12" s="189"/>
      <c r="AG12" s="151"/>
      <c r="AH12" s="80"/>
      <c r="AI12" s="189"/>
      <c r="AJ12" s="151"/>
      <c r="AK12" s="80"/>
      <c r="AL12" s="189"/>
      <c r="AM12" s="151"/>
      <c r="AN12" s="80"/>
      <c r="AO12" s="189"/>
      <c r="AP12" s="151"/>
      <c r="AQ12" s="80"/>
      <c r="AR12" s="189"/>
      <c r="AS12" s="151"/>
      <c r="AT12" s="80"/>
      <c r="AU12" s="189"/>
      <c r="AV12" s="151"/>
      <c r="AW12" s="80"/>
      <c r="AX12" s="189"/>
      <c r="AY12" s="151">
        <f>AV12+AS12+AP12+AM12+AJ12+AG12+AD12+AA12+X12+U12+R12+O12</f>
        <v>150000</v>
      </c>
      <c r="AZ12" s="80">
        <f t="shared" si="5"/>
        <v>150000</v>
      </c>
      <c r="BA12" s="189">
        <f>(AY12-AZ12)/AZ12</f>
        <v>0</v>
      </c>
    </row>
    <row r="13" spans="1:53" s="101" customFormat="1" ht="4.5" customHeight="1" x14ac:dyDescent="0.25">
      <c r="A13" s="207"/>
      <c r="B13" s="207"/>
      <c r="C13" s="98"/>
      <c r="D13" s="202"/>
      <c r="E13" s="98"/>
      <c r="F13" s="99"/>
      <c r="G13" s="100"/>
      <c r="H13" s="99"/>
      <c r="I13" s="99"/>
      <c r="J13" s="99"/>
      <c r="K13" s="99"/>
      <c r="L13" s="99"/>
      <c r="M13" s="99"/>
      <c r="N13" s="99"/>
      <c r="O13" s="157"/>
      <c r="P13" s="157"/>
      <c r="Q13" s="158"/>
      <c r="R13" s="157"/>
      <c r="S13" s="157"/>
      <c r="T13" s="158"/>
      <c r="U13" s="157"/>
      <c r="V13" s="157"/>
      <c r="W13" s="158"/>
      <c r="X13" s="157"/>
      <c r="Y13" s="99"/>
      <c r="Z13" s="158"/>
      <c r="AA13" s="157"/>
      <c r="AB13" s="99"/>
      <c r="AC13" s="158"/>
      <c r="AD13" s="157"/>
      <c r="AE13" s="99"/>
      <c r="AF13" s="158"/>
      <c r="AG13" s="157"/>
      <c r="AH13" s="99"/>
      <c r="AI13" s="158"/>
      <c r="AJ13" s="157"/>
      <c r="AK13" s="99"/>
      <c r="AL13" s="158"/>
      <c r="AM13" s="157"/>
      <c r="AN13" s="99"/>
      <c r="AO13" s="158"/>
      <c r="AP13" s="157"/>
      <c r="AQ13" s="99"/>
      <c r="AR13" s="158"/>
      <c r="AS13" s="157"/>
      <c r="AT13" s="99"/>
      <c r="AU13" s="158"/>
      <c r="AV13" s="157"/>
      <c r="AW13" s="99"/>
      <c r="AX13" s="158"/>
      <c r="AY13" s="157"/>
      <c r="AZ13" s="99"/>
      <c r="BA13" s="158"/>
    </row>
    <row r="14" spans="1:53" ht="17.25" customHeight="1" x14ac:dyDescent="0.25">
      <c r="A14" s="207"/>
      <c r="B14" s="207"/>
      <c r="C14" s="190" t="s">
        <v>15</v>
      </c>
      <c r="D14" s="202"/>
      <c r="E14" s="96" t="s">
        <v>7</v>
      </c>
      <c r="F14" s="97"/>
      <c r="G14" s="60" t="s">
        <v>184</v>
      </c>
      <c r="H14" s="80">
        <v>26421</v>
      </c>
      <c r="I14" s="80">
        <v>162914</v>
      </c>
      <c r="J14" s="80">
        <v>83120</v>
      </c>
      <c r="K14" s="80">
        <v>41112</v>
      </c>
      <c r="L14" s="89">
        <f>1892746+230000</f>
        <v>2122746</v>
      </c>
      <c r="M14" s="80">
        <v>800000</v>
      </c>
      <c r="N14" s="138">
        <f>(L14-M14)/M14</f>
        <v>1.6534325000000001</v>
      </c>
      <c r="O14" s="151">
        <v>50000</v>
      </c>
      <c r="P14" s="151">
        <v>50000</v>
      </c>
      <c r="Q14" s="152"/>
      <c r="R14" s="151">
        <v>50000</v>
      </c>
      <c r="S14" s="151">
        <v>50000</v>
      </c>
      <c r="T14" s="152"/>
      <c r="U14" s="151">
        <v>50000</v>
      </c>
      <c r="V14" s="151">
        <v>50000</v>
      </c>
      <c r="W14" s="152"/>
      <c r="X14" s="151"/>
      <c r="Y14" s="80"/>
      <c r="Z14" s="152"/>
      <c r="AA14" s="151"/>
      <c r="AB14" s="80"/>
      <c r="AC14" s="152"/>
      <c r="AD14" s="151"/>
      <c r="AE14" s="80"/>
      <c r="AF14" s="152"/>
      <c r="AG14" s="151"/>
      <c r="AH14" s="80"/>
      <c r="AI14" s="152"/>
      <c r="AJ14" s="151"/>
      <c r="AK14" s="80"/>
      <c r="AL14" s="152"/>
      <c r="AM14" s="151"/>
      <c r="AN14" s="80"/>
      <c r="AO14" s="152"/>
      <c r="AP14" s="151"/>
      <c r="AQ14" s="80"/>
      <c r="AR14" s="152"/>
      <c r="AS14" s="151"/>
      <c r="AT14" s="80"/>
      <c r="AU14" s="152"/>
      <c r="AV14" s="151"/>
      <c r="AW14" s="80"/>
      <c r="AX14" s="152"/>
      <c r="AY14" s="151">
        <f>AV14+AS14+AP14+AM14+AJ14+AG14+AD14+AA14+X14+U14+R14+O14</f>
        <v>150000</v>
      </c>
      <c r="AZ14" s="80">
        <f t="shared" si="5"/>
        <v>150000</v>
      </c>
      <c r="BA14" s="152"/>
    </row>
    <row r="15" spans="1:53" s="72" customFormat="1" ht="4.5" customHeight="1" x14ac:dyDescent="0.25">
      <c r="A15" s="69"/>
      <c r="B15" s="69"/>
      <c r="C15" s="70"/>
      <c r="D15" s="70"/>
      <c r="E15" s="70"/>
      <c r="F15" s="71"/>
      <c r="G15" s="73"/>
      <c r="H15" s="71"/>
      <c r="I15" s="71"/>
      <c r="J15" s="71"/>
      <c r="K15" s="71"/>
      <c r="L15" s="71"/>
      <c r="M15" s="71"/>
      <c r="N15" s="71"/>
      <c r="O15" s="153"/>
      <c r="P15" s="71"/>
      <c r="Q15" s="154"/>
      <c r="R15" s="153"/>
      <c r="S15" s="71"/>
      <c r="T15" s="154"/>
      <c r="U15" s="153"/>
      <c r="V15" s="71"/>
      <c r="W15" s="154"/>
      <c r="X15" s="153"/>
      <c r="Y15" s="71"/>
      <c r="Z15" s="154"/>
      <c r="AA15" s="153"/>
      <c r="AB15" s="71"/>
      <c r="AC15" s="154"/>
      <c r="AD15" s="153"/>
      <c r="AE15" s="71"/>
      <c r="AF15" s="154"/>
      <c r="AG15" s="153"/>
      <c r="AH15" s="71"/>
      <c r="AI15" s="154"/>
      <c r="AJ15" s="153"/>
      <c r="AK15" s="71"/>
      <c r="AL15" s="154"/>
      <c r="AM15" s="153"/>
      <c r="AN15" s="71"/>
      <c r="AO15" s="154"/>
      <c r="AP15" s="153"/>
      <c r="AQ15" s="71"/>
      <c r="AR15" s="154"/>
      <c r="AS15" s="153"/>
      <c r="AT15" s="71"/>
      <c r="AU15" s="154"/>
      <c r="AV15" s="153"/>
      <c r="AW15" s="71"/>
      <c r="AX15" s="154"/>
      <c r="AY15" s="153"/>
      <c r="AZ15" s="71"/>
      <c r="BA15" s="154"/>
    </row>
    <row r="16" spans="1:53" ht="15" customHeight="1" x14ac:dyDescent="0.25">
      <c r="A16" s="199" t="s">
        <v>17</v>
      </c>
      <c r="B16" s="208"/>
      <c r="C16" s="200"/>
      <c r="D16" s="78"/>
      <c r="E16" s="78"/>
      <c r="F16" s="78"/>
      <c r="G16" s="79"/>
      <c r="H16" s="78"/>
      <c r="I16" s="78"/>
      <c r="J16" s="78"/>
      <c r="K16" s="78"/>
      <c r="L16" s="78"/>
      <c r="M16" s="78"/>
      <c r="N16" s="104"/>
      <c r="O16" s="159"/>
      <c r="P16" s="78"/>
      <c r="Q16" s="160"/>
      <c r="R16" s="159"/>
      <c r="S16" s="78"/>
      <c r="T16" s="160"/>
      <c r="U16" s="159"/>
      <c r="V16" s="78"/>
      <c r="W16" s="160"/>
      <c r="X16" s="159"/>
      <c r="Y16" s="78"/>
      <c r="Z16" s="160"/>
      <c r="AA16" s="159"/>
      <c r="AB16" s="78"/>
      <c r="AC16" s="160"/>
      <c r="AD16" s="159"/>
      <c r="AE16" s="78"/>
      <c r="AF16" s="160"/>
      <c r="AG16" s="159"/>
      <c r="AH16" s="78"/>
      <c r="AI16" s="160"/>
      <c r="AJ16" s="159"/>
      <c r="AK16" s="78"/>
      <c r="AL16" s="160"/>
      <c r="AM16" s="159"/>
      <c r="AN16" s="78"/>
      <c r="AO16" s="160"/>
      <c r="AP16" s="159"/>
      <c r="AQ16" s="78"/>
      <c r="AR16" s="160"/>
      <c r="AS16" s="159"/>
      <c r="AT16" s="78"/>
      <c r="AU16" s="160"/>
      <c r="AV16" s="159"/>
      <c r="AW16" s="78"/>
      <c r="AX16" s="160"/>
      <c r="AY16" s="159"/>
      <c r="AZ16" s="78"/>
      <c r="BA16" s="160"/>
    </row>
    <row r="17" spans="1:53" x14ac:dyDescent="0.25">
      <c r="A17" s="206" t="s">
        <v>18</v>
      </c>
      <c r="B17" s="206"/>
      <c r="C17" s="191" t="s">
        <v>53</v>
      </c>
      <c r="D17" s="14" t="s">
        <v>22</v>
      </c>
      <c r="E17" s="14" t="s">
        <v>19</v>
      </c>
      <c r="F17" s="13"/>
      <c r="G17" s="86">
        <v>273991.3</v>
      </c>
      <c r="H17" s="86">
        <v>318532.5</v>
      </c>
      <c r="I17" s="86">
        <v>335249.2</v>
      </c>
      <c r="J17" s="86">
        <v>239413.9</v>
      </c>
      <c r="K17" s="86">
        <v>295516.09999999998</v>
      </c>
      <c r="L17" s="86">
        <v>3717440.1</v>
      </c>
      <c r="M17" s="86">
        <v>4214513.6000000006</v>
      </c>
      <c r="N17" s="141">
        <f>(L17-M17)/M17</f>
        <v>-0.11794326633564557</v>
      </c>
      <c r="O17" s="161">
        <f>O18+O19</f>
        <v>300000</v>
      </c>
      <c r="P17" s="161">
        <f>P18+P19</f>
        <v>300000</v>
      </c>
      <c r="Q17" s="180">
        <f>(O17-P17)/P17</f>
        <v>0</v>
      </c>
      <c r="R17" s="161">
        <f>R18+R19</f>
        <v>300000</v>
      </c>
      <c r="S17" s="161">
        <f>S18+S19</f>
        <v>300000</v>
      </c>
      <c r="T17" s="180">
        <f>(R17-S17)/S17</f>
        <v>0</v>
      </c>
      <c r="U17" s="161">
        <f>U18+U19</f>
        <v>300000</v>
      </c>
      <c r="V17" s="161">
        <f>V18+V19</f>
        <v>300000</v>
      </c>
      <c r="W17" s="180">
        <f>(U17-V17)/V17</f>
        <v>0</v>
      </c>
      <c r="X17" s="161"/>
      <c r="Y17" s="86"/>
      <c r="Z17" s="180"/>
      <c r="AA17" s="161"/>
      <c r="AB17" s="86"/>
      <c r="AC17" s="180"/>
      <c r="AD17" s="161"/>
      <c r="AE17" s="86"/>
      <c r="AF17" s="180"/>
      <c r="AG17" s="161"/>
      <c r="AH17" s="86"/>
      <c r="AI17" s="180"/>
      <c r="AJ17" s="161"/>
      <c r="AK17" s="86"/>
      <c r="AL17" s="180"/>
      <c r="AM17" s="161"/>
      <c r="AN17" s="86"/>
      <c r="AO17" s="180"/>
      <c r="AP17" s="161"/>
      <c r="AQ17" s="86"/>
      <c r="AR17" s="180"/>
      <c r="AS17" s="161"/>
      <c r="AT17" s="86"/>
      <c r="AU17" s="180"/>
      <c r="AV17" s="161"/>
      <c r="AW17" s="86"/>
      <c r="AX17" s="180"/>
      <c r="AY17" s="161">
        <f>AV17+AS17+AP17+AM17+AJ17+AG17+AD17+AA17+X17+U17+R17+O17</f>
        <v>900000</v>
      </c>
      <c r="AZ17" s="86">
        <f>AW17+AT17+AQ17+AN17+AK17+AH17+AE17+AB17+Y17+V17+S17+P17</f>
        <v>900000</v>
      </c>
      <c r="BA17" s="180">
        <f>(AY17-AZ17)/AZ17</f>
        <v>0</v>
      </c>
    </row>
    <row r="18" spans="1:53" x14ac:dyDescent="0.25">
      <c r="A18" s="206"/>
      <c r="B18" s="206"/>
      <c r="C18" s="191" t="s">
        <v>181</v>
      </c>
      <c r="D18" s="14" t="s">
        <v>22</v>
      </c>
      <c r="E18" s="14" t="s">
        <v>19</v>
      </c>
      <c r="F18" s="13"/>
      <c r="G18" s="102">
        <v>112361</v>
      </c>
      <c r="H18" s="102">
        <v>134390</v>
      </c>
      <c r="I18" s="102">
        <v>129035</v>
      </c>
      <c r="J18" s="102">
        <v>108437</v>
      </c>
      <c r="K18" s="102">
        <v>139171</v>
      </c>
      <c r="L18" s="86">
        <v>1525768</v>
      </c>
      <c r="M18" s="102">
        <v>1709052</v>
      </c>
      <c r="N18" s="139">
        <f>(L18-M18)/M18</f>
        <v>-0.10724307978926328</v>
      </c>
      <c r="O18" s="162">
        <v>100000</v>
      </c>
      <c r="P18" s="162">
        <v>100000</v>
      </c>
      <c r="Q18" s="181">
        <f>(O18-P18)/P18</f>
        <v>0</v>
      </c>
      <c r="R18" s="162">
        <v>100000</v>
      </c>
      <c r="S18" s="162">
        <v>100000</v>
      </c>
      <c r="T18" s="181">
        <f>(R18-S18)/S18</f>
        <v>0</v>
      </c>
      <c r="U18" s="162">
        <v>100000</v>
      </c>
      <c r="V18" s="162">
        <v>100000</v>
      </c>
      <c r="W18" s="181">
        <f>(U18-V18)/V18</f>
        <v>0</v>
      </c>
      <c r="X18" s="162"/>
      <c r="Y18" s="102"/>
      <c r="Z18" s="181"/>
      <c r="AA18" s="162"/>
      <c r="AB18" s="102"/>
      <c r="AC18" s="181"/>
      <c r="AD18" s="162"/>
      <c r="AE18" s="102"/>
      <c r="AF18" s="181"/>
      <c r="AG18" s="162"/>
      <c r="AH18" s="102"/>
      <c r="AI18" s="181"/>
      <c r="AJ18" s="162"/>
      <c r="AK18" s="102"/>
      <c r="AL18" s="181"/>
      <c r="AM18" s="162"/>
      <c r="AN18" s="102"/>
      <c r="AO18" s="181"/>
      <c r="AP18" s="162"/>
      <c r="AQ18" s="102"/>
      <c r="AR18" s="181"/>
      <c r="AS18" s="162"/>
      <c r="AT18" s="102"/>
      <c r="AU18" s="181"/>
      <c r="AV18" s="162"/>
      <c r="AW18" s="102"/>
      <c r="AX18" s="181"/>
      <c r="AY18" s="162">
        <f t="shared" ref="AY18:AY19" si="8">AV18+AS18+AP18+AM18+AJ18+AG18+AD18+AA18+X18+U18+R18+O18</f>
        <v>300000</v>
      </c>
      <c r="AZ18" s="102">
        <f t="shared" ref="AZ18:AZ19" si="9">AW18+AT18+AQ18+AN18+AK18+AH18+AE18+AB18+Y18+V18+S18+P18</f>
        <v>300000</v>
      </c>
      <c r="BA18" s="181">
        <f t="shared" ref="BA18:BA19" si="10">(AY18-AZ18)/AZ18</f>
        <v>0</v>
      </c>
    </row>
    <row r="19" spans="1:53" x14ac:dyDescent="0.25">
      <c r="A19" s="206"/>
      <c r="B19" s="206"/>
      <c r="C19" s="191" t="s">
        <v>182</v>
      </c>
      <c r="D19" s="14" t="s">
        <v>22</v>
      </c>
      <c r="E19" s="14" t="s">
        <v>19</v>
      </c>
      <c r="F19" s="13"/>
      <c r="G19" s="102">
        <v>136722</v>
      </c>
      <c r="H19" s="102">
        <v>155185</v>
      </c>
      <c r="I19" s="102">
        <v>175737</v>
      </c>
      <c r="J19" s="102">
        <v>109212</v>
      </c>
      <c r="K19" s="102">
        <v>129480</v>
      </c>
      <c r="L19" s="86">
        <v>1853723</v>
      </c>
      <c r="M19" s="102">
        <v>2122324</v>
      </c>
      <c r="N19" s="139">
        <f>(L19-M19)/M19</f>
        <v>-0.12655984665866285</v>
      </c>
      <c r="O19" s="162">
        <v>200000</v>
      </c>
      <c r="P19" s="162">
        <v>200000</v>
      </c>
      <c r="Q19" s="181">
        <f>(O19-P19)/P19</f>
        <v>0</v>
      </c>
      <c r="R19" s="162">
        <v>200000</v>
      </c>
      <c r="S19" s="162">
        <v>200000</v>
      </c>
      <c r="T19" s="181">
        <f>(R19-S19)/S19</f>
        <v>0</v>
      </c>
      <c r="U19" s="162">
        <v>200000</v>
      </c>
      <c r="V19" s="162">
        <v>200000</v>
      </c>
      <c r="W19" s="181">
        <f>(U19-V19)/V19</f>
        <v>0</v>
      </c>
      <c r="X19" s="162"/>
      <c r="Y19" s="102"/>
      <c r="Z19" s="181"/>
      <c r="AA19" s="162"/>
      <c r="AB19" s="102"/>
      <c r="AC19" s="181"/>
      <c r="AD19" s="162"/>
      <c r="AE19" s="102"/>
      <c r="AF19" s="181"/>
      <c r="AG19" s="162"/>
      <c r="AH19" s="102"/>
      <c r="AI19" s="181"/>
      <c r="AJ19" s="162"/>
      <c r="AK19" s="102"/>
      <c r="AL19" s="181"/>
      <c r="AM19" s="162"/>
      <c r="AN19" s="102"/>
      <c r="AO19" s="181"/>
      <c r="AP19" s="162"/>
      <c r="AQ19" s="102"/>
      <c r="AR19" s="181"/>
      <c r="AS19" s="162"/>
      <c r="AT19" s="102"/>
      <c r="AU19" s="181"/>
      <c r="AV19" s="162"/>
      <c r="AW19" s="102"/>
      <c r="AX19" s="181"/>
      <c r="AY19" s="162">
        <f t="shared" si="8"/>
        <v>600000</v>
      </c>
      <c r="AZ19" s="102">
        <f t="shared" si="9"/>
        <v>600000</v>
      </c>
      <c r="BA19" s="181">
        <f t="shared" si="10"/>
        <v>0</v>
      </c>
    </row>
    <row r="20" spans="1:53" ht="24" x14ac:dyDescent="0.25">
      <c r="A20" s="206"/>
      <c r="B20" s="206"/>
      <c r="C20" s="191" t="s">
        <v>20</v>
      </c>
      <c r="D20" s="14"/>
      <c r="E20" s="14"/>
      <c r="F20" s="13"/>
      <c r="G20" s="80">
        <v>1936</v>
      </c>
      <c r="H20" s="80">
        <v>2919</v>
      </c>
      <c r="I20" s="80">
        <v>2244</v>
      </c>
      <c r="J20" s="80">
        <v>1938</v>
      </c>
      <c r="K20" s="136">
        <v>2213</v>
      </c>
      <c r="L20" s="80">
        <v>2180.1666666666665</v>
      </c>
      <c r="M20" s="80"/>
      <c r="N20" s="137"/>
      <c r="O20" s="151">
        <v>2022</v>
      </c>
      <c r="P20" s="80">
        <v>1989</v>
      </c>
      <c r="Q20" s="181">
        <f>(O20-P20)/P20</f>
        <v>1.6591251885369532E-2</v>
      </c>
      <c r="R20" s="151">
        <v>3796</v>
      </c>
      <c r="S20" s="80">
        <v>2497</v>
      </c>
      <c r="T20" s="181">
        <f>(R20-S20)/S20</f>
        <v>0.5202242691229475</v>
      </c>
      <c r="U20" s="151">
        <v>2500</v>
      </c>
      <c r="V20" s="80">
        <v>2400</v>
      </c>
      <c r="W20" s="181">
        <f>(U20-V20)/V20</f>
        <v>4.1666666666666664E-2</v>
      </c>
      <c r="X20" s="151"/>
      <c r="Y20" s="80"/>
      <c r="Z20" s="181"/>
      <c r="AA20" s="151"/>
      <c r="AB20" s="80"/>
      <c r="AC20" s="181"/>
      <c r="AD20" s="151"/>
      <c r="AE20" s="80"/>
      <c r="AF20" s="181"/>
      <c r="AG20" s="151"/>
      <c r="AH20" s="80"/>
      <c r="AI20" s="181"/>
      <c r="AJ20" s="151"/>
      <c r="AK20" s="80"/>
      <c r="AL20" s="181"/>
      <c r="AM20" s="151"/>
      <c r="AN20" s="80"/>
      <c r="AO20" s="181"/>
      <c r="AP20" s="151"/>
      <c r="AQ20" s="80"/>
      <c r="AR20" s="181"/>
      <c r="AS20" s="151"/>
      <c r="AT20" s="80"/>
      <c r="AU20" s="181"/>
      <c r="AV20" s="151"/>
      <c r="AW20" s="80"/>
      <c r="AX20" s="181"/>
      <c r="AY20" s="151">
        <f>AV20+AS20+AP20+AM20+AJ20+AG20+AD20+AA20+X20+U20+R20+O20</f>
        <v>8318</v>
      </c>
      <c r="AZ20" s="80">
        <f>AW20+AT20+AQ20+AN20+AK20+AH20+AE20+AB20+Y20+V20+S20+P20</f>
        <v>6886</v>
      </c>
      <c r="BA20" s="181">
        <f>(AY20-AZ20)/AZ20</f>
        <v>0.20795817600929423</v>
      </c>
    </row>
    <row r="21" spans="1:53" ht="36" x14ac:dyDescent="0.25">
      <c r="A21" s="206"/>
      <c r="B21" s="206"/>
      <c r="C21" s="191" t="s">
        <v>207</v>
      </c>
      <c r="D21" s="14"/>
      <c r="E21" s="14"/>
      <c r="F21" s="13"/>
      <c r="G21" s="106">
        <f>G20/(G17/3)</f>
        <v>2.1197753359321992E-2</v>
      </c>
      <c r="H21" s="106">
        <f>H20/(H17/3)</f>
        <v>2.7491700218972945E-2</v>
      </c>
      <c r="I21" s="106">
        <f>I20/(I17/3)</f>
        <v>2.0080584830627485E-2</v>
      </c>
      <c r="J21" s="106">
        <f>J20/(J17/3)</f>
        <v>2.4284304294779877E-2</v>
      </c>
      <c r="K21" s="106">
        <f>K20/(K17/3)</f>
        <v>2.2465781052199867E-2</v>
      </c>
      <c r="L21" s="106">
        <v>2.1024867881343945E-2</v>
      </c>
      <c r="M21" s="106"/>
      <c r="N21" s="142"/>
      <c r="O21" s="163">
        <f>O20/(O17/3)</f>
        <v>2.0219999999999998E-2</v>
      </c>
      <c r="P21" s="106">
        <f>P20/(P17/3)</f>
        <v>1.9890000000000001E-2</v>
      </c>
      <c r="Q21" s="164"/>
      <c r="R21" s="163">
        <f>R20/(R17/3)</f>
        <v>3.7960000000000001E-2</v>
      </c>
      <c r="S21" s="106">
        <f>S20/(S17/3)</f>
        <v>2.4969999999999999E-2</v>
      </c>
      <c r="T21" s="164"/>
      <c r="U21" s="163">
        <f>U20/(U17/3)</f>
        <v>2.5000000000000001E-2</v>
      </c>
      <c r="V21" s="106">
        <f>V20/(V17/3)</f>
        <v>2.4E-2</v>
      </c>
      <c r="W21" s="164"/>
      <c r="X21" s="163"/>
      <c r="Y21" s="106"/>
      <c r="Z21" s="164"/>
      <c r="AA21" s="163"/>
      <c r="AB21" s="106"/>
      <c r="AC21" s="164"/>
      <c r="AD21" s="163"/>
      <c r="AE21" s="106"/>
      <c r="AF21" s="164"/>
      <c r="AG21" s="163"/>
      <c r="AH21" s="106"/>
      <c r="AI21" s="164"/>
      <c r="AJ21" s="163"/>
      <c r="AK21" s="106"/>
      <c r="AL21" s="164"/>
      <c r="AM21" s="163"/>
      <c r="AN21" s="106"/>
      <c r="AO21" s="164"/>
      <c r="AP21" s="163"/>
      <c r="AQ21" s="106"/>
      <c r="AR21" s="164"/>
      <c r="AS21" s="163"/>
      <c r="AT21" s="106"/>
      <c r="AU21" s="164"/>
      <c r="AV21" s="163"/>
      <c r="AW21" s="106"/>
      <c r="AX21" s="164"/>
      <c r="AY21" s="163"/>
      <c r="AZ21" s="106"/>
      <c r="BA21" s="164"/>
    </row>
    <row r="22" spans="1:53" x14ac:dyDescent="0.25">
      <c r="A22" s="206"/>
      <c r="B22" s="206"/>
      <c r="C22" s="191" t="s">
        <v>194</v>
      </c>
      <c r="D22" s="14"/>
      <c r="E22" s="14"/>
      <c r="F22" s="13"/>
      <c r="G22" s="80">
        <v>68577</v>
      </c>
      <c r="H22" s="80">
        <v>72283</v>
      </c>
      <c r="I22" s="80">
        <v>74324</v>
      </c>
      <c r="J22" s="80">
        <v>58812</v>
      </c>
      <c r="K22" s="80">
        <v>60305</v>
      </c>
      <c r="L22" s="86">
        <v>736388</v>
      </c>
      <c r="M22" s="80">
        <v>1139193</v>
      </c>
      <c r="N22" s="139">
        <f>(L22-M22)/M22</f>
        <v>-0.35358802239831177</v>
      </c>
      <c r="O22" s="151">
        <v>40000</v>
      </c>
      <c r="P22" s="151">
        <v>40000</v>
      </c>
      <c r="Q22" s="181">
        <f>(O22-P22)/P22</f>
        <v>0</v>
      </c>
      <c r="R22" s="151">
        <v>84939</v>
      </c>
      <c r="S22" s="151">
        <v>40000</v>
      </c>
      <c r="T22" s="181">
        <f>(R22-S22)/S22</f>
        <v>1.123475</v>
      </c>
      <c r="U22" s="151">
        <v>71004</v>
      </c>
      <c r="V22" s="151">
        <v>40000</v>
      </c>
      <c r="W22" s="181">
        <f>(U22-V22)/V22</f>
        <v>0.77510000000000001</v>
      </c>
      <c r="X22" s="151"/>
      <c r="Y22" s="80"/>
      <c r="Z22" s="181"/>
      <c r="AA22" s="151"/>
      <c r="AB22" s="80"/>
      <c r="AC22" s="181"/>
      <c r="AD22" s="151"/>
      <c r="AE22" s="80"/>
      <c r="AF22" s="181"/>
      <c r="AG22" s="151"/>
      <c r="AH22" s="80"/>
      <c r="AI22" s="181"/>
      <c r="AJ22" s="151"/>
      <c r="AK22" s="80"/>
      <c r="AL22" s="181"/>
      <c r="AM22" s="151"/>
      <c r="AN22" s="80"/>
      <c r="AO22" s="181"/>
      <c r="AP22" s="151"/>
      <c r="AQ22" s="80"/>
      <c r="AR22" s="181"/>
      <c r="AS22" s="151"/>
      <c r="AT22" s="80"/>
      <c r="AU22" s="181"/>
      <c r="AV22" s="151"/>
      <c r="AW22" s="80"/>
      <c r="AX22" s="181"/>
      <c r="AY22" s="151">
        <f>AV22+AS22+AP22+AM22+AJ22+AG22+AD22+AA22+X22+U22+R22+O22</f>
        <v>195943</v>
      </c>
      <c r="AZ22" s="80">
        <f>AW22+AT22+AQ22+AN22+AK22+AH22+AE22+AB22+Y22+V22+S22+P22</f>
        <v>120000</v>
      </c>
      <c r="BA22" s="181">
        <f>(AY22-AZ22)/AZ22</f>
        <v>0.6328583333333333</v>
      </c>
    </row>
    <row r="23" spans="1:53" ht="60" x14ac:dyDescent="0.25">
      <c r="A23" s="206"/>
      <c r="B23" s="206"/>
      <c r="C23" s="191" t="s">
        <v>208</v>
      </c>
      <c r="D23" s="14"/>
      <c r="E23" s="14" t="s">
        <v>45</v>
      </c>
      <c r="F23" s="13"/>
      <c r="G23" s="107">
        <f>G22/G17</f>
        <v>0.25028896902930858</v>
      </c>
      <c r="H23" s="107">
        <f>H22/H17</f>
        <v>0.22692503904625116</v>
      </c>
      <c r="I23" s="107">
        <f>I22/I17</f>
        <v>0.22169776989773576</v>
      </c>
      <c r="J23" s="107">
        <f t="shared" ref="J23:M23" si="11">J22/J17</f>
        <v>0.24564989752057004</v>
      </c>
      <c r="K23" s="107">
        <f t="shared" si="11"/>
        <v>0.20406671582360489</v>
      </c>
      <c r="L23" s="107">
        <f t="shared" si="11"/>
        <v>0.19809007816965227</v>
      </c>
      <c r="M23" s="107">
        <f t="shared" si="11"/>
        <v>0.2703023665649103</v>
      </c>
      <c r="N23" s="143"/>
      <c r="O23" s="165">
        <f>O22/O17</f>
        <v>0.13333333333333333</v>
      </c>
      <c r="P23" s="107">
        <f>P22/P17</f>
        <v>0.13333333333333333</v>
      </c>
      <c r="Q23" s="166"/>
      <c r="R23" s="165">
        <f>R22/R17</f>
        <v>0.28312999999999999</v>
      </c>
      <c r="S23" s="107">
        <f>S22/S17</f>
        <v>0.13333333333333333</v>
      </c>
      <c r="T23" s="166"/>
      <c r="U23" s="165">
        <f>U22/U17</f>
        <v>0.23668</v>
      </c>
      <c r="V23" s="107">
        <f>V22/V17</f>
        <v>0.13333333333333333</v>
      </c>
      <c r="W23" s="166"/>
      <c r="X23" s="165"/>
      <c r="Y23" s="107"/>
      <c r="Z23" s="166"/>
      <c r="AA23" s="165"/>
      <c r="AB23" s="107"/>
      <c r="AC23" s="166"/>
      <c r="AD23" s="165"/>
      <c r="AE23" s="107"/>
      <c r="AF23" s="166"/>
      <c r="AG23" s="165"/>
      <c r="AH23" s="107"/>
      <c r="AI23" s="166"/>
      <c r="AJ23" s="165"/>
      <c r="AK23" s="107"/>
      <c r="AL23" s="166"/>
      <c r="AM23" s="165"/>
      <c r="AN23" s="107"/>
      <c r="AO23" s="166"/>
      <c r="AP23" s="165"/>
      <c r="AQ23" s="107"/>
      <c r="AR23" s="166"/>
      <c r="AS23" s="165"/>
      <c r="AT23" s="107"/>
      <c r="AU23" s="166"/>
      <c r="AV23" s="165"/>
      <c r="AW23" s="107"/>
      <c r="AX23" s="166"/>
      <c r="AY23" s="165"/>
      <c r="AZ23" s="107"/>
      <c r="BA23" s="166"/>
    </row>
    <row r="24" spans="1:53" ht="156" x14ac:dyDescent="0.25">
      <c r="A24" s="207" t="s">
        <v>21</v>
      </c>
      <c r="B24" s="207"/>
      <c r="C24" s="190" t="s">
        <v>178</v>
      </c>
      <c r="D24" s="13"/>
      <c r="E24" s="14" t="s">
        <v>41</v>
      </c>
      <c r="F24" s="13"/>
      <c r="G24" s="60" t="s">
        <v>186</v>
      </c>
      <c r="H24" s="60" t="s">
        <v>209</v>
      </c>
      <c r="I24" s="60" t="s">
        <v>210</v>
      </c>
      <c r="J24" s="108" t="s">
        <v>211</v>
      </c>
      <c r="K24" s="108" t="s">
        <v>251</v>
      </c>
      <c r="L24" s="108"/>
      <c r="M24" s="108"/>
      <c r="N24" s="144"/>
      <c r="O24" s="167" t="s">
        <v>264</v>
      </c>
      <c r="P24" s="108"/>
      <c r="Q24" s="168"/>
      <c r="R24" s="167" t="s">
        <v>265</v>
      </c>
      <c r="S24" s="108"/>
      <c r="T24" s="168"/>
      <c r="U24" s="167" t="s">
        <v>272</v>
      </c>
      <c r="V24" s="108"/>
      <c r="W24" s="168"/>
      <c r="X24" s="167"/>
      <c r="Y24" s="108"/>
      <c r="Z24" s="168"/>
      <c r="AA24" s="167"/>
      <c r="AB24" s="108"/>
      <c r="AC24" s="168"/>
      <c r="AD24" s="167"/>
      <c r="AE24" s="108"/>
      <c r="AF24" s="168"/>
      <c r="AG24" s="167"/>
      <c r="AH24" s="108"/>
      <c r="AI24" s="168"/>
      <c r="AJ24" s="167"/>
      <c r="AK24" s="108"/>
      <c r="AL24" s="168"/>
      <c r="AM24" s="167"/>
      <c r="AN24" s="108"/>
      <c r="AO24" s="168"/>
      <c r="AP24" s="167"/>
      <c r="AQ24" s="108"/>
      <c r="AR24" s="168"/>
      <c r="AS24" s="167"/>
      <c r="AT24" s="108"/>
      <c r="AU24" s="168"/>
      <c r="AV24" s="167"/>
      <c r="AW24" s="108"/>
      <c r="AX24" s="168"/>
      <c r="AY24" s="167"/>
      <c r="AZ24" s="108"/>
      <c r="BA24" s="168"/>
    </row>
    <row r="25" spans="1:53" ht="48" x14ac:dyDescent="0.25">
      <c r="A25" s="207"/>
      <c r="B25" s="207"/>
      <c r="C25" s="190" t="s">
        <v>179</v>
      </c>
      <c r="D25" s="13"/>
      <c r="E25" s="14" t="s">
        <v>41</v>
      </c>
      <c r="F25" s="13"/>
      <c r="G25" s="83" t="s">
        <v>180</v>
      </c>
      <c r="H25" s="60" t="s">
        <v>212</v>
      </c>
      <c r="I25" s="60" t="s">
        <v>188</v>
      </c>
      <c r="J25" s="60" t="s">
        <v>188</v>
      </c>
      <c r="K25" s="60" t="s">
        <v>188</v>
      </c>
      <c r="L25" s="60"/>
      <c r="M25" s="60"/>
      <c r="N25" s="145"/>
      <c r="O25" s="169" t="s">
        <v>188</v>
      </c>
      <c r="P25" s="60"/>
      <c r="Q25" s="170"/>
      <c r="R25" s="169" t="s">
        <v>266</v>
      </c>
      <c r="S25" s="60"/>
      <c r="T25" s="170"/>
      <c r="U25" s="169" t="s">
        <v>273</v>
      </c>
      <c r="V25" s="60"/>
      <c r="W25" s="170"/>
      <c r="X25" s="169"/>
      <c r="Y25" s="60"/>
      <c r="Z25" s="170"/>
      <c r="AA25" s="169"/>
      <c r="AB25" s="60"/>
      <c r="AC25" s="170"/>
      <c r="AD25" s="169"/>
      <c r="AE25" s="60"/>
      <c r="AF25" s="170"/>
      <c r="AG25" s="169"/>
      <c r="AH25" s="60"/>
      <c r="AI25" s="170"/>
      <c r="AJ25" s="169"/>
      <c r="AK25" s="60"/>
      <c r="AL25" s="170"/>
      <c r="AM25" s="169"/>
      <c r="AN25" s="60"/>
      <c r="AO25" s="170"/>
      <c r="AP25" s="169"/>
      <c r="AQ25" s="60"/>
      <c r="AR25" s="170"/>
      <c r="AS25" s="169"/>
      <c r="AT25" s="60"/>
      <c r="AU25" s="170"/>
      <c r="AV25" s="169"/>
      <c r="AW25" s="60"/>
      <c r="AX25" s="170"/>
      <c r="AY25" s="169"/>
      <c r="AZ25" s="60"/>
      <c r="BA25" s="170"/>
    </row>
    <row r="26" spans="1:53" ht="24" x14ac:dyDescent="0.25">
      <c r="A26" s="207"/>
      <c r="B26" s="207"/>
      <c r="C26" s="190" t="s">
        <v>267</v>
      </c>
      <c r="D26" s="13"/>
      <c r="E26" s="14"/>
      <c r="F26" s="13"/>
      <c r="G26" s="83"/>
      <c r="H26" s="60"/>
      <c r="I26" s="60"/>
      <c r="J26" s="60"/>
      <c r="K26" s="60"/>
      <c r="L26" s="60"/>
      <c r="M26" s="60"/>
      <c r="N26" s="145"/>
      <c r="O26" s="182">
        <v>5889</v>
      </c>
      <c r="P26" s="60"/>
      <c r="Q26" s="170"/>
      <c r="R26" s="182">
        <v>4756</v>
      </c>
      <c r="S26" s="60"/>
      <c r="T26" s="170"/>
      <c r="U26" s="182">
        <v>4491</v>
      </c>
      <c r="V26" s="60"/>
      <c r="W26" s="170"/>
      <c r="X26" s="182"/>
      <c r="Y26" s="60"/>
      <c r="Z26" s="170"/>
      <c r="AA26" s="182"/>
      <c r="AB26" s="60"/>
      <c r="AC26" s="170"/>
      <c r="AD26" s="182"/>
      <c r="AE26" s="60"/>
      <c r="AF26" s="170"/>
      <c r="AG26" s="182"/>
      <c r="AH26" s="60"/>
      <c r="AI26" s="170"/>
      <c r="AJ26" s="182"/>
      <c r="AK26" s="60"/>
      <c r="AL26" s="170"/>
      <c r="AM26" s="182"/>
      <c r="AN26" s="60"/>
      <c r="AO26" s="170"/>
      <c r="AP26" s="182"/>
      <c r="AQ26" s="60"/>
      <c r="AR26" s="170"/>
      <c r="AS26" s="182"/>
      <c r="AT26" s="60"/>
      <c r="AU26" s="170"/>
      <c r="AV26" s="182"/>
      <c r="AW26" s="60"/>
      <c r="AX26" s="170"/>
      <c r="AY26" s="182"/>
      <c r="AZ26" s="60"/>
      <c r="BA26" s="170"/>
    </row>
    <row r="27" spans="1:53" ht="24" x14ac:dyDescent="0.25">
      <c r="A27" s="207"/>
      <c r="B27" s="207"/>
      <c r="C27" s="190" t="s">
        <v>268</v>
      </c>
      <c r="D27" s="13"/>
      <c r="E27" s="14"/>
      <c r="F27" s="13"/>
      <c r="G27" s="83"/>
      <c r="H27" s="60"/>
      <c r="I27" s="60"/>
      <c r="J27" s="60"/>
      <c r="K27" s="60"/>
      <c r="L27" s="60"/>
      <c r="M27" s="60"/>
      <c r="N27" s="145"/>
      <c r="O27" s="182">
        <v>1180</v>
      </c>
      <c r="P27" s="60"/>
      <c r="Q27" s="170"/>
      <c r="R27" s="182">
        <v>1344</v>
      </c>
      <c r="S27" s="60"/>
      <c r="T27" s="170"/>
      <c r="U27" s="182">
        <v>1252</v>
      </c>
      <c r="V27" s="60"/>
      <c r="W27" s="170"/>
      <c r="X27" s="182"/>
      <c r="Y27" s="60"/>
      <c r="Z27" s="170"/>
      <c r="AA27" s="182"/>
      <c r="AB27" s="60"/>
      <c r="AC27" s="170"/>
      <c r="AD27" s="182"/>
      <c r="AE27" s="60"/>
      <c r="AF27" s="170"/>
      <c r="AG27" s="182"/>
      <c r="AH27" s="60"/>
      <c r="AI27" s="170"/>
      <c r="AJ27" s="182"/>
      <c r="AK27" s="60"/>
      <c r="AL27" s="170"/>
      <c r="AM27" s="182"/>
      <c r="AN27" s="60"/>
      <c r="AO27" s="170"/>
      <c r="AP27" s="182"/>
      <c r="AQ27" s="60"/>
      <c r="AR27" s="170"/>
      <c r="AS27" s="182"/>
      <c r="AT27" s="60"/>
      <c r="AU27" s="170"/>
      <c r="AV27" s="182"/>
      <c r="AW27" s="60"/>
      <c r="AX27" s="170"/>
      <c r="AY27" s="182"/>
      <c r="AZ27" s="60"/>
      <c r="BA27" s="170"/>
    </row>
    <row r="28" spans="1:53" ht="21.75" customHeight="1" x14ac:dyDescent="0.25">
      <c r="A28" s="207"/>
      <c r="B28" s="207"/>
      <c r="C28" s="190" t="s">
        <v>269</v>
      </c>
      <c r="D28" s="13"/>
      <c r="E28" s="14" t="s">
        <v>41</v>
      </c>
      <c r="F28" s="13"/>
      <c r="G28" s="83" t="s">
        <v>187</v>
      </c>
      <c r="H28" s="109" t="s">
        <v>213</v>
      </c>
      <c r="I28" s="109" t="s">
        <v>214</v>
      </c>
      <c r="J28" s="109" t="s">
        <v>215</v>
      </c>
      <c r="K28" s="109" t="s">
        <v>252</v>
      </c>
      <c r="L28" s="109"/>
      <c r="M28" s="109"/>
      <c r="N28" s="146"/>
      <c r="O28" s="171" t="s">
        <v>270</v>
      </c>
      <c r="P28" s="109"/>
      <c r="Q28" s="172"/>
      <c r="R28" s="171" t="s">
        <v>271</v>
      </c>
      <c r="S28" s="109"/>
      <c r="T28" s="172"/>
      <c r="U28" s="171" t="s">
        <v>274</v>
      </c>
      <c r="V28" s="109"/>
      <c r="W28" s="172"/>
      <c r="X28" s="171"/>
      <c r="Y28" s="109"/>
      <c r="Z28" s="172"/>
      <c r="AA28" s="171"/>
      <c r="AB28" s="109"/>
      <c r="AC28" s="172"/>
      <c r="AD28" s="171"/>
      <c r="AE28" s="109"/>
      <c r="AF28" s="172"/>
      <c r="AG28" s="171"/>
      <c r="AH28" s="109"/>
      <c r="AI28" s="172"/>
      <c r="AJ28" s="171"/>
      <c r="AK28" s="109"/>
      <c r="AL28" s="172"/>
      <c r="AM28" s="171"/>
      <c r="AN28" s="109"/>
      <c r="AO28" s="172"/>
      <c r="AP28" s="171"/>
      <c r="AQ28" s="109"/>
      <c r="AR28" s="172"/>
      <c r="AS28" s="171"/>
      <c r="AT28" s="109"/>
      <c r="AU28" s="172"/>
      <c r="AV28" s="171"/>
      <c r="AW28" s="109"/>
      <c r="AX28" s="172"/>
      <c r="AY28" s="171"/>
      <c r="AZ28" s="109"/>
      <c r="BA28" s="172"/>
    </row>
    <row r="29" spans="1:53" ht="36" x14ac:dyDescent="0.25">
      <c r="A29" s="206" t="s">
        <v>23</v>
      </c>
      <c r="B29" s="206"/>
      <c r="C29" s="190" t="s">
        <v>46</v>
      </c>
      <c r="D29" s="14"/>
      <c r="E29" s="14" t="s">
        <v>19</v>
      </c>
      <c r="F29" s="13"/>
      <c r="G29" s="66">
        <f>(15049+94522)/110193</f>
        <v>0.99435535832584643</v>
      </c>
      <c r="H29" s="13"/>
      <c r="I29" s="133">
        <v>0.89626018644088501</v>
      </c>
      <c r="J29" s="13"/>
      <c r="K29" s="13"/>
      <c r="L29" s="135">
        <v>288862</v>
      </c>
      <c r="M29" s="134">
        <v>289083</v>
      </c>
      <c r="N29" s="147">
        <f>(L29-M29)/M29</f>
        <v>-7.6448632399691435E-4</v>
      </c>
      <c r="O29" s="183">
        <v>5000</v>
      </c>
      <c r="P29" s="134">
        <v>5000</v>
      </c>
      <c r="Q29" s="181">
        <f>(O29-P29)/P29</f>
        <v>0</v>
      </c>
      <c r="R29" s="183" t="s">
        <v>192</v>
      </c>
      <c r="S29" s="134"/>
      <c r="T29" s="181"/>
      <c r="U29" s="183" t="s">
        <v>192</v>
      </c>
      <c r="V29" s="134"/>
      <c r="W29" s="181"/>
      <c r="X29" s="183"/>
      <c r="Y29" s="134"/>
      <c r="Z29" s="181"/>
      <c r="AA29" s="183"/>
      <c r="AB29" s="134"/>
      <c r="AC29" s="181"/>
      <c r="AD29" s="183"/>
      <c r="AE29" s="134"/>
      <c r="AF29" s="181"/>
      <c r="AG29" s="183"/>
      <c r="AH29" s="134"/>
      <c r="AI29" s="181"/>
      <c r="AJ29" s="183"/>
      <c r="AK29" s="134"/>
      <c r="AL29" s="181"/>
      <c r="AM29" s="183"/>
      <c r="AN29" s="134"/>
      <c r="AO29" s="181"/>
      <c r="AP29" s="183"/>
      <c r="AQ29" s="134"/>
      <c r="AR29" s="181"/>
      <c r="AS29" s="183"/>
      <c r="AT29" s="134"/>
      <c r="AU29" s="181"/>
      <c r="AV29" s="183"/>
      <c r="AW29" s="134"/>
      <c r="AX29" s="181"/>
      <c r="AY29" s="183"/>
      <c r="AZ29" s="134"/>
      <c r="BA29" s="181"/>
    </row>
    <row r="30" spans="1:53" x14ac:dyDescent="0.25">
      <c r="A30" s="206"/>
      <c r="B30" s="206"/>
      <c r="C30" s="190" t="s">
        <v>43</v>
      </c>
      <c r="D30" s="14"/>
      <c r="E30" s="14"/>
      <c r="F30" s="13"/>
      <c r="G30" s="60" t="s">
        <v>192</v>
      </c>
      <c r="H30" s="13"/>
      <c r="I30" s="67" t="s">
        <v>232</v>
      </c>
      <c r="J30" s="13"/>
      <c r="K30" s="13"/>
      <c r="L30" s="13"/>
      <c r="M30" s="13"/>
      <c r="N30" s="148"/>
      <c r="O30" s="173" t="s">
        <v>188</v>
      </c>
      <c r="P30" s="13"/>
      <c r="Q30" s="174"/>
      <c r="R30" s="173" t="s">
        <v>192</v>
      </c>
      <c r="S30" s="13"/>
      <c r="T30" s="174"/>
      <c r="U30" s="173" t="s">
        <v>192</v>
      </c>
      <c r="V30" s="13"/>
      <c r="W30" s="174"/>
      <c r="X30" s="173"/>
      <c r="Y30" s="13"/>
      <c r="Z30" s="174"/>
      <c r="AA30" s="173"/>
      <c r="AB30" s="13"/>
      <c r="AC30" s="174"/>
      <c r="AD30" s="173"/>
      <c r="AE30" s="13"/>
      <c r="AF30" s="174"/>
      <c r="AG30" s="173"/>
      <c r="AH30" s="13"/>
      <c r="AI30" s="174"/>
      <c r="AJ30" s="173"/>
      <c r="AK30" s="13"/>
      <c r="AL30" s="174"/>
      <c r="AM30" s="173"/>
      <c r="AN30" s="13"/>
      <c r="AO30" s="174"/>
      <c r="AP30" s="173"/>
      <c r="AQ30" s="13"/>
      <c r="AR30" s="174"/>
      <c r="AS30" s="173"/>
      <c r="AT30" s="13"/>
      <c r="AU30" s="174"/>
      <c r="AV30" s="173"/>
      <c r="AW30" s="13"/>
      <c r="AX30" s="174"/>
      <c r="AY30" s="173"/>
      <c r="AZ30" s="13"/>
      <c r="BA30" s="174"/>
    </row>
    <row r="31" spans="1:53" ht="84" x14ac:dyDescent="0.25">
      <c r="A31" s="206"/>
      <c r="B31" s="206"/>
      <c r="C31" s="190" t="s">
        <v>218</v>
      </c>
      <c r="D31" s="14"/>
      <c r="E31" s="14"/>
      <c r="F31" s="13"/>
      <c r="G31" s="60" t="s">
        <v>192</v>
      </c>
      <c r="H31" s="60" t="s">
        <v>188</v>
      </c>
      <c r="I31" s="60" t="s">
        <v>188</v>
      </c>
      <c r="J31" s="60" t="s">
        <v>219</v>
      </c>
      <c r="K31" s="60"/>
      <c r="L31" s="60"/>
      <c r="M31" s="60"/>
      <c r="N31" s="145"/>
      <c r="O31" s="169" t="s">
        <v>256</v>
      </c>
      <c r="P31" s="60"/>
      <c r="Q31" s="170"/>
      <c r="R31" s="169" t="s">
        <v>275</v>
      </c>
      <c r="S31" s="60"/>
      <c r="T31" s="170"/>
      <c r="U31" s="169" t="s">
        <v>275</v>
      </c>
      <c r="V31" s="60"/>
      <c r="W31" s="170"/>
      <c r="X31" s="169"/>
      <c r="Y31" s="60"/>
      <c r="Z31" s="170"/>
      <c r="AA31" s="169"/>
      <c r="AB31" s="60"/>
      <c r="AC31" s="170"/>
      <c r="AD31" s="169"/>
      <c r="AE31" s="60"/>
      <c r="AF31" s="170"/>
      <c r="AG31" s="169"/>
      <c r="AH31" s="60"/>
      <c r="AI31" s="170"/>
      <c r="AJ31" s="169"/>
      <c r="AK31" s="60"/>
      <c r="AL31" s="170"/>
      <c r="AM31" s="169"/>
      <c r="AN31" s="60"/>
      <c r="AO31" s="170"/>
      <c r="AP31" s="169"/>
      <c r="AQ31" s="60"/>
      <c r="AR31" s="170"/>
      <c r="AS31" s="169"/>
      <c r="AT31" s="60"/>
      <c r="AU31" s="170"/>
      <c r="AV31" s="169"/>
      <c r="AW31" s="60"/>
      <c r="AX31" s="170"/>
      <c r="AY31" s="169"/>
      <c r="AZ31" s="60"/>
      <c r="BA31" s="170"/>
    </row>
    <row r="32" spans="1:53" ht="36" customHeight="1" x14ac:dyDescent="0.25">
      <c r="A32" s="206"/>
      <c r="B32" s="206"/>
      <c r="C32" s="190" t="s">
        <v>44</v>
      </c>
      <c r="D32" s="14"/>
      <c r="E32" s="14"/>
      <c r="F32" s="13"/>
      <c r="G32" s="60" t="s">
        <v>192</v>
      </c>
      <c r="H32" s="13"/>
      <c r="I32" s="13" t="s">
        <v>230</v>
      </c>
      <c r="J32" s="13"/>
      <c r="K32" s="13"/>
      <c r="L32" s="13"/>
      <c r="M32" s="13"/>
      <c r="N32" s="148"/>
      <c r="O32" s="173" t="s">
        <v>230</v>
      </c>
      <c r="P32" s="13"/>
      <c r="Q32" s="174"/>
      <c r="R32" s="173" t="s">
        <v>275</v>
      </c>
      <c r="S32" s="13"/>
      <c r="T32" s="174"/>
      <c r="U32" s="173" t="s">
        <v>275</v>
      </c>
      <c r="V32" s="13"/>
      <c r="W32" s="174"/>
      <c r="X32" s="173"/>
      <c r="Y32" s="13"/>
      <c r="Z32" s="174"/>
      <c r="AA32" s="173"/>
      <c r="AB32" s="13"/>
      <c r="AC32" s="174"/>
      <c r="AD32" s="173"/>
      <c r="AE32" s="13"/>
      <c r="AF32" s="174"/>
      <c r="AG32" s="173"/>
      <c r="AH32" s="13"/>
      <c r="AI32" s="174"/>
      <c r="AJ32" s="173"/>
      <c r="AK32" s="13"/>
      <c r="AL32" s="174"/>
      <c r="AM32" s="173"/>
      <c r="AN32" s="13"/>
      <c r="AO32" s="174"/>
      <c r="AP32" s="173"/>
      <c r="AQ32" s="13"/>
      <c r="AR32" s="174"/>
      <c r="AS32" s="173"/>
      <c r="AT32" s="13"/>
      <c r="AU32" s="174"/>
      <c r="AV32" s="173"/>
      <c r="AW32" s="13"/>
      <c r="AX32" s="174"/>
      <c r="AY32" s="173"/>
      <c r="AZ32" s="13"/>
      <c r="BA32" s="174"/>
    </row>
    <row r="33" spans="1:53" ht="36" customHeight="1" x14ac:dyDescent="0.25">
      <c r="A33" s="206"/>
      <c r="B33" s="206"/>
      <c r="C33" s="190" t="s">
        <v>24</v>
      </c>
      <c r="D33" s="14"/>
      <c r="E33" s="14" t="s">
        <v>40</v>
      </c>
      <c r="F33" s="13"/>
      <c r="G33" s="60" t="s">
        <v>192</v>
      </c>
      <c r="H33" s="13"/>
      <c r="I33" s="60" t="s">
        <v>228</v>
      </c>
      <c r="J33" s="13"/>
      <c r="K33" s="13"/>
      <c r="L33" s="13"/>
      <c r="M33" s="13"/>
      <c r="N33" s="148"/>
      <c r="O33" s="173"/>
      <c r="P33" s="13"/>
      <c r="Q33" s="174"/>
      <c r="R33" s="173" t="s">
        <v>275</v>
      </c>
      <c r="S33" s="13"/>
      <c r="T33" s="174"/>
      <c r="U33" s="173" t="s">
        <v>275</v>
      </c>
      <c r="V33" s="13"/>
      <c r="W33" s="174"/>
      <c r="X33" s="173"/>
      <c r="Y33" s="13"/>
      <c r="Z33" s="174"/>
      <c r="AA33" s="173"/>
      <c r="AB33" s="13"/>
      <c r="AC33" s="174"/>
      <c r="AD33" s="173"/>
      <c r="AE33" s="13"/>
      <c r="AF33" s="174"/>
      <c r="AG33" s="173"/>
      <c r="AH33" s="13"/>
      <c r="AI33" s="174"/>
      <c r="AJ33" s="173"/>
      <c r="AK33" s="13"/>
      <c r="AL33" s="174"/>
      <c r="AM33" s="173"/>
      <c r="AN33" s="13"/>
      <c r="AO33" s="174"/>
      <c r="AP33" s="173"/>
      <c r="AQ33" s="13"/>
      <c r="AR33" s="174"/>
      <c r="AS33" s="173"/>
      <c r="AT33" s="13"/>
      <c r="AU33" s="174"/>
      <c r="AV33" s="173"/>
      <c r="AW33" s="13"/>
      <c r="AX33" s="174"/>
      <c r="AY33" s="173"/>
      <c r="AZ33" s="13"/>
      <c r="BA33" s="174"/>
    </row>
    <row r="34" spans="1:53" ht="15" customHeight="1" x14ac:dyDescent="0.25">
      <c r="A34" s="199" t="s">
        <v>25</v>
      </c>
      <c r="B34" s="208"/>
      <c r="C34" s="200"/>
      <c r="D34" s="78"/>
      <c r="E34" s="78"/>
      <c r="F34" s="78"/>
      <c r="G34" s="79"/>
      <c r="H34" s="78"/>
      <c r="I34" s="16"/>
      <c r="J34" s="16"/>
      <c r="K34" s="16"/>
      <c r="L34" s="16"/>
      <c r="M34" s="16"/>
      <c r="N34" s="16"/>
      <c r="O34" s="175"/>
      <c r="P34" s="16"/>
      <c r="Q34" s="176"/>
      <c r="R34" s="175"/>
      <c r="S34" s="16"/>
      <c r="T34" s="176"/>
      <c r="U34" s="175"/>
      <c r="V34" s="16"/>
      <c r="W34" s="176"/>
      <c r="X34" s="175"/>
      <c r="Y34" s="16"/>
      <c r="Z34" s="176"/>
      <c r="AA34" s="175"/>
      <c r="AB34" s="16"/>
      <c r="AC34" s="176"/>
      <c r="AD34" s="175"/>
      <c r="AE34" s="16"/>
      <c r="AF34" s="176"/>
      <c r="AG34" s="175"/>
      <c r="AH34" s="16"/>
      <c r="AI34" s="176"/>
      <c r="AJ34" s="175"/>
      <c r="AK34" s="16"/>
      <c r="AL34" s="176"/>
      <c r="AM34" s="175"/>
      <c r="AN34" s="16"/>
      <c r="AO34" s="176"/>
      <c r="AP34" s="175"/>
      <c r="AQ34" s="16"/>
      <c r="AR34" s="176"/>
      <c r="AS34" s="175"/>
      <c r="AT34" s="16"/>
      <c r="AU34" s="176"/>
      <c r="AV34" s="175"/>
      <c r="AW34" s="16"/>
      <c r="AX34" s="176"/>
      <c r="AY34" s="175"/>
      <c r="AZ34" s="16"/>
      <c r="BA34" s="176"/>
    </row>
    <row r="35" spans="1:53" ht="48" x14ac:dyDescent="0.25">
      <c r="A35" s="207" t="s">
        <v>26</v>
      </c>
      <c r="B35" s="207"/>
      <c r="C35" s="190" t="s">
        <v>27</v>
      </c>
      <c r="D35" s="14"/>
      <c r="E35" s="14" t="s">
        <v>40</v>
      </c>
      <c r="F35" s="13"/>
      <c r="G35" s="67">
        <v>1</v>
      </c>
      <c r="H35" s="67">
        <v>1</v>
      </c>
      <c r="I35" s="60" t="s">
        <v>229</v>
      </c>
      <c r="J35" s="67">
        <v>1</v>
      </c>
      <c r="K35" s="67">
        <v>1</v>
      </c>
      <c r="L35" s="67"/>
      <c r="M35" s="67"/>
      <c r="N35" s="149"/>
      <c r="O35" s="184">
        <v>1</v>
      </c>
      <c r="P35" s="185"/>
      <c r="Q35" s="186"/>
      <c r="R35" s="184">
        <v>1</v>
      </c>
      <c r="S35" s="185"/>
      <c r="T35" s="186"/>
      <c r="U35" s="184">
        <v>1</v>
      </c>
      <c r="V35" s="185"/>
      <c r="W35" s="186"/>
      <c r="X35" s="184"/>
      <c r="Y35" s="185"/>
      <c r="Z35" s="186"/>
      <c r="AA35" s="184"/>
      <c r="AB35" s="185"/>
      <c r="AC35" s="186"/>
      <c r="AD35" s="184"/>
      <c r="AE35" s="185"/>
      <c r="AF35" s="186"/>
      <c r="AG35" s="184"/>
      <c r="AH35" s="185"/>
      <c r="AI35" s="186"/>
      <c r="AJ35" s="184"/>
      <c r="AK35" s="185"/>
      <c r="AL35" s="186"/>
      <c r="AM35" s="184"/>
      <c r="AN35" s="185"/>
      <c r="AO35" s="186"/>
      <c r="AP35" s="184"/>
      <c r="AQ35" s="185"/>
      <c r="AR35" s="186"/>
      <c r="AS35" s="184"/>
      <c r="AT35" s="185"/>
      <c r="AU35" s="186"/>
      <c r="AV35" s="184"/>
      <c r="AW35" s="185"/>
      <c r="AX35" s="186"/>
      <c r="AY35" s="184"/>
      <c r="AZ35" s="185"/>
      <c r="BA35" s="186"/>
    </row>
    <row r="36" spans="1:53" ht="36" x14ac:dyDescent="0.25">
      <c r="A36" s="207"/>
      <c r="B36" s="207"/>
      <c r="C36" s="190" t="s">
        <v>28</v>
      </c>
      <c r="D36" s="14"/>
      <c r="E36" s="14" t="s">
        <v>40</v>
      </c>
      <c r="F36" s="13"/>
      <c r="G36" s="65" t="s">
        <v>188</v>
      </c>
      <c r="H36" s="65" t="s">
        <v>188</v>
      </c>
      <c r="I36" s="60" t="s">
        <v>226</v>
      </c>
      <c r="J36" s="65" t="s">
        <v>188</v>
      </c>
      <c r="K36" s="65" t="s">
        <v>188</v>
      </c>
      <c r="L36" s="65"/>
      <c r="M36" s="65"/>
      <c r="N36" s="150"/>
      <c r="O36" s="187" t="s">
        <v>188</v>
      </c>
      <c r="P36" s="83"/>
      <c r="Q36" s="188"/>
      <c r="R36" s="187" t="s">
        <v>188</v>
      </c>
      <c r="S36" s="83"/>
      <c r="T36" s="188"/>
      <c r="U36" s="187" t="s">
        <v>188</v>
      </c>
      <c r="V36" s="83"/>
      <c r="W36" s="188"/>
      <c r="X36" s="187"/>
      <c r="Y36" s="83"/>
      <c r="Z36" s="188"/>
      <c r="AA36" s="187"/>
      <c r="AB36" s="83"/>
      <c r="AC36" s="188"/>
      <c r="AD36" s="187"/>
      <c r="AE36" s="83"/>
      <c r="AF36" s="188"/>
      <c r="AG36" s="187"/>
      <c r="AH36" s="83"/>
      <c r="AI36" s="188"/>
      <c r="AJ36" s="187"/>
      <c r="AK36" s="83"/>
      <c r="AL36" s="188"/>
      <c r="AM36" s="187"/>
      <c r="AN36" s="83"/>
      <c r="AO36" s="188"/>
      <c r="AP36" s="187"/>
      <c r="AQ36" s="83"/>
      <c r="AR36" s="188"/>
      <c r="AS36" s="187"/>
      <c r="AT36" s="83"/>
      <c r="AU36" s="188"/>
      <c r="AV36" s="187"/>
      <c r="AW36" s="83"/>
      <c r="AX36" s="188"/>
      <c r="AY36" s="187"/>
      <c r="AZ36" s="83"/>
      <c r="BA36" s="188"/>
    </row>
    <row r="37" spans="1:53" ht="72" customHeight="1" x14ac:dyDescent="0.25">
      <c r="A37" s="206" t="s">
        <v>29</v>
      </c>
      <c r="B37" s="206"/>
      <c r="C37" s="190" t="s">
        <v>30</v>
      </c>
      <c r="D37" s="14"/>
      <c r="E37" s="14" t="s">
        <v>38</v>
      </c>
      <c r="F37" s="13"/>
      <c r="G37" s="60" t="s">
        <v>189</v>
      </c>
      <c r="H37" s="60" t="s">
        <v>217</v>
      </c>
      <c r="I37" s="60" t="s">
        <v>221</v>
      </c>
      <c r="J37" s="60" t="s">
        <v>217</v>
      </c>
      <c r="K37" s="60"/>
      <c r="L37" s="60"/>
      <c r="M37" s="60"/>
      <c r="N37" s="145"/>
      <c r="O37" s="169" t="s">
        <v>257</v>
      </c>
      <c r="P37" s="60"/>
      <c r="Q37" s="170"/>
      <c r="R37" s="169" t="s">
        <v>275</v>
      </c>
      <c r="S37" s="60"/>
      <c r="T37" s="170"/>
      <c r="U37" s="169" t="s">
        <v>275</v>
      </c>
      <c r="V37" s="60"/>
      <c r="W37" s="170"/>
      <c r="X37" s="169"/>
      <c r="Y37" s="60"/>
      <c r="Z37" s="170"/>
      <c r="AA37" s="169"/>
      <c r="AB37" s="60"/>
      <c r="AC37" s="170"/>
      <c r="AD37" s="169"/>
      <c r="AE37" s="60"/>
      <c r="AF37" s="170"/>
      <c r="AG37" s="169"/>
      <c r="AH37" s="60"/>
      <c r="AI37" s="170"/>
      <c r="AJ37" s="169"/>
      <c r="AK37" s="60"/>
      <c r="AL37" s="170"/>
      <c r="AM37" s="169"/>
      <c r="AN37" s="60"/>
      <c r="AO37" s="170"/>
      <c r="AP37" s="169"/>
      <c r="AQ37" s="60"/>
      <c r="AR37" s="170"/>
      <c r="AS37" s="169"/>
      <c r="AT37" s="60"/>
      <c r="AU37" s="170"/>
      <c r="AV37" s="169"/>
      <c r="AW37" s="60"/>
      <c r="AX37" s="170"/>
      <c r="AY37" s="169"/>
      <c r="AZ37" s="60"/>
      <c r="BA37" s="170"/>
    </row>
    <row r="38" spans="1:53" ht="84" x14ac:dyDescent="0.25">
      <c r="A38" s="206"/>
      <c r="B38" s="206"/>
      <c r="C38" s="190" t="s">
        <v>28</v>
      </c>
      <c r="D38" s="14"/>
      <c r="E38" s="14" t="s">
        <v>38</v>
      </c>
      <c r="F38" s="13"/>
      <c r="G38" s="60" t="s">
        <v>193</v>
      </c>
      <c r="H38" s="60" t="s">
        <v>188</v>
      </c>
      <c r="I38" s="60" t="s">
        <v>219</v>
      </c>
      <c r="J38" s="60" t="s">
        <v>220</v>
      </c>
      <c r="K38" s="60"/>
      <c r="L38" s="60"/>
      <c r="M38" s="60"/>
      <c r="N38" s="145"/>
      <c r="O38" s="169" t="s">
        <v>188</v>
      </c>
      <c r="P38" s="60"/>
      <c r="Q38" s="170"/>
      <c r="R38" s="169" t="s">
        <v>275</v>
      </c>
      <c r="S38" s="60"/>
      <c r="T38" s="170"/>
      <c r="U38" s="169" t="s">
        <v>275</v>
      </c>
      <c r="V38" s="60"/>
      <c r="W38" s="170"/>
      <c r="X38" s="169"/>
      <c r="Y38" s="60"/>
      <c r="Z38" s="170"/>
      <c r="AA38" s="169"/>
      <c r="AB38" s="60"/>
      <c r="AC38" s="170"/>
      <c r="AD38" s="169"/>
      <c r="AE38" s="60"/>
      <c r="AF38" s="170"/>
      <c r="AG38" s="169"/>
      <c r="AH38" s="60"/>
      <c r="AI38" s="170"/>
      <c r="AJ38" s="169"/>
      <c r="AK38" s="60"/>
      <c r="AL38" s="170"/>
      <c r="AM38" s="169"/>
      <c r="AN38" s="60"/>
      <c r="AO38" s="170"/>
      <c r="AP38" s="169"/>
      <c r="AQ38" s="60"/>
      <c r="AR38" s="170"/>
      <c r="AS38" s="169"/>
      <c r="AT38" s="60"/>
      <c r="AU38" s="170"/>
      <c r="AV38" s="169"/>
      <c r="AW38" s="60"/>
      <c r="AX38" s="170"/>
      <c r="AY38" s="169"/>
      <c r="AZ38" s="60"/>
      <c r="BA38" s="170"/>
    </row>
    <row r="39" spans="1:53" ht="36" x14ac:dyDescent="0.25">
      <c r="A39" s="207" t="s">
        <v>31</v>
      </c>
      <c r="B39" s="207"/>
      <c r="C39" s="190" t="s">
        <v>32</v>
      </c>
      <c r="D39" s="14"/>
      <c r="E39" s="14" t="s">
        <v>39</v>
      </c>
      <c r="F39" s="13"/>
      <c r="G39" s="60"/>
      <c r="H39" s="13"/>
      <c r="I39" s="13" t="s">
        <v>227</v>
      </c>
      <c r="J39" s="13"/>
      <c r="K39" s="13" t="s">
        <v>253</v>
      </c>
      <c r="L39" s="13"/>
      <c r="M39" s="13"/>
      <c r="N39" s="148"/>
      <c r="O39" s="173">
        <v>4</v>
      </c>
      <c r="P39" s="13"/>
      <c r="Q39" s="174"/>
      <c r="R39" s="173">
        <v>3</v>
      </c>
      <c r="S39" s="13"/>
      <c r="T39" s="174"/>
      <c r="U39" s="173">
        <v>3</v>
      </c>
      <c r="V39" s="13"/>
      <c r="W39" s="174"/>
      <c r="X39" s="173"/>
      <c r="Y39" s="13"/>
      <c r="Z39" s="174"/>
      <c r="AA39" s="173"/>
      <c r="AB39" s="13"/>
      <c r="AC39" s="174"/>
      <c r="AD39" s="173"/>
      <c r="AE39" s="13"/>
      <c r="AF39" s="174"/>
      <c r="AG39" s="173"/>
      <c r="AH39" s="13"/>
      <c r="AI39" s="174"/>
      <c r="AJ39" s="173"/>
      <c r="AK39" s="13"/>
      <c r="AL39" s="174"/>
      <c r="AM39" s="173"/>
      <c r="AN39" s="13"/>
      <c r="AO39" s="174"/>
      <c r="AP39" s="173"/>
      <c r="AQ39" s="13"/>
      <c r="AR39" s="174"/>
      <c r="AS39" s="173"/>
      <c r="AT39" s="13"/>
      <c r="AU39" s="174"/>
      <c r="AV39" s="173"/>
      <c r="AW39" s="13"/>
      <c r="AX39" s="174"/>
      <c r="AY39" s="173"/>
      <c r="AZ39" s="13"/>
      <c r="BA39" s="174"/>
    </row>
    <row r="40" spans="1:53" ht="15" customHeight="1" x14ac:dyDescent="0.25">
      <c r="A40" s="199" t="s">
        <v>33</v>
      </c>
      <c r="B40" s="208"/>
      <c r="C40" s="200"/>
      <c r="D40" s="78"/>
      <c r="E40" s="78"/>
      <c r="F40" s="78"/>
      <c r="G40" s="79"/>
      <c r="H40" s="78"/>
      <c r="I40" s="16"/>
      <c r="J40" s="16"/>
      <c r="K40" s="16"/>
      <c r="L40" s="16"/>
      <c r="M40" s="16"/>
      <c r="N40" s="16"/>
      <c r="O40" s="175"/>
      <c r="P40" s="16"/>
      <c r="Q40" s="176"/>
      <c r="R40" s="175"/>
      <c r="S40" s="16"/>
      <c r="T40" s="176"/>
      <c r="U40" s="175"/>
      <c r="V40" s="16"/>
      <c r="W40" s="176"/>
      <c r="X40" s="175"/>
      <c r="Y40" s="16"/>
      <c r="Z40" s="176"/>
      <c r="AA40" s="175"/>
      <c r="AB40" s="16"/>
      <c r="AC40" s="176"/>
      <c r="AD40" s="175"/>
      <c r="AE40" s="16"/>
      <c r="AF40" s="176"/>
      <c r="AG40" s="175"/>
      <c r="AH40" s="16"/>
      <c r="AI40" s="176"/>
      <c r="AJ40" s="175"/>
      <c r="AK40" s="16"/>
      <c r="AL40" s="176"/>
      <c r="AM40" s="175"/>
      <c r="AN40" s="16"/>
      <c r="AO40" s="176"/>
      <c r="AP40" s="175"/>
      <c r="AQ40" s="16"/>
      <c r="AR40" s="176"/>
      <c r="AS40" s="175"/>
      <c r="AT40" s="16"/>
      <c r="AU40" s="176"/>
      <c r="AV40" s="175"/>
      <c r="AW40" s="16"/>
      <c r="AX40" s="176"/>
      <c r="AY40" s="175"/>
      <c r="AZ40" s="16"/>
      <c r="BA40" s="176"/>
    </row>
    <row r="41" spans="1:53" ht="36" x14ac:dyDescent="0.25">
      <c r="A41" s="206" t="s">
        <v>34</v>
      </c>
      <c r="B41" s="206"/>
      <c r="C41" s="190" t="s">
        <v>35</v>
      </c>
      <c r="D41" s="14"/>
      <c r="E41" s="14" t="s">
        <v>40</v>
      </c>
      <c r="F41" s="14"/>
      <c r="G41" s="68" t="s">
        <v>188</v>
      </c>
      <c r="H41" s="13" t="s">
        <v>188</v>
      </c>
      <c r="I41" s="13" t="s">
        <v>226</v>
      </c>
      <c r="J41" s="13" t="s">
        <v>188</v>
      </c>
      <c r="K41" s="13" t="s">
        <v>188</v>
      </c>
      <c r="L41" s="13"/>
      <c r="M41" s="13"/>
      <c r="N41" s="148"/>
      <c r="O41" s="173" t="s">
        <v>188</v>
      </c>
      <c r="P41" s="13"/>
      <c r="Q41" s="174"/>
      <c r="R41" s="173" t="s">
        <v>188</v>
      </c>
      <c r="S41" s="13"/>
      <c r="T41" s="174"/>
      <c r="U41" s="173" t="s">
        <v>188</v>
      </c>
      <c r="V41" s="13"/>
      <c r="W41" s="174"/>
      <c r="X41" s="173"/>
      <c r="Y41" s="13"/>
      <c r="Z41" s="174"/>
      <c r="AA41" s="173"/>
      <c r="AB41" s="13"/>
      <c r="AC41" s="174"/>
      <c r="AD41" s="173"/>
      <c r="AE41" s="13"/>
      <c r="AF41" s="174"/>
      <c r="AG41" s="173"/>
      <c r="AH41" s="13"/>
      <c r="AI41" s="174"/>
      <c r="AJ41" s="173"/>
      <c r="AK41" s="13"/>
      <c r="AL41" s="174"/>
      <c r="AM41" s="173"/>
      <c r="AN41" s="13"/>
      <c r="AO41" s="174"/>
      <c r="AP41" s="173"/>
      <c r="AQ41" s="13"/>
      <c r="AR41" s="174"/>
      <c r="AS41" s="173"/>
      <c r="AT41" s="13"/>
      <c r="AU41" s="174"/>
      <c r="AV41" s="173"/>
      <c r="AW41" s="13"/>
      <c r="AX41" s="174"/>
      <c r="AY41" s="173"/>
      <c r="AZ41" s="13"/>
      <c r="BA41" s="174"/>
    </row>
    <row r="42" spans="1:53" ht="72" x14ac:dyDescent="0.25">
      <c r="A42" s="206"/>
      <c r="B42" s="206"/>
      <c r="C42" s="190" t="s">
        <v>36</v>
      </c>
      <c r="D42" s="14"/>
      <c r="E42" s="14" t="s">
        <v>40</v>
      </c>
      <c r="F42" s="14"/>
      <c r="G42" s="68" t="s">
        <v>190</v>
      </c>
      <c r="H42" s="13" t="s">
        <v>224</v>
      </c>
      <c r="I42" s="13" t="s">
        <v>225</v>
      </c>
      <c r="J42" s="13" t="s">
        <v>225</v>
      </c>
      <c r="K42" s="13" t="s">
        <v>254</v>
      </c>
      <c r="L42" s="13"/>
      <c r="M42" s="13"/>
      <c r="N42" s="148"/>
      <c r="O42" s="173">
        <v>2</v>
      </c>
      <c r="P42" s="13"/>
      <c r="Q42" s="174"/>
      <c r="R42" s="173">
        <v>2</v>
      </c>
      <c r="S42" s="13"/>
      <c r="T42" s="174"/>
      <c r="U42" s="173">
        <v>2</v>
      </c>
      <c r="V42" s="13"/>
      <c r="W42" s="174"/>
      <c r="X42" s="173"/>
      <c r="Y42" s="13"/>
      <c r="Z42" s="174"/>
      <c r="AA42" s="173"/>
      <c r="AB42" s="13"/>
      <c r="AC42" s="174"/>
      <c r="AD42" s="173"/>
      <c r="AE42" s="13"/>
      <c r="AF42" s="174"/>
      <c r="AG42" s="173"/>
      <c r="AH42" s="13"/>
      <c r="AI42" s="174"/>
      <c r="AJ42" s="173"/>
      <c r="AK42" s="13"/>
      <c r="AL42" s="174"/>
      <c r="AM42" s="173"/>
      <c r="AN42" s="13"/>
      <c r="AO42" s="174"/>
      <c r="AP42" s="173"/>
      <c r="AQ42" s="13"/>
      <c r="AR42" s="174"/>
      <c r="AS42" s="173"/>
      <c r="AT42" s="13"/>
      <c r="AU42" s="174"/>
      <c r="AV42" s="173"/>
      <c r="AW42" s="13"/>
      <c r="AX42" s="174"/>
      <c r="AY42" s="173"/>
      <c r="AZ42" s="13"/>
      <c r="BA42" s="174"/>
    </row>
    <row r="43" spans="1:53" ht="36.75" thickBot="1" x14ac:dyDescent="0.3">
      <c r="A43" s="206"/>
      <c r="B43" s="206"/>
      <c r="C43" s="190" t="s">
        <v>37</v>
      </c>
      <c r="D43" s="14"/>
      <c r="E43" s="14" t="s">
        <v>40</v>
      </c>
      <c r="F43" s="14"/>
      <c r="G43" s="68" t="s">
        <v>222</v>
      </c>
      <c r="H43" s="13" t="s">
        <v>188</v>
      </c>
      <c r="I43" s="13" t="s">
        <v>223</v>
      </c>
      <c r="J43" s="13" t="s">
        <v>188</v>
      </c>
      <c r="K43" s="13" t="s">
        <v>255</v>
      </c>
      <c r="L43" s="13"/>
      <c r="M43" s="13"/>
      <c r="N43" s="148"/>
      <c r="O43" s="177">
        <v>2</v>
      </c>
      <c r="P43" s="178"/>
      <c r="Q43" s="179"/>
      <c r="R43" s="177">
        <v>3</v>
      </c>
      <c r="S43" s="178"/>
      <c r="T43" s="179"/>
      <c r="U43" s="177">
        <v>2</v>
      </c>
      <c r="V43" s="178"/>
      <c r="W43" s="179"/>
      <c r="X43" s="177"/>
      <c r="Y43" s="178"/>
      <c r="Z43" s="179"/>
      <c r="AA43" s="177"/>
      <c r="AB43" s="178"/>
      <c r="AC43" s="179"/>
      <c r="AD43" s="177"/>
      <c r="AE43" s="178"/>
      <c r="AF43" s="179"/>
      <c r="AG43" s="177"/>
      <c r="AH43" s="178"/>
      <c r="AI43" s="179"/>
      <c r="AJ43" s="177"/>
      <c r="AK43" s="178"/>
      <c r="AL43" s="179"/>
      <c r="AM43" s="177"/>
      <c r="AN43" s="178"/>
      <c r="AO43" s="179"/>
      <c r="AP43" s="177"/>
      <c r="AQ43" s="178"/>
      <c r="AR43" s="179"/>
      <c r="AS43" s="177"/>
      <c r="AT43" s="178"/>
      <c r="AU43" s="179"/>
      <c r="AV43" s="177"/>
      <c r="AW43" s="178"/>
      <c r="AX43" s="179"/>
      <c r="AY43" s="177"/>
      <c r="AZ43" s="178"/>
      <c r="BA43" s="179"/>
    </row>
    <row r="44" spans="1:53" x14ac:dyDescent="0.25">
      <c r="A44" s="5"/>
      <c r="B44" s="5"/>
      <c r="C44" s="5"/>
      <c r="D44" s="5"/>
      <c r="E44" s="5"/>
      <c r="F44" s="5"/>
      <c r="G44" s="6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x14ac:dyDescent="0.25">
      <c r="A45" s="5"/>
      <c r="B45" s="5"/>
      <c r="C45" s="5"/>
      <c r="D45" s="5"/>
      <c r="E45" s="5"/>
      <c r="F45" s="5"/>
      <c r="G45" s="6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x14ac:dyDescent="0.25">
      <c r="A46" s="5"/>
      <c r="B46" s="5"/>
      <c r="C46" s="5"/>
      <c r="D46" s="5"/>
      <c r="E46" s="5"/>
      <c r="F46" s="5"/>
      <c r="G46" s="6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x14ac:dyDescent="0.25">
      <c r="A47" s="12"/>
      <c r="B47" s="12"/>
      <c r="C47" s="12"/>
      <c r="D47" s="12"/>
      <c r="E47" s="12"/>
      <c r="F47" s="12"/>
      <c r="G47" s="6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 x14ac:dyDescent="0.25">
      <c r="A48" s="12"/>
      <c r="B48" s="12"/>
      <c r="C48" s="12"/>
      <c r="D48" s="12"/>
      <c r="E48" s="12"/>
      <c r="F48" s="12"/>
      <c r="G48" s="6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x14ac:dyDescent="0.25">
      <c r="A49" s="12"/>
      <c r="B49" s="12"/>
      <c r="C49" s="12"/>
      <c r="D49" s="12"/>
      <c r="E49" s="12"/>
      <c r="F49" s="12"/>
      <c r="G49" s="6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x14ac:dyDescent="0.25">
      <c r="A50" s="12"/>
      <c r="B50" s="12"/>
      <c r="C50" s="12"/>
      <c r="D50" s="12"/>
      <c r="E50" s="12"/>
      <c r="F50" s="12"/>
      <c r="G50" s="6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</row>
    <row r="51" spans="1:53" x14ac:dyDescent="0.25">
      <c r="A51" s="12"/>
      <c r="B51" s="12"/>
      <c r="C51" s="12"/>
      <c r="D51" s="12"/>
      <c r="E51" s="12"/>
      <c r="F51" s="12"/>
      <c r="G51" s="6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</row>
    <row r="52" spans="1:53" x14ac:dyDescent="0.25">
      <c r="A52" s="12"/>
      <c r="B52" s="12"/>
      <c r="C52" s="12"/>
      <c r="D52" s="12"/>
      <c r="E52" s="12"/>
      <c r="F52" s="12"/>
      <c r="G52" s="6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</row>
    <row r="53" spans="1:53" x14ac:dyDescent="0.25">
      <c r="A53" s="12"/>
      <c r="B53" s="12"/>
      <c r="C53" s="12"/>
      <c r="D53" s="12"/>
      <c r="E53" s="12"/>
      <c r="F53" s="12"/>
      <c r="G53" s="6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</row>
    <row r="54" spans="1:53" x14ac:dyDescent="0.25">
      <c r="A54" s="12"/>
      <c r="B54" s="12"/>
      <c r="C54" s="12"/>
      <c r="D54" s="12"/>
      <c r="E54" s="12"/>
      <c r="F54" s="12"/>
      <c r="G54" s="6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</row>
    <row r="55" spans="1:53" x14ac:dyDescent="0.25">
      <c r="A55" s="12"/>
      <c r="B55" s="12"/>
      <c r="C55" s="12"/>
      <c r="D55" s="12"/>
      <c r="E55" s="12"/>
      <c r="F55" s="12"/>
      <c r="G55" s="6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x14ac:dyDescent="0.25">
      <c r="A56" s="12"/>
      <c r="B56" s="12"/>
      <c r="C56" s="12"/>
      <c r="D56" s="12"/>
      <c r="E56" s="12"/>
      <c r="F56" s="12"/>
      <c r="G56" s="6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x14ac:dyDescent="0.25">
      <c r="A57" s="12"/>
      <c r="B57" s="12"/>
      <c r="C57" s="12"/>
      <c r="D57" s="12"/>
      <c r="E57" s="12"/>
      <c r="F57" s="12"/>
      <c r="G57" s="6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</row>
    <row r="58" spans="1:53" x14ac:dyDescent="0.25">
      <c r="A58" s="12"/>
      <c r="B58" s="12"/>
      <c r="C58" s="12"/>
      <c r="D58" s="12"/>
      <c r="E58" s="12"/>
      <c r="F58" s="12"/>
      <c r="G58" s="6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</row>
    <row r="59" spans="1:53" x14ac:dyDescent="0.25">
      <c r="A59" s="12"/>
      <c r="B59" s="12"/>
      <c r="C59" s="12"/>
      <c r="D59" s="12"/>
      <c r="E59" s="12"/>
      <c r="F59" s="12"/>
      <c r="G59" s="6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</row>
    <row r="60" spans="1:53" x14ac:dyDescent="0.25">
      <c r="A60" s="12"/>
      <c r="B60" s="12"/>
      <c r="C60" s="12"/>
      <c r="D60" s="12"/>
      <c r="E60" s="12"/>
      <c r="F60" s="12"/>
      <c r="G60" s="6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</row>
    <row r="61" spans="1:53" x14ac:dyDescent="0.25">
      <c r="A61" s="12"/>
      <c r="B61" s="12"/>
      <c r="C61" s="12"/>
      <c r="D61" s="12"/>
      <c r="E61" s="12"/>
      <c r="F61" s="12"/>
      <c r="G61" s="6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</row>
    <row r="62" spans="1:53" x14ac:dyDescent="0.25">
      <c r="A62" s="12"/>
      <c r="B62" s="12"/>
      <c r="C62" s="12"/>
      <c r="D62" s="12"/>
      <c r="E62" s="12"/>
      <c r="F62" s="12"/>
      <c r="G62" s="6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 spans="1:53" x14ac:dyDescent="0.25">
      <c r="A63" s="12"/>
      <c r="B63" s="12"/>
      <c r="C63" s="12"/>
      <c r="D63" s="12"/>
      <c r="E63" s="12"/>
      <c r="F63" s="12"/>
      <c r="G63" s="6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</row>
    <row r="64" spans="1:53" x14ac:dyDescent="0.25">
      <c r="A64" s="12"/>
      <c r="B64" s="12"/>
      <c r="C64" s="12"/>
      <c r="D64" s="12"/>
      <c r="E64" s="12"/>
      <c r="F64" s="12"/>
      <c r="G64" s="6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 x14ac:dyDescent="0.25">
      <c r="A65" s="12"/>
      <c r="B65" s="12"/>
      <c r="C65" s="12"/>
      <c r="D65" s="12"/>
      <c r="E65" s="12"/>
      <c r="F65" s="12"/>
      <c r="G65" s="6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 spans="1:53" x14ac:dyDescent="0.25">
      <c r="A66" s="12"/>
      <c r="B66" s="12"/>
      <c r="C66" s="12"/>
      <c r="D66" s="12"/>
      <c r="E66" s="12"/>
      <c r="F66" s="12"/>
      <c r="G66" s="6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 spans="1:53" x14ac:dyDescent="0.25">
      <c r="A67" s="12"/>
      <c r="B67" s="12"/>
      <c r="C67" s="12"/>
      <c r="D67" s="12"/>
      <c r="E67" s="12"/>
      <c r="F67" s="12"/>
      <c r="G67" s="6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</row>
    <row r="68" spans="1:53" x14ac:dyDescent="0.25">
      <c r="A68" s="12"/>
      <c r="B68" s="12"/>
      <c r="C68" s="12"/>
      <c r="D68" s="12"/>
      <c r="E68" s="12"/>
      <c r="F68" s="12"/>
      <c r="G68" s="6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 spans="1:53" x14ac:dyDescent="0.25">
      <c r="A69" s="12"/>
      <c r="B69" s="12"/>
      <c r="C69" s="12"/>
      <c r="D69" s="12"/>
      <c r="E69" s="12"/>
      <c r="F69" s="12"/>
      <c r="G69" s="6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</row>
    <row r="70" spans="1:53" x14ac:dyDescent="0.25">
      <c r="A70" s="12"/>
      <c r="B70" s="12"/>
      <c r="C70" s="12"/>
      <c r="D70" s="12"/>
      <c r="E70" s="12"/>
      <c r="F70" s="12"/>
      <c r="G70" s="6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 spans="1:53" x14ac:dyDescent="0.25">
      <c r="A71" s="12"/>
      <c r="B71" s="12"/>
      <c r="C71" s="12"/>
      <c r="D71" s="12"/>
      <c r="E71" s="12"/>
      <c r="F71" s="12"/>
      <c r="G71" s="6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</row>
    <row r="72" spans="1:53" x14ac:dyDescent="0.25">
      <c r="A72" s="12"/>
      <c r="B72" s="12"/>
      <c r="C72" s="12"/>
      <c r="D72" s="12"/>
      <c r="E72" s="12"/>
      <c r="F72" s="12"/>
      <c r="G72" s="6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</row>
    <row r="73" spans="1:53" x14ac:dyDescent="0.25">
      <c r="A73" s="12"/>
      <c r="B73" s="12"/>
      <c r="C73" s="12"/>
      <c r="D73" s="12"/>
      <c r="E73" s="12"/>
      <c r="F73" s="12"/>
      <c r="G73" s="6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</row>
    <row r="74" spans="1:53" x14ac:dyDescent="0.25">
      <c r="A74" s="12"/>
      <c r="B74" s="12"/>
      <c r="C74" s="12"/>
      <c r="D74" s="12"/>
      <c r="E74" s="12"/>
      <c r="F74" s="12"/>
      <c r="G74" s="6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</row>
    <row r="75" spans="1:53" x14ac:dyDescent="0.25">
      <c r="A75" s="12"/>
      <c r="B75" s="12"/>
      <c r="C75" s="12"/>
      <c r="D75" s="12"/>
      <c r="E75" s="12"/>
      <c r="F75" s="12"/>
      <c r="G75" s="6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</row>
    <row r="76" spans="1:53" x14ac:dyDescent="0.25">
      <c r="A76" s="12"/>
      <c r="B76" s="12"/>
      <c r="C76" s="12"/>
      <c r="D76" s="12"/>
      <c r="E76" s="12"/>
      <c r="F76" s="12"/>
      <c r="G76" s="6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7" spans="1:53" x14ac:dyDescent="0.25">
      <c r="A77" s="12"/>
      <c r="B77" s="12"/>
      <c r="C77" s="12"/>
      <c r="D77" s="12"/>
      <c r="E77" s="12"/>
      <c r="F77" s="12"/>
      <c r="G77" s="6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</row>
    <row r="78" spans="1:53" x14ac:dyDescent="0.25">
      <c r="A78" s="12"/>
      <c r="B78" s="12"/>
      <c r="C78" s="12"/>
      <c r="D78" s="12"/>
      <c r="E78" s="12"/>
      <c r="F78" s="12"/>
      <c r="G78" s="6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</row>
    <row r="79" spans="1:53" x14ac:dyDescent="0.25">
      <c r="A79" s="12"/>
      <c r="B79" s="12"/>
      <c r="C79" s="12"/>
      <c r="D79" s="12"/>
      <c r="E79" s="12"/>
      <c r="F79" s="12"/>
      <c r="G79" s="6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</row>
    <row r="80" spans="1:53" x14ac:dyDescent="0.25">
      <c r="A80" s="12"/>
      <c r="B80" s="12"/>
      <c r="C80" s="12"/>
      <c r="D80" s="12"/>
      <c r="E80" s="12"/>
      <c r="F80" s="12"/>
      <c r="G80" s="6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 spans="1:53" x14ac:dyDescent="0.25">
      <c r="A81" s="12"/>
      <c r="B81" s="12"/>
      <c r="C81" s="12"/>
      <c r="D81" s="12"/>
      <c r="E81" s="12"/>
      <c r="F81" s="12"/>
      <c r="G81" s="6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</row>
    <row r="82" spans="1:53" x14ac:dyDescent="0.25">
      <c r="A82" s="12"/>
      <c r="B82" s="12"/>
      <c r="C82" s="12"/>
      <c r="D82" s="12"/>
      <c r="E82" s="12"/>
      <c r="F82" s="12"/>
      <c r="G82" s="6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</row>
    <row r="83" spans="1:53" x14ac:dyDescent="0.25">
      <c r="A83" s="12"/>
      <c r="B83" s="12"/>
      <c r="C83" s="12"/>
      <c r="D83" s="12"/>
      <c r="E83" s="12"/>
      <c r="F83" s="12"/>
      <c r="G83" s="6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</row>
    <row r="84" spans="1:53" x14ac:dyDescent="0.25">
      <c r="A84" s="12"/>
      <c r="B84" s="12"/>
      <c r="C84" s="12"/>
      <c r="D84" s="12"/>
      <c r="E84" s="12"/>
      <c r="F84" s="12"/>
      <c r="G84" s="6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</row>
    <row r="85" spans="1:53" x14ac:dyDescent="0.25">
      <c r="A85" s="12"/>
      <c r="B85" s="12"/>
      <c r="C85" s="12"/>
      <c r="D85" s="12"/>
      <c r="E85" s="12"/>
      <c r="F85" s="12"/>
      <c r="G85" s="6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</row>
    <row r="86" spans="1:53" x14ac:dyDescent="0.25">
      <c r="A86" s="12"/>
      <c r="B86" s="12"/>
      <c r="C86" s="12"/>
      <c r="D86" s="12"/>
      <c r="E86" s="12"/>
      <c r="F86" s="12"/>
      <c r="G86" s="6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</row>
    <row r="87" spans="1:53" x14ac:dyDescent="0.25">
      <c r="A87" s="11"/>
      <c r="B87" s="11"/>
      <c r="C87" s="11"/>
      <c r="D87" s="11"/>
      <c r="E87" s="11"/>
      <c r="F87" s="11"/>
      <c r="G87" s="6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3" x14ac:dyDescent="0.25">
      <c r="A88" s="11"/>
      <c r="B88" s="11"/>
      <c r="C88" s="11"/>
      <c r="D88" s="11"/>
      <c r="E88" s="11"/>
      <c r="F88" s="11"/>
      <c r="G88" s="6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3" x14ac:dyDescent="0.25">
      <c r="A89" s="11"/>
      <c r="B89" s="11"/>
      <c r="C89" s="11"/>
      <c r="D89" s="11"/>
      <c r="E89" s="11"/>
      <c r="F89" s="11"/>
      <c r="G89" s="6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3" x14ac:dyDescent="0.25">
      <c r="A90" s="11"/>
      <c r="B90" s="11"/>
      <c r="C90" s="11"/>
      <c r="D90" s="11"/>
      <c r="E90" s="11"/>
      <c r="F90" s="11"/>
      <c r="G90" s="6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3" x14ac:dyDescent="0.25">
      <c r="A91" s="11"/>
      <c r="B91" s="11"/>
      <c r="C91" s="11"/>
      <c r="D91" s="11"/>
      <c r="E91" s="11"/>
      <c r="F91" s="11"/>
      <c r="G91" s="6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3" x14ac:dyDescent="0.25">
      <c r="A92" s="11"/>
      <c r="B92" s="11"/>
      <c r="C92" s="11"/>
      <c r="D92" s="11"/>
      <c r="E92" s="11"/>
      <c r="F92" s="11"/>
      <c r="G92" s="6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3" x14ac:dyDescent="0.25">
      <c r="A93" s="11"/>
      <c r="B93" s="11"/>
      <c r="C93" s="11"/>
      <c r="D93" s="11"/>
      <c r="E93" s="11"/>
      <c r="F93" s="11"/>
      <c r="G93" s="6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3" x14ac:dyDescent="0.25">
      <c r="A94" s="11"/>
      <c r="B94" s="11"/>
      <c r="C94" s="11"/>
      <c r="D94" s="11"/>
      <c r="E94" s="11"/>
      <c r="F94" s="11"/>
      <c r="G94" s="6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3" x14ac:dyDescent="0.25">
      <c r="A95" s="11"/>
      <c r="B95" s="11"/>
      <c r="C95" s="11"/>
      <c r="D95" s="11"/>
      <c r="E95" s="11"/>
      <c r="F95" s="11"/>
      <c r="G95" s="6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3" x14ac:dyDescent="0.25">
      <c r="A96" s="11"/>
      <c r="B96" s="11"/>
      <c r="C96" s="11"/>
      <c r="D96" s="11"/>
      <c r="E96" s="11"/>
      <c r="F96" s="11"/>
      <c r="G96" s="6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</sheetData>
  <mergeCells count="28">
    <mergeCell ref="A6:B6"/>
    <mergeCell ref="A8:B14"/>
    <mergeCell ref="D6:D14"/>
    <mergeCell ref="A3:B4"/>
    <mergeCell ref="A16:C16"/>
    <mergeCell ref="A17:B23"/>
    <mergeCell ref="A24:B28"/>
    <mergeCell ref="A29:B33"/>
    <mergeCell ref="A41:B43"/>
    <mergeCell ref="A35:B36"/>
    <mergeCell ref="A37:B38"/>
    <mergeCell ref="A39:B39"/>
    <mergeCell ref="A34:C34"/>
    <mergeCell ref="A40:C40"/>
    <mergeCell ref="AS1:AU1"/>
    <mergeCell ref="AV1:AX1"/>
    <mergeCell ref="AY1:BA1"/>
    <mergeCell ref="AD1:AF1"/>
    <mergeCell ref="AG1:AI1"/>
    <mergeCell ref="AJ1:AL1"/>
    <mergeCell ref="AM1:AO1"/>
    <mergeCell ref="AP1:AR1"/>
    <mergeCell ref="A1:B1"/>
    <mergeCell ref="U1:W1"/>
    <mergeCell ref="X1:Z1"/>
    <mergeCell ref="AA1:AC1"/>
    <mergeCell ref="O1:Q1"/>
    <mergeCell ref="R1:T1"/>
  </mergeCells>
  <pageMargins left="0.70866141732283472" right="0.70866141732283472" top="0.74803149606299213" bottom="0.74803149606299213" header="0.31496062992125984" footer="0.31496062992125984"/>
  <pageSetup scale="84" orientation="landscape" r:id="rId1"/>
  <rowBreaks count="1" manualBreakCount="1">
    <brk id="30" max="10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showGridLines="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" x14ac:dyDescent="0.2"/>
  <cols>
    <col min="1" max="1" width="38.7109375" style="24" bestFit="1" customWidth="1"/>
    <col min="2" max="2" width="11.140625" style="42" bestFit="1" customWidth="1"/>
    <col min="3" max="3" width="9" style="42" bestFit="1" customWidth="1"/>
    <col min="4" max="9" width="10.28515625" style="42" bestFit="1" customWidth="1"/>
    <col min="10" max="10" width="9" style="42" bestFit="1" customWidth="1"/>
    <col min="11" max="16384" width="9.140625" style="24"/>
  </cols>
  <sheetData>
    <row r="1" spans="1:11" s="19" customFormat="1" x14ac:dyDescent="0.2">
      <c r="A1" s="19" t="s">
        <v>54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s="19" customFormat="1" x14ac:dyDescent="0.2">
      <c r="A2" s="19" t="s">
        <v>55</v>
      </c>
      <c r="B2" s="21"/>
      <c r="C2" s="21"/>
      <c r="D2" s="21"/>
      <c r="E2" s="21"/>
      <c r="F2" s="21"/>
      <c r="G2" s="21"/>
      <c r="H2" s="21"/>
      <c r="I2" s="21"/>
      <c r="J2" s="21"/>
    </row>
    <row r="3" spans="1:11" ht="12.75" thickBo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</row>
    <row r="4" spans="1:11" s="19" customFormat="1" ht="24.75" thickBot="1" x14ac:dyDescent="0.25">
      <c r="A4" s="25" t="s">
        <v>56</v>
      </c>
      <c r="B4" s="26" t="s">
        <v>57</v>
      </c>
      <c r="C4" s="26" t="s">
        <v>58</v>
      </c>
      <c r="D4" s="26" t="s">
        <v>59</v>
      </c>
      <c r="E4" s="26" t="s">
        <v>60</v>
      </c>
      <c r="F4" s="26" t="s">
        <v>61</v>
      </c>
      <c r="G4" s="26" t="s">
        <v>62</v>
      </c>
      <c r="H4" s="26" t="s">
        <v>63</v>
      </c>
      <c r="I4" s="26" t="s">
        <v>64</v>
      </c>
      <c r="J4" s="26" t="s">
        <v>65</v>
      </c>
    </row>
    <row r="5" spans="1:11" s="19" customFormat="1" x14ac:dyDescent="0.2">
      <c r="A5" s="27"/>
      <c r="B5" s="28"/>
      <c r="C5" s="28"/>
      <c r="D5" s="28"/>
      <c r="E5" s="28"/>
      <c r="F5" s="28"/>
      <c r="G5" s="28"/>
      <c r="H5" s="28"/>
      <c r="I5" s="28"/>
      <c r="J5" s="28"/>
    </row>
    <row r="6" spans="1:11" hidden="1" x14ac:dyDescent="0.2">
      <c r="A6" s="29" t="s">
        <v>66</v>
      </c>
      <c r="B6" s="30"/>
      <c r="C6" s="30"/>
      <c r="D6" s="30"/>
      <c r="E6" s="30"/>
      <c r="F6" s="30"/>
      <c r="G6" s="30"/>
      <c r="H6" s="30"/>
      <c r="I6" s="30"/>
      <c r="J6" s="30"/>
    </row>
    <row r="7" spans="1:11" x14ac:dyDescent="0.2">
      <c r="A7" s="29" t="s">
        <v>67</v>
      </c>
      <c r="B7" s="30">
        <v>10000</v>
      </c>
      <c r="C7" s="30"/>
      <c r="D7" s="30"/>
      <c r="E7" s="30"/>
      <c r="F7" s="30"/>
      <c r="G7" s="30"/>
      <c r="H7" s="30"/>
      <c r="I7" s="30"/>
      <c r="J7" s="30"/>
      <c r="K7" s="31">
        <f>SUM(C7:J7)/B7</f>
        <v>0</v>
      </c>
    </row>
    <row r="8" spans="1:11" hidden="1" x14ac:dyDescent="0.2">
      <c r="A8" s="29" t="s">
        <v>68</v>
      </c>
      <c r="B8" s="30"/>
      <c r="C8" s="30"/>
      <c r="D8" s="30"/>
      <c r="E8" s="30"/>
      <c r="F8" s="30"/>
      <c r="G8" s="30"/>
      <c r="H8" s="30"/>
      <c r="I8" s="30"/>
      <c r="J8" s="30"/>
    </row>
    <row r="9" spans="1:11" hidden="1" x14ac:dyDescent="0.2">
      <c r="A9" s="29" t="s">
        <v>69</v>
      </c>
      <c r="B9" s="30"/>
      <c r="C9" s="30"/>
      <c r="D9" s="30"/>
      <c r="E9" s="30"/>
      <c r="F9" s="30"/>
      <c r="G9" s="30"/>
      <c r="H9" s="30"/>
      <c r="I9" s="30"/>
      <c r="J9" s="30"/>
    </row>
    <row r="10" spans="1:11" x14ac:dyDescent="0.2">
      <c r="A10" s="29" t="s">
        <v>70</v>
      </c>
      <c r="B10" s="30"/>
      <c r="C10" s="30"/>
      <c r="D10" s="30">
        <v>5486</v>
      </c>
      <c r="E10" s="30"/>
      <c r="F10" s="30"/>
      <c r="G10" s="30"/>
      <c r="H10" s="30"/>
      <c r="I10" s="30"/>
      <c r="J10" s="30"/>
    </row>
    <row r="11" spans="1:11" hidden="1" x14ac:dyDescent="0.2">
      <c r="A11" s="29" t="s">
        <v>71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11" hidden="1" x14ac:dyDescent="0.2">
      <c r="A12" s="29" t="s">
        <v>72</v>
      </c>
      <c r="B12" s="30"/>
      <c r="C12" s="30"/>
      <c r="D12" s="30"/>
      <c r="E12" s="30"/>
      <c r="F12" s="30"/>
      <c r="G12" s="30"/>
      <c r="H12" s="30"/>
      <c r="I12" s="30"/>
      <c r="J12" s="30"/>
    </row>
    <row r="13" spans="1:11" hidden="1" x14ac:dyDescent="0.2">
      <c r="A13" s="29" t="s">
        <v>73</v>
      </c>
      <c r="B13" s="30"/>
      <c r="C13" s="30"/>
      <c r="D13" s="30"/>
      <c r="E13" s="30"/>
      <c r="F13" s="30"/>
      <c r="G13" s="30"/>
      <c r="H13" s="30"/>
      <c r="I13" s="30"/>
      <c r="J13" s="30"/>
    </row>
    <row r="14" spans="1:11" x14ac:dyDescent="0.2">
      <c r="A14" s="29" t="s">
        <v>74</v>
      </c>
      <c r="B14" s="30">
        <v>20000</v>
      </c>
      <c r="C14" s="30"/>
      <c r="D14" s="30"/>
      <c r="E14" s="30"/>
      <c r="F14" s="30"/>
      <c r="G14" s="30"/>
      <c r="H14" s="30"/>
      <c r="I14" s="30"/>
      <c r="J14" s="30"/>
      <c r="K14" s="31">
        <f t="shared" ref="K14:K24" si="0">SUM(C14:J14)/B14</f>
        <v>0</v>
      </c>
    </row>
    <row r="15" spans="1:11" hidden="1" x14ac:dyDescent="0.2">
      <c r="A15" s="29" t="s">
        <v>75</v>
      </c>
      <c r="B15" s="30"/>
      <c r="C15" s="30"/>
      <c r="D15" s="30"/>
      <c r="E15" s="30"/>
      <c r="F15" s="30"/>
      <c r="G15" s="30"/>
      <c r="H15" s="30"/>
      <c r="I15" s="30"/>
      <c r="J15" s="30"/>
      <c r="K15" s="31" t="e">
        <f t="shared" si="0"/>
        <v>#DIV/0!</v>
      </c>
    </row>
    <row r="16" spans="1:11" x14ac:dyDescent="0.2">
      <c r="A16" s="29" t="s">
        <v>76</v>
      </c>
      <c r="B16" s="30">
        <v>100000</v>
      </c>
      <c r="C16" s="30"/>
      <c r="D16" s="30"/>
      <c r="E16" s="30"/>
      <c r="F16" s="30"/>
      <c r="G16" s="30"/>
      <c r="H16" s="30"/>
      <c r="I16" s="30"/>
      <c r="J16" s="30"/>
      <c r="K16" s="31">
        <f t="shared" si="0"/>
        <v>0</v>
      </c>
    </row>
    <row r="17" spans="1:11" hidden="1" x14ac:dyDescent="0.2">
      <c r="A17" s="29" t="s">
        <v>77</v>
      </c>
      <c r="B17" s="30"/>
      <c r="C17" s="30"/>
      <c r="D17" s="30"/>
      <c r="E17" s="30"/>
      <c r="F17" s="30"/>
      <c r="G17" s="30"/>
      <c r="H17" s="30"/>
      <c r="I17" s="30"/>
      <c r="J17" s="30"/>
      <c r="K17" s="31" t="e">
        <f t="shared" si="0"/>
        <v>#DIV/0!</v>
      </c>
    </row>
    <row r="18" spans="1:11" x14ac:dyDescent="0.2">
      <c r="A18" s="29" t="s">
        <v>78</v>
      </c>
      <c r="B18" s="30">
        <v>20000</v>
      </c>
      <c r="C18" s="30"/>
      <c r="D18" s="30"/>
      <c r="E18" s="30"/>
      <c r="F18" s="30"/>
      <c r="G18" s="30"/>
      <c r="H18" s="30"/>
      <c r="I18" s="30"/>
      <c r="J18" s="30"/>
      <c r="K18" s="31">
        <f t="shared" si="0"/>
        <v>0</v>
      </c>
    </row>
    <row r="19" spans="1:11" hidden="1" x14ac:dyDescent="0.2">
      <c r="A19" s="29" t="s">
        <v>79</v>
      </c>
      <c r="B19" s="30"/>
      <c r="C19" s="30"/>
      <c r="D19" s="30"/>
      <c r="E19" s="30"/>
      <c r="F19" s="30"/>
      <c r="G19" s="30"/>
      <c r="H19" s="30"/>
      <c r="I19" s="30"/>
      <c r="J19" s="30"/>
      <c r="K19" s="31" t="e">
        <f t="shared" si="0"/>
        <v>#DIV/0!</v>
      </c>
    </row>
    <row r="20" spans="1:11" hidden="1" x14ac:dyDescent="0.2">
      <c r="A20" s="29" t="s">
        <v>80</v>
      </c>
      <c r="B20" s="30"/>
      <c r="C20" s="30"/>
      <c r="D20" s="30"/>
      <c r="E20" s="30"/>
      <c r="F20" s="30"/>
      <c r="G20" s="30"/>
      <c r="H20" s="30"/>
      <c r="I20" s="30"/>
      <c r="J20" s="30"/>
      <c r="K20" s="31" t="e">
        <f t="shared" si="0"/>
        <v>#DIV/0!</v>
      </c>
    </row>
    <row r="21" spans="1:11" x14ac:dyDescent="0.2">
      <c r="A21" s="29" t="s">
        <v>81</v>
      </c>
      <c r="B21" s="30">
        <v>10000</v>
      </c>
      <c r="C21" s="30">
        <v>9</v>
      </c>
      <c r="D21" s="30"/>
      <c r="E21" s="30"/>
      <c r="F21" s="30"/>
      <c r="G21" s="30">
        <v>22</v>
      </c>
      <c r="H21" s="30">
        <v>1318</v>
      </c>
      <c r="I21" s="30"/>
      <c r="J21" s="30">
        <v>12</v>
      </c>
      <c r="K21" s="31">
        <f t="shared" si="0"/>
        <v>0.1361</v>
      </c>
    </row>
    <row r="22" spans="1:11" hidden="1" x14ac:dyDescent="0.2">
      <c r="A22" s="29" t="s">
        <v>82</v>
      </c>
      <c r="B22" s="30"/>
      <c r="C22" s="30"/>
      <c r="D22" s="30"/>
      <c r="E22" s="30"/>
      <c r="F22" s="30"/>
      <c r="G22" s="30"/>
      <c r="H22" s="30"/>
      <c r="I22" s="30"/>
      <c r="J22" s="30"/>
      <c r="K22" s="31" t="e">
        <f t="shared" si="0"/>
        <v>#DIV/0!</v>
      </c>
    </row>
    <row r="23" spans="1:11" hidden="1" x14ac:dyDescent="0.2">
      <c r="A23" s="29" t="s">
        <v>83</v>
      </c>
      <c r="B23" s="30"/>
      <c r="C23" s="30"/>
      <c r="D23" s="30"/>
      <c r="E23" s="30"/>
      <c r="F23" s="30"/>
      <c r="G23" s="30"/>
      <c r="H23" s="30"/>
      <c r="I23" s="30"/>
      <c r="J23" s="30"/>
      <c r="K23" s="31" t="e">
        <f t="shared" si="0"/>
        <v>#DIV/0!</v>
      </c>
    </row>
    <row r="24" spans="1:11" x14ac:dyDescent="0.2">
      <c r="A24" s="29" t="s">
        <v>84</v>
      </c>
      <c r="B24" s="30">
        <v>150000</v>
      </c>
      <c r="C24" s="30"/>
      <c r="D24" s="30"/>
      <c r="E24" s="30"/>
      <c r="F24" s="30">
        <v>3442</v>
      </c>
      <c r="G24" s="30">
        <v>390</v>
      </c>
      <c r="H24" s="30">
        <v>5555</v>
      </c>
      <c r="I24" s="30">
        <v>846</v>
      </c>
      <c r="J24" s="30">
        <v>1000</v>
      </c>
      <c r="K24" s="31">
        <f t="shared" si="0"/>
        <v>7.4886666666666671E-2</v>
      </c>
    </row>
    <row r="25" spans="1:11" hidden="1" x14ac:dyDescent="0.2">
      <c r="A25" s="29" t="s">
        <v>85</v>
      </c>
      <c r="B25" s="30"/>
      <c r="C25" s="30"/>
      <c r="D25" s="30"/>
      <c r="E25" s="30"/>
      <c r="F25" s="30"/>
      <c r="G25" s="30"/>
      <c r="H25" s="30"/>
      <c r="I25" s="30"/>
      <c r="J25" s="30"/>
    </row>
    <row r="26" spans="1:11" hidden="1" x14ac:dyDescent="0.2">
      <c r="A26" s="29" t="s">
        <v>86</v>
      </c>
      <c r="B26" s="30"/>
      <c r="C26" s="30"/>
      <c r="D26" s="30"/>
      <c r="E26" s="30"/>
      <c r="F26" s="30"/>
      <c r="G26" s="30"/>
      <c r="H26" s="30"/>
      <c r="I26" s="30"/>
      <c r="J26" s="30"/>
    </row>
    <row r="27" spans="1:11" hidden="1" x14ac:dyDescent="0.2">
      <c r="A27" s="29" t="s">
        <v>87</v>
      </c>
      <c r="B27" s="30"/>
      <c r="C27" s="30"/>
      <c r="D27" s="30"/>
      <c r="E27" s="30"/>
      <c r="F27" s="30"/>
      <c r="G27" s="30"/>
      <c r="H27" s="30"/>
      <c r="I27" s="30"/>
      <c r="J27" s="30"/>
    </row>
    <row r="28" spans="1:11" hidden="1" x14ac:dyDescent="0.2">
      <c r="A28" s="29" t="s">
        <v>88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1" x14ac:dyDescent="0.2">
      <c r="A29" s="29" t="s">
        <v>89</v>
      </c>
      <c r="B29" s="30"/>
      <c r="C29" s="30">
        <v>22225</v>
      </c>
      <c r="D29" s="30">
        <v>12500</v>
      </c>
      <c r="E29" s="30"/>
      <c r="F29" s="30"/>
      <c r="G29" s="30"/>
      <c r="H29" s="30"/>
      <c r="I29" s="30"/>
      <c r="J29" s="30"/>
    </row>
    <row r="30" spans="1:11" hidden="1" x14ac:dyDescent="0.2">
      <c r="A30" s="29" t="s">
        <v>90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1" hidden="1" x14ac:dyDescent="0.2">
      <c r="A31" s="29" t="s">
        <v>91</v>
      </c>
      <c r="B31" s="30"/>
      <c r="C31" s="30"/>
      <c r="D31" s="30"/>
      <c r="E31" s="30"/>
      <c r="F31" s="30"/>
      <c r="G31" s="30"/>
      <c r="H31" s="30"/>
      <c r="I31" s="30"/>
      <c r="J31" s="30"/>
    </row>
    <row r="32" spans="1:11" hidden="1" x14ac:dyDescent="0.2">
      <c r="A32" s="29" t="s">
        <v>92</v>
      </c>
      <c r="B32" s="30"/>
      <c r="C32" s="30"/>
      <c r="D32" s="30"/>
      <c r="E32" s="30"/>
      <c r="F32" s="30"/>
      <c r="G32" s="30"/>
      <c r="H32" s="30"/>
      <c r="I32" s="30"/>
      <c r="J32" s="30"/>
    </row>
    <row r="33" spans="1:11" x14ac:dyDescent="0.2">
      <c r="A33" s="29" t="s">
        <v>93</v>
      </c>
      <c r="B33" s="30">
        <v>1000</v>
      </c>
      <c r="C33" s="30"/>
      <c r="D33" s="30"/>
      <c r="E33" s="30"/>
      <c r="F33" s="30"/>
      <c r="G33" s="30"/>
      <c r="H33" s="30"/>
      <c r="I33" s="30"/>
      <c r="J33" s="30"/>
      <c r="K33" s="31">
        <f>SUM(C33:J33)/B33</f>
        <v>0</v>
      </c>
    </row>
    <row r="34" spans="1:11" hidden="1" x14ac:dyDescent="0.2">
      <c r="A34" s="29" t="s">
        <v>94</v>
      </c>
      <c r="B34" s="30"/>
      <c r="C34" s="30"/>
      <c r="D34" s="30"/>
      <c r="E34" s="30"/>
      <c r="F34" s="30"/>
      <c r="G34" s="30"/>
      <c r="H34" s="30"/>
      <c r="I34" s="30"/>
      <c r="J34" s="30"/>
      <c r="K34" s="31" t="e">
        <f>SUM(C34:J34)/B34</f>
        <v>#DIV/0!</v>
      </c>
    </row>
    <row r="35" spans="1:11" hidden="1" x14ac:dyDescent="0.2">
      <c r="A35" s="29" t="s">
        <v>95</v>
      </c>
      <c r="B35" s="30"/>
      <c r="C35" s="30"/>
      <c r="D35" s="30"/>
      <c r="E35" s="30"/>
      <c r="F35" s="30"/>
      <c r="G35" s="30"/>
      <c r="H35" s="30"/>
      <c r="I35" s="30"/>
      <c r="J35" s="30"/>
      <c r="K35" s="31" t="e">
        <f>SUM(C35:J35)/B35</f>
        <v>#DIV/0!</v>
      </c>
    </row>
    <row r="36" spans="1:11" hidden="1" x14ac:dyDescent="0.2">
      <c r="A36" s="29" t="s">
        <v>96</v>
      </c>
      <c r="B36" s="30"/>
      <c r="C36" s="30"/>
      <c r="D36" s="30"/>
      <c r="E36" s="30"/>
      <c r="F36" s="30"/>
      <c r="G36" s="30"/>
      <c r="H36" s="30"/>
      <c r="I36" s="30"/>
      <c r="J36" s="30"/>
      <c r="K36" s="31" t="e">
        <f>SUM(C36:J36)/B36</f>
        <v>#DIV/0!</v>
      </c>
    </row>
    <row r="37" spans="1:11" x14ac:dyDescent="0.2">
      <c r="A37" s="29" t="s">
        <v>97</v>
      </c>
      <c r="B37" s="30">
        <v>50000</v>
      </c>
      <c r="C37" s="30"/>
      <c r="D37" s="30"/>
      <c r="E37" s="30"/>
      <c r="F37" s="30"/>
      <c r="G37" s="30"/>
      <c r="H37" s="30"/>
      <c r="I37" s="30"/>
      <c r="J37" s="30"/>
      <c r="K37" s="31">
        <f>SUM(C37:J37)/B37</f>
        <v>0</v>
      </c>
    </row>
    <row r="38" spans="1:11" hidden="1" x14ac:dyDescent="0.2">
      <c r="A38" s="29" t="s">
        <v>98</v>
      </c>
      <c r="B38" s="30"/>
      <c r="C38" s="30"/>
      <c r="D38" s="30"/>
      <c r="E38" s="30"/>
      <c r="F38" s="30"/>
      <c r="G38" s="30"/>
      <c r="H38" s="30"/>
      <c r="I38" s="30"/>
      <c r="J38" s="30"/>
    </row>
    <row r="39" spans="1:11" hidden="1" x14ac:dyDescent="0.2">
      <c r="A39" s="29" t="s">
        <v>99</v>
      </c>
      <c r="B39" s="30"/>
      <c r="C39" s="30"/>
      <c r="D39" s="30"/>
      <c r="E39" s="30"/>
      <c r="F39" s="30"/>
      <c r="G39" s="30"/>
      <c r="H39" s="30"/>
      <c r="I39" s="30"/>
      <c r="J39" s="30"/>
    </row>
    <row r="40" spans="1:11" x14ac:dyDescent="0.2">
      <c r="A40" s="51" t="s">
        <v>100</v>
      </c>
      <c r="B40" s="30"/>
      <c r="C40" s="30"/>
      <c r="D40" s="30">
        <v>1670</v>
      </c>
      <c r="E40" s="30">
        <v>4265</v>
      </c>
      <c r="F40" s="30">
        <v>2604</v>
      </c>
      <c r="G40" s="30">
        <v>2115</v>
      </c>
      <c r="H40" s="30">
        <v>2397</v>
      </c>
      <c r="I40" s="30">
        <v>3270</v>
      </c>
      <c r="J40" s="30">
        <f>984+450</f>
        <v>1434</v>
      </c>
    </row>
    <row r="41" spans="1:11" hidden="1" x14ac:dyDescent="0.2">
      <c r="A41" s="51" t="s">
        <v>101</v>
      </c>
      <c r="B41" s="30"/>
      <c r="C41" s="30"/>
      <c r="D41" s="30"/>
      <c r="E41" s="30"/>
      <c r="F41" s="30"/>
      <c r="G41" s="30"/>
      <c r="H41" s="30"/>
      <c r="I41" s="30"/>
      <c r="J41" s="30"/>
    </row>
    <row r="42" spans="1:11" x14ac:dyDescent="0.2">
      <c r="A42" s="51" t="s">
        <v>102</v>
      </c>
      <c r="B42" s="30"/>
      <c r="C42" s="30">
        <v>1302</v>
      </c>
      <c r="D42" s="30">
        <v>42259</v>
      </c>
      <c r="E42" s="30"/>
      <c r="F42" s="30"/>
      <c r="G42" s="30"/>
      <c r="H42" s="30"/>
      <c r="I42" s="30"/>
      <c r="J42" s="30">
        <v>1000</v>
      </c>
    </row>
    <row r="43" spans="1:11" hidden="1" x14ac:dyDescent="0.2">
      <c r="A43" s="51" t="s">
        <v>103</v>
      </c>
      <c r="B43" s="30"/>
      <c r="C43" s="30"/>
      <c r="D43" s="30"/>
      <c r="E43" s="30"/>
      <c r="F43" s="30"/>
      <c r="G43" s="30"/>
      <c r="H43" s="30"/>
      <c r="I43" s="30"/>
      <c r="J43" s="30"/>
    </row>
    <row r="44" spans="1:11" hidden="1" x14ac:dyDescent="0.2">
      <c r="A44" s="51" t="s">
        <v>104</v>
      </c>
      <c r="B44" s="30"/>
      <c r="C44" s="30"/>
      <c r="D44" s="30"/>
      <c r="E44" s="30"/>
      <c r="F44" s="30"/>
      <c r="G44" s="30"/>
      <c r="H44" s="30"/>
      <c r="I44" s="30"/>
      <c r="J44" s="30"/>
    </row>
    <row r="45" spans="1:11" x14ac:dyDescent="0.2">
      <c r="A45" s="51" t="s">
        <v>105</v>
      </c>
      <c r="B45" s="30"/>
      <c r="C45" s="30">
        <v>3196</v>
      </c>
      <c r="D45" s="30"/>
      <c r="E45" s="30"/>
      <c r="F45" s="30"/>
      <c r="G45" s="30"/>
      <c r="H45" s="30"/>
      <c r="I45" s="30"/>
      <c r="J45" s="30"/>
    </row>
    <row r="46" spans="1:11" hidden="1" x14ac:dyDescent="0.2">
      <c r="A46" s="51" t="s">
        <v>106</v>
      </c>
      <c r="B46" s="30"/>
      <c r="C46" s="30"/>
      <c r="D46" s="30"/>
      <c r="E46" s="30"/>
      <c r="F46" s="30"/>
      <c r="G46" s="30"/>
      <c r="H46" s="30"/>
      <c r="I46" s="30"/>
      <c r="J46" s="30"/>
    </row>
    <row r="47" spans="1:11" x14ac:dyDescent="0.2">
      <c r="A47" s="51" t="s">
        <v>107</v>
      </c>
      <c r="B47" s="30"/>
      <c r="C47" s="30"/>
      <c r="D47" s="30">
        <v>3092</v>
      </c>
      <c r="E47" s="30">
        <v>9407</v>
      </c>
      <c r="F47" s="30">
        <v>4529</v>
      </c>
      <c r="G47" s="30">
        <v>3875</v>
      </c>
      <c r="H47" s="30">
        <v>4848</v>
      </c>
      <c r="I47" s="30">
        <v>5214</v>
      </c>
      <c r="J47" s="30">
        <v>4863</v>
      </c>
    </row>
    <row r="48" spans="1:11" hidden="1" x14ac:dyDescent="0.2">
      <c r="A48" s="51" t="s">
        <v>108</v>
      </c>
      <c r="B48" s="30"/>
      <c r="C48" s="30"/>
      <c r="D48" s="30"/>
      <c r="E48" s="30"/>
      <c r="F48" s="30"/>
      <c r="G48" s="30"/>
      <c r="H48" s="30"/>
      <c r="I48" s="30"/>
      <c r="J48" s="30"/>
    </row>
    <row r="49" spans="1:11" hidden="1" x14ac:dyDescent="0.2">
      <c r="A49" s="51" t="s">
        <v>109</v>
      </c>
      <c r="B49" s="30"/>
      <c r="C49" s="30"/>
      <c r="D49" s="30"/>
      <c r="E49" s="30"/>
      <c r="F49" s="30"/>
      <c r="G49" s="30"/>
      <c r="H49" s="30"/>
      <c r="I49" s="30"/>
      <c r="J49" s="30"/>
    </row>
    <row r="50" spans="1:11" x14ac:dyDescent="0.2">
      <c r="A50" s="51" t="s">
        <v>110</v>
      </c>
      <c r="B50" s="30"/>
      <c r="C50" s="30">
        <v>9200</v>
      </c>
      <c r="D50" s="30">
        <v>56123</v>
      </c>
      <c r="E50" s="30">
        <v>161548</v>
      </c>
      <c r="F50" s="30">
        <v>79377</v>
      </c>
      <c r="G50" s="30">
        <v>66315</v>
      </c>
      <c r="H50" s="30">
        <v>77832</v>
      </c>
      <c r="I50" s="30">
        <v>86545</v>
      </c>
      <c r="J50" s="30">
        <v>79049</v>
      </c>
    </row>
    <row r="51" spans="1:11" hidden="1" x14ac:dyDescent="0.2">
      <c r="A51" s="29" t="s">
        <v>111</v>
      </c>
      <c r="B51" s="30"/>
      <c r="C51" s="30"/>
      <c r="D51" s="30"/>
      <c r="E51" s="30"/>
      <c r="F51" s="30"/>
      <c r="G51" s="30"/>
      <c r="H51" s="30"/>
      <c r="I51" s="30"/>
      <c r="J51" s="30"/>
    </row>
    <row r="52" spans="1:11" x14ac:dyDescent="0.2">
      <c r="A52" s="29" t="s">
        <v>112</v>
      </c>
      <c r="B52" s="30">
        <v>25000</v>
      </c>
      <c r="C52" s="30"/>
      <c r="D52" s="30"/>
      <c r="E52" s="30"/>
      <c r="F52" s="30"/>
      <c r="G52" s="30"/>
      <c r="H52" s="30"/>
      <c r="I52" s="30"/>
      <c r="J52" s="30"/>
      <c r="K52" s="31">
        <f t="shared" ref="K52:K57" si="1">SUM(C52:J52)/B52</f>
        <v>0</v>
      </c>
    </row>
    <row r="53" spans="1:11" hidden="1" x14ac:dyDescent="0.2">
      <c r="A53" s="29" t="s">
        <v>113</v>
      </c>
      <c r="B53" s="30"/>
      <c r="C53" s="30"/>
      <c r="D53" s="30"/>
      <c r="E53" s="30"/>
      <c r="F53" s="30"/>
      <c r="G53" s="30"/>
      <c r="H53" s="30"/>
      <c r="I53" s="30"/>
      <c r="J53" s="30"/>
      <c r="K53" s="31" t="e">
        <f t="shared" si="1"/>
        <v>#DIV/0!</v>
      </c>
    </row>
    <row r="54" spans="1:11" hidden="1" x14ac:dyDescent="0.2">
      <c r="A54" s="29" t="s">
        <v>114</v>
      </c>
      <c r="B54" s="30"/>
      <c r="C54" s="30"/>
      <c r="D54" s="30"/>
      <c r="E54" s="30"/>
      <c r="F54" s="30"/>
      <c r="G54" s="30"/>
      <c r="H54" s="30"/>
      <c r="I54" s="30"/>
      <c r="J54" s="30"/>
      <c r="K54" s="31" t="e">
        <f t="shared" si="1"/>
        <v>#DIV/0!</v>
      </c>
    </row>
    <row r="55" spans="1:11" hidden="1" x14ac:dyDescent="0.2">
      <c r="A55" s="29" t="s">
        <v>115</v>
      </c>
      <c r="B55" s="30"/>
      <c r="C55" s="30"/>
      <c r="D55" s="30"/>
      <c r="E55" s="30"/>
      <c r="F55" s="30"/>
      <c r="G55" s="30"/>
      <c r="H55" s="30"/>
      <c r="I55" s="30"/>
      <c r="J55" s="30"/>
      <c r="K55" s="31" t="e">
        <f t="shared" si="1"/>
        <v>#DIV/0!</v>
      </c>
    </row>
    <row r="56" spans="1:11" hidden="1" x14ac:dyDescent="0.2">
      <c r="A56" s="29" t="s">
        <v>116</v>
      </c>
      <c r="B56" s="30"/>
      <c r="C56" s="30"/>
      <c r="D56" s="30"/>
      <c r="E56" s="30"/>
      <c r="F56" s="30"/>
      <c r="G56" s="30"/>
      <c r="H56" s="30"/>
      <c r="I56" s="30"/>
      <c r="J56" s="30"/>
      <c r="K56" s="31" t="e">
        <f t="shared" si="1"/>
        <v>#DIV/0!</v>
      </c>
    </row>
    <row r="57" spans="1:11" x14ac:dyDescent="0.2">
      <c r="A57" s="29" t="s">
        <v>117</v>
      </c>
      <c r="B57" s="30">
        <v>5000</v>
      </c>
      <c r="C57" s="30"/>
      <c r="D57" s="30">
        <v>63</v>
      </c>
      <c r="E57" s="30"/>
      <c r="F57" s="30">
        <v>53</v>
      </c>
      <c r="G57" s="30"/>
      <c r="H57" s="30"/>
      <c r="I57" s="30"/>
      <c r="J57" s="30"/>
      <c r="K57" s="31">
        <f t="shared" si="1"/>
        <v>2.3199999999999998E-2</v>
      </c>
    </row>
    <row r="58" spans="1:11" hidden="1" x14ac:dyDescent="0.2">
      <c r="A58" s="29" t="s">
        <v>118</v>
      </c>
      <c r="B58" s="30"/>
      <c r="C58" s="30"/>
      <c r="D58" s="30"/>
      <c r="E58" s="30"/>
      <c r="F58" s="30"/>
      <c r="G58" s="30"/>
      <c r="H58" s="30"/>
      <c r="I58" s="30"/>
      <c r="J58" s="30"/>
    </row>
    <row r="59" spans="1:11" hidden="1" x14ac:dyDescent="0.2">
      <c r="A59" s="29" t="s">
        <v>119</v>
      </c>
      <c r="B59" s="30"/>
      <c r="C59" s="30"/>
      <c r="D59" s="30"/>
      <c r="E59" s="30"/>
      <c r="F59" s="30"/>
      <c r="G59" s="30"/>
      <c r="H59" s="30"/>
      <c r="I59" s="30"/>
      <c r="J59" s="30"/>
    </row>
    <row r="60" spans="1:11" hidden="1" x14ac:dyDescent="0.2">
      <c r="A60" s="29" t="s">
        <v>120</v>
      </c>
      <c r="B60" s="30"/>
      <c r="C60" s="30"/>
      <c r="D60" s="30"/>
      <c r="E60" s="30"/>
      <c r="F60" s="30"/>
      <c r="G60" s="30"/>
      <c r="H60" s="30"/>
      <c r="I60" s="30"/>
      <c r="J60" s="30"/>
    </row>
    <row r="61" spans="1:11" ht="15" customHeight="1" x14ac:dyDescent="0.2">
      <c r="A61" s="29" t="s">
        <v>121</v>
      </c>
      <c r="B61" s="30"/>
      <c r="C61" s="30"/>
      <c r="D61" s="30">
        <v>440</v>
      </c>
      <c r="E61" s="30"/>
      <c r="F61" s="30"/>
      <c r="G61" s="30"/>
      <c r="H61" s="30"/>
      <c r="I61" s="30"/>
      <c r="J61" s="30">
        <v>110</v>
      </c>
    </row>
    <row r="62" spans="1:11" hidden="1" x14ac:dyDescent="0.2">
      <c r="A62" s="29" t="s">
        <v>122</v>
      </c>
      <c r="B62" s="30"/>
      <c r="C62" s="30"/>
      <c r="D62" s="30"/>
      <c r="E62" s="30"/>
      <c r="F62" s="30"/>
      <c r="G62" s="30"/>
      <c r="H62" s="30"/>
      <c r="I62" s="30"/>
      <c r="J62" s="30"/>
    </row>
    <row r="63" spans="1:11" hidden="1" x14ac:dyDescent="0.2">
      <c r="A63" s="29" t="s">
        <v>123</v>
      </c>
      <c r="B63" s="30"/>
      <c r="C63" s="30"/>
      <c r="D63" s="30"/>
      <c r="E63" s="30"/>
      <c r="F63" s="30"/>
      <c r="G63" s="30"/>
      <c r="H63" s="30"/>
      <c r="I63" s="30"/>
      <c r="J63" s="30"/>
    </row>
    <row r="64" spans="1:11" x14ac:dyDescent="0.2">
      <c r="A64" s="29" t="s">
        <v>124</v>
      </c>
      <c r="B64" s="30"/>
      <c r="C64" s="30"/>
      <c r="D64" s="30"/>
      <c r="E64" s="30"/>
      <c r="F64" s="30"/>
      <c r="G64" s="30">
        <v>7700</v>
      </c>
      <c r="H64" s="30"/>
      <c r="I64" s="30"/>
      <c r="J64" s="30"/>
    </row>
    <row r="65" spans="1:11" hidden="1" x14ac:dyDescent="0.2">
      <c r="A65" s="29" t="s">
        <v>125</v>
      </c>
      <c r="B65" s="30"/>
      <c r="C65" s="30"/>
      <c r="D65" s="30"/>
      <c r="E65" s="30"/>
      <c r="F65" s="30"/>
      <c r="G65" s="30"/>
      <c r="H65" s="30"/>
      <c r="I65" s="30"/>
      <c r="J65" s="30"/>
    </row>
    <row r="66" spans="1:11" hidden="1" x14ac:dyDescent="0.2">
      <c r="A66" s="29" t="s">
        <v>126</v>
      </c>
      <c r="B66" s="30"/>
      <c r="C66" s="30"/>
      <c r="D66" s="30"/>
      <c r="E66" s="30"/>
      <c r="F66" s="30"/>
      <c r="G66" s="30"/>
      <c r="H66" s="30"/>
      <c r="I66" s="30"/>
      <c r="J66" s="30"/>
    </row>
    <row r="67" spans="1:11" x14ac:dyDescent="0.2">
      <c r="A67" s="32" t="s">
        <v>127</v>
      </c>
      <c r="B67" s="30">
        <v>1000</v>
      </c>
      <c r="C67" s="30"/>
      <c r="D67" s="30"/>
      <c r="E67" s="30"/>
      <c r="F67" s="30"/>
      <c r="G67" s="30"/>
      <c r="H67" s="30"/>
      <c r="I67" s="30"/>
      <c r="J67" s="30"/>
      <c r="K67" s="31">
        <f t="shared" ref="K67:K93" si="2">SUM(C67:J67)/B67</f>
        <v>0</v>
      </c>
    </row>
    <row r="68" spans="1:11" hidden="1" x14ac:dyDescent="0.2">
      <c r="A68" s="29" t="s">
        <v>128</v>
      </c>
      <c r="B68" s="30"/>
      <c r="C68" s="30"/>
      <c r="D68" s="30"/>
      <c r="E68" s="30"/>
      <c r="F68" s="30"/>
      <c r="G68" s="30"/>
      <c r="H68" s="30"/>
      <c r="I68" s="30"/>
      <c r="J68" s="30"/>
      <c r="K68" s="31" t="e">
        <f t="shared" si="2"/>
        <v>#DIV/0!</v>
      </c>
    </row>
    <row r="69" spans="1:11" hidden="1" x14ac:dyDescent="0.2">
      <c r="A69" s="29" t="s">
        <v>129</v>
      </c>
      <c r="B69" s="30"/>
      <c r="C69" s="30"/>
      <c r="D69" s="30"/>
      <c r="E69" s="30"/>
      <c r="F69" s="30"/>
      <c r="G69" s="30"/>
      <c r="H69" s="30"/>
      <c r="I69" s="30"/>
      <c r="J69" s="30"/>
      <c r="K69" s="31" t="e">
        <f t="shared" si="2"/>
        <v>#DIV/0!</v>
      </c>
    </row>
    <row r="70" spans="1:11" hidden="1" x14ac:dyDescent="0.2">
      <c r="A70" s="29" t="s">
        <v>130</v>
      </c>
      <c r="B70" s="30"/>
      <c r="C70" s="30"/>
      <c r="D70" s="30"/>
      <c r="E70" s="30"/>
      <c r="F70" s="30"/>
      <c r="G70" s="30"/>
      <c r="H70" s="30"/>
      <c r="I70" s="30"/>
      <c r="J70" s="30"/>
      <c r="K70" s="31" t="e">
        <f t="shared" si="2"/>
        <v>#DIV/0!</v>
      </c>
    </row>
    <row r="71" spans="1:11" hidden="1" x14ac:dyDescent="0.2">
      <c r="A71" s="29" t="s">
        <v>131</v>
      </c>
      <c r="B71" s="30"/>
      <c r="C71" s="30"/>
      <c r="D71" s="30"/>
      <c r="E71" s="30"/>
      <c r="F71" s="30"/>
      <c r="G71" s="30"/>
      <c r="H71" s="30"/>
      <c r="I71" s="30"/>
      <c r="J71" s="30"/>
      <c r="K71" s="31" t="e">
        <f t="shared" si="2"/>
        <v>#DIV/0!</v>
      </c>
    </row>
    <row r="72" spans="1:11" hidden="1" x14ac:dyDescent="0.2">
      <c r="A72" s="29" t="s">
        <v>132</v>
      </c>
      <c r="B72" s="30"/>
      <c r="C72" s="30"/>
      <c r="D72" s="30"/>
      <c r="E72" s="30"/>
      <c r="F72" s="30"/>
      <c r="G72" s="30"/>
      <c r="H72" s="30"/>
      <c r="I72" s="30"/>
      <c r="J72" s="30"/>
      <c r="K72" s="31" t="e">
        <f t="shared" si="2"/>
        <v>#DIV/0!</v>
      </c>
    </row>
    <row r="73" spans="1:11" hidden="1" x14ac:dyDescent="0.2">
      <c r="A73" s="29" t="s">
        <v>133</v>
      </c>
      <c r="B73" s="30"/>
      <c r="C73" s="30"/>
      <c r="D73" s="30"/>
      <c r="E73" s="30"/>
      <c r="F73" s="30"/>
      <c r="G73" s="30"/>
      <c r="H73" s="30"/>
      <c r="I73" s="30"/>
      <c r="J73" s="30"/>
      <c r="K73" s="31" t="e">
        <f t="shared" si="2"/>
        <v>#DIV/0!</v>
      </c>
    </row>
    <row r="74" spans="1:11" hidden="1" x14ac:dyDescent="0.2">
      <c r="A74" s="33" t="s">
        <v>134</v>
      </c>
      <c r="B74" s="30"/>
      <c r="C74" s="30"/>
      <c r="D74" s="30"/>
      <c r="E74" s="30"/>
      <c r="F74" s="30"/>
      <c r="G74" s="30"/>
      <c r="H74" s="30"/>
      <c r="I74" s="30"/>
      <c r="J74" s="30"/>
      <c r="K74" s="31" t="e">
        <f t="shared" si="2"/>
        <v>#DIV/0!</v>
      </c>
    </row>
    <row r="75" spans="1:11" hidden="1" x14ac:dyDescent="0.2">
      <c r="A75" s="33" t="s">
        <v>135</v>
      </c>
      <c r="B75" s="30"/>
      <c r="C75" s="30"/>
      <c r="D75" s="30"/>
      <c r="E75" s="30"/>
      <c r="F75" s="30"/>
      <c r="G75" s="30"/>
      <c r="H75" s="30"/>
      <c r="I75" s="30"/>
      <c r="J75" s="30"/>
      <c r="K75" s="31" t="e">
        <f t="shared" si="2"/>
        <v>#DIV/0!</v>
      </c>
    </row>
    <row r="76" spans="1:11" x14ac:dyDescent="0.2">
      <c r="A76" s="29" t="s">
        <v>136</v>
      </c>
      <c r="B76" s="30">
        <v>85000</v>
      </c>
      <c r="C76" s="30"/>
      <c r="D76" s="30">
        <v>39387</v>
      </c>
      <c r="E76" s="30"/>
      <c r="F76" s="30">
        <v>36166</v>
      </c>
      <c r="G76" s="30">
        <v>56007</v>
      </c>
      <c r="H76" s="30">
        <v>64126</v>
      </c>
      <c r="I76" s="30">
        <v>800</v>
      </c>
      <c r="J76" s="30"/>
      <c r="K76" s="53">
        <f t="shared" si="2"/>
        <v>2.3115999999999999</v>
      </c>
    </row>
    <row r="77" spans="1:11" hidden="1" x14ac:dyDescent="0.2">
      <c r="A77" s="29" t="s">
        <v>137</v>
      </c>
      <c r="B77" s="30"/>
      <c r="C77" s="30"/>
      <c r="D77" s="30"/>
      <c r="E77" s="30"/>
      <c r="F77" s="30"/>
      <c r="G77" s="30"/>
      <c r="H77" s="30"/>
      <c r="I77" s="30"/>
      <c r="J77" s="30"/>
      <c r="K77" s="31" t="e">
        <f t="shared" si="2"/>
        <v>#DIV/0!</v>
      </c>
    </row>
    <row r="78" spans="1:11" hidden="1" x14ac:dyDescent="0.2">
      <c r="A78" s="29" t="s">
        <v>138</v>
      </c>
      <c r="B78" s="30"/>
      <c r="C78" s="30"/>
      <c r="D78" s="30"/>
      <c r="E78" s="30"/>
      <c r="F78" s="30"/>
      <c r="G78" s="30"/>
      <c r="H78" s="30"/>
      <c r="I78" s="30"/>
      <c r="J78" s="30"/>
      <c r="K78" s="31" t="e">
        <f t="shared" si="2"/>
        <v>#DIV/0!</v>
      </c>
    </row>
    <row r="79" spans="1:11" x14ac:dyDescent="0.2">
      <c r="A79" s="29" t="s">
        <v>139</v>
      </c>
      <c r="B79" s="30">
        <v>54500</v>
      </c>
      <c r="C79" s="30"/>
      <c r="D79" s="30"/>
      <c r="E79" s="30"/>
      <c r="F79" s="30"/>
      <c r="G79" s="30"/>
      <c r="H79" s="30"/>
      <c r="I79" s="30"/>
      <c r="J79" s="30"/>
      <c r="K79" s="31">
        <f t="shared" si="2"/>
        <v>0</v>
      </c>
    </row>
    <row r="80" spans="1:11" hidden="1" x14ac:dyDescent="0.2">
      <c r="A80" s="29" t="s">
        <v>140</v>
      </c>
      <c r="B80" s="30"/>
      <c r="C80" s="30"/>
      <c r="D80" s="30"/>
      <c r="E80" s="30"/>
      <c r="F80" s="30"/>
      <c r="G80" s="30"/>
      <c r="H80" s="30"/>
      <c r="I80" s="30"/>
      <c r="J80" s="30"/>
      <c r="K80" s="31" t="e">
        <f t="shared" si="2"/>
        <v>#DIV/0!</v>
      </c>
    </row>
    <row r="81" spans="1:11" hidden="1" x14ac:dyDescent="0.2">
      <c r="A81" s="29" t="s">
        <v>141</v>
      </c>
      <c r="B81" s="30"/>
      <c r="C81" s="30"/>
      <c r="D81" s="30"/>
      <c r="E81" s="30"/>
      <c r="F81" s="30"/>
      <c r="G81" s="30"/>
      <c r="H81" s="30"/>
      <c r="I81" s="30"/>
      <c r="J81" s="30"/>
      <c r="K81" s="31" t="e">
        <f t="shared" si="2"/>
        <v>#DIV/0!</v>
      </c>
    </row>
    <row r="82" spans="1:11" hidden="1" x14ac:dyDescent="0.2">
      <c r="A82" s="34" t="s">
        <v>142</v>
      </c>
      <c r="B82" s="30"/>
      <c r="C82" s="30"/>
      <c r="D82" s="30"/>
      <c r="E82" s="30"/>
      <c r="F82" s="30"/>
      <c r="G82" s="30"/>
      <c r="H82" s="30"/>
      <c r="I82" s="30"/>
      <c r="J82" s="30"/>
      <c r="K82" s="31" t="e">
        <f t="shared" si="2"/>
        <v>#DIV/0!</v>
      </c>
    </row>
    <row r="83" spans="1:11" hidden="1" x14ac:dyDescent="0.2">
      <c r="A83" s="34" t="s">
        <v>143</v>
      </c>
      <c r="B83" s="30"/>
      <c r="C83" s="30"/>
      <c r="D83" s="30"/>
      <c r="E83" s="30"/>
      <c r="F83" s="30"/>
      <c r="G83" s="30"/>
      <c r="H83" s="30"/>
      <c r="I83" s="30"/>
      <c r="J83" s="30"/>
      <c r="K83" s="31" t="e">
        <f t="shared" si="2"/>
        <v>#DIV/0!</v>
      </c>
    </row>
    <row r="84" spans="1:11" hidden="1" x14ac:dyDescent="0.2">
      <c r="A84" s="29" t="s">
        <v>144</v>
      </c>
      <c r="B84" s="30"/>
      <c r="C84" s="30"/>
      <c r="D84" s="30"/>
      <c r="E84" s="30"/>
      <c r="F84" s="30"/>
      <c r="G84" s="30"/>
      <c r="H84" s="30"/>
      <c r="I84" s="30"/>
      <c r="J84" s="30"/>
      <c r="K84" s="31" t="e">
        <f t="shared" si="2"/>
        <v>#DIV/0!</v>
      </c>
    </row>
    <row r="85" spans="1:11" hidden="1" x14ac:dyDescent="0.2">
      <c r="A85" s="29" t="s">
        <v>145</v>
      </c>
      <c r="B85" s="30"/>
      <c r="C85" s="30"/>
      <c r="D85" s="30"/>
      <c r="E85" s="30"/>
      <c r="F85" s="30"/>
      <c r="G85" s="30"/>
      <c r="H85" s="30"/>
      <c r="I85" s="30"/>
      <c r="J85" s="30"/>
      <c r="K85" s="31" t="e">
        <f t="shared" si="2"/>
        <v>#DIV/0!</v>
      </c>
    </row>
    <row r="86" spans="1:11" x14ac:dyDescent="0.2">
      <c r="A86" s="29" t="s">
        <v>146</v>
      </c>
      <c r="B86" s="30">
        <v>180000</v>
      </c>
      <c r="C86" s="30"/>
      <c r="D86" s="30"/>
      <c r="E86" s="30"/>
      <c r="F86" s="30"/>
      <c r="G86" s="30"/>
      <c r="H86" s="30"/>
      <c r="I86" s="30"/>
      <c r="J86" s="30"/>
      <c r="K86" s="31">
        <f t="shared" si="2"/>
        <v>0</v>
      </c>
    </row>
    <row r="87" spans="1:11" x14ac:dyDescent="0.2">
      <c r="A87" s="52" t="s">
        <v>147</v>
      </c>
      <c r="B87" s="30">
        <v>500000</v>
      </c>
      <c r="C87" s="30"/>
      <c r="D87" s="30"/>
      <c r="E87" s="30"/>
      <c r="F87" s="30"/>
      <c r="G87" s="30"/>
      <c r="H87" s="30"/>
      <c r="I87" s="30"/>
      <c r="J87" s="30"/>
      <c r="K87" s="31">
        <f t="shared" si="2"/>
        <v>0</v>
      </c>
    </row>
    <row r="88" spans="1:11" x14ac:dyDescent="0.2">
      <c r="A88" s="52" t="s">
        <v>148</v>
      </c>
      <c r="B88" s="30">
        <v>2980000</v>
      </c>
      <c r="C88" s="30"/>
      <c r="D88" s="30"/>
      <c r="E88" s="30"/>
      <c r="F88" s="30"/>
      <c r="G88" s="30"/>
      <c r="H88" s="30"/>
      <c r="I88" s="30"/>
      <c r="J88" s="30"/>
      <c r="K88" s="31">
        <f t="shared" si="2"/>
        <v>0</v>
      </c>
    </row>
    <row r="89" spans="1:11" x14ac:dyDescent="0.2">
      <c r="A89" s="52" t="s">
        <v>149</v>
      </c>
      <c r="B89" s="30">
        <v>450000</v>
      </c>
      <c r="C89" s="30"/>
      <c r="D89" s="30"/>
      <c r="E89" s="30"/>
      <c r="F89" s="30"/>
      <c r="G89" s="30"/>
      <c r="H89" s="30"/>
      <c r="I89" s="30"/>
      <c r="J89" s="30"/>
      <c r="K89" s="31">
        <f t="shared" si="2"/>
        <v>0</v>
      </c>
    </row>
    <row r="90" spans="1:11" x14ac:dyDescent="0.2">
      <c r="A90" s="52" t="s">
        <v>150</v>
      </c>
      <c r="B90" s="30">
        <v>1200000</v>
      </c>
      <c r="C90" s="30"/>
      <c r="D90" s="30"/>
      <c r="E90" s="30"/>
      <c r="F90" s="30"/>
      <c r="G90" s="30"/>
      <c r="H90" s="30"/>
      <c r="I90" s="30"/>
      <c r="J90" s="30"/>
      <c r="K90" s="31">
        <f t="shared" si="2"/>
        <v>0</v>
      </c>
    </row>
    <row r="91" spans="1:11" x14ac:dyDescent="0.2">
      <c r="A91" s="35" t="s">
        <v>151</v>
      </c>
      <c r="B91" s="30">
        <v>210000</v>
      </c>
      <c r="C91" s="30"/>
      <c r="D91" s="30"/>
      <c r="E91" s="30"/>
      <c r="F91" s="30"/>
      <c r="G91" s="30"/>
      <c r="H91" s="30"/>
      <c r="I91" s="30"/>
      <c r="J91" s="30"/>
      <c r="K91" s="31">
        <f t="shared" si="2"/>
        <v>0</v>
      </c>
    </row>
    <row r="92" spans="1:11" x14ac:dyDescent="0.2">
      <c r="A92" s="35" t="s">
        <v>152</v>
      </c>
      <c r="B92" s="30">
        <v>50000</v>
      </c>
      <c r="C92" s="30"/>
      <c r="D92" s="30"/>
      <c r="E92" s="30"/>
      <c r="F92" s="30"/>
      <c r="G92" s="30"/>
      <c r="H92" s="30"/>
      <c r="I92" s="30"/>
      <c r="J92" s="30"/>
      <c r="K92" s="31">
        <f t="shared" si="2"/>
        <v>0</v>
      </c>
    </row>
    <row r="93" spans="1:11" ht="12.75" thickBot="1" x14ac:dyDescent="0.25">
      <c r="A93" s="35" t="s">
        <v>153</v>
      </c>
      <c r="B93" s="30">
        <v>950000</v>
      </c>
      <c r="C93" s="30"/>
      <c r="D93" s="30"/>
      <c r="E93" s="30"/>
      <c r="F93" s="30">
        <v>26388</v>
      </c>
      <c r="G93" s="30"/>
      <c r="H93" s="30"/>
      <c r="I93" s="30">
        <v>27278</v>
      </c>
      <c r="J93" s="30"/>
      <c r="K93" s="31">
        <f t="shared" si="2"/>
        <v>5.6490526315789477E-2</v>
      </c>
    </row>
    <row r="94" spans="1:11" ht="12.75" hidden="1" thickBot="1" x14ac:dyDescent="0.25">
      <c r="A94" s="35" t="s">
        <v>154</v>
      </c>
      <c r="B94" s="30"/>
      <c r="C94" s="30"/>
      <c r="D94" s="30"/>
      <c r="E94" s="30"/>
      <c r="F94" s="30"/>
      <c r="G94" s="30"/>
      <c r="H94" s="30"/>
      <c r="I94" s="30"/>
      <c r="J94" s="30"/>
    </row>
    <row r="95" spans="1:11" ht="12.75" hidden="1" thickBot="1" x14ac:dyDescent="0.25">
      <c r="A95" s="35" t="s">
        <v>155</v>
      </c>
      <c r="B95" s="30"/>
      <c r="C95" s="30"/>
      <c r="D95" s="30"/>
      <c r="E95" s="30"/>
      <c r="F95" s="30"/>
      <c r="G95" s="30"/>
      <c r="H95" s="30"/>
      <c r="I95" s="30"/>
      <c r="J95" s="30"/>
    </row>
    <row r="96" spans="1:11" ht="12.75" hidden="1" thickBot="1" x14ac:dyDescent="0.25">
      <c r="A96" s="35" t="s">
        <v>154</v>
      </c>
      <c r="B96" s="30"/>
      <c r="C96" s="30"/>
      <c r="D96" s="30"/>
      <c r="E96" s="30"/>
      <c r="F96" s="30"/>
      <c r="G96" s="30"/>
      <c r="H96" s="30"/>
      <c r="I96" s="30"/>
      <c r="J96" s="30"/>
    </row>
    <row r="97" spans="1:10" ht="12.75" hidden="1" thickBot="1" x14ac:dyDescent="0.25">
      <c r="A97" s="35" t="s">
        <v>156</v>
      </c>
      <c r="B97" s="30"/>
      <c r="C97" s="30"/>
      <c r="D97" s="30"/>
      <c r="E97" s="30"/>
      <c r="F97" s="30"/>
      <c r="G97" s="30"/>
      <c r="H97" s="30"/>
      <c r="I97" s="30"/>
      <c r="J97" s="30"/>
    </row>
    <row r="98" spans="1:10" ht="12.75" hidden="1" thickBot="1" x14ac:dyDescent="0.25">
      <c r="A98" s="35" t="s">
        <v>157</v>
      </c>
      <c r="B98" s="30"/>
      <c r="C98" s="30"/>
      <c r="D98" s="30"/>
      <c r="E98" s="30"/>
      <c r="F98" s="30"/>
      <c r="G98" s="30"/>
      <c r="H98" s="30"/>
      <c r="I98" s="30"/>
      <c r="J98" s="30"/>
    </row>
    <row r="99" spans="1:10" ht="12.75" hidden="1" thickBot="1" x14ac:dyDescent="0.25">
      <c r="A99" s="35" t="s">
        <v>158</v>
      </c>
      <c r="B99" s="30"/>
      <c r="C99" s="30"/>
      <c r="D99" s="30"/>
      <c r="E99" s="30"/>
      <c r="F99" s="30"/>
      <c r="G99" s="30"/>
      <c r="H99" s="30"/>
      <c r="I99" s="30"/>
      <c r="J99" s="30"/>
    </row>
    <row r="100" spans="1:10" ht="12.75" hidden="1" thickBot="1" x14ac:dyDescent="0.25">
      <c r="A100" s="35" t="s">
        <v>159</v>
      </c>
      <c r="B100" s="30"/>
      <c r="C100" s="30"/>
      <c r="D100" s="30"/>
      <c r="E100" s="30"/>
      <c r="F100" s="30"/>
      <c r="G100" s="30"/>
      <c r="H100" s="30"/>
      <c r="I100" s="30"/>
      <c r="J100" s="30"/>
    </row>
    <row r="101" spans="1:10" ht="12.75" hidden="1" thickBot="1" x14ac:dyDescent="0.25">
      <c r="A101" s="35" t="s">
        <v>160</v>
      </c>
      <c r="B101" s="30"/>
      <c r="C101" s="30"/>
      <c r="D101" s="30"/>
      <c r="E101" s="30"/>
      <c r="F101" s="30"/>
      <c r="G101" s="30"/>
      <c r="H101" s="30"/>
      <c r="I101" s="30"/>
      <c r="J101" s="30"/>
    </row>
    <row r="102" spans="1:10" ht="12.75" hidden="1" thickBot="1" x14ac:dyDescent="0.25">
      <c r="A102" s="35" t="s">
        <v>161</v>
      </c>
      <c r="B102" s="30"/>
      <c r="C102" s="30"/>
      <c r="D102" s="30"/>
      <c r="E102" s="30"/>
      <c r="F102" s="30"/>
      <c r="G102" s="30"/>
      <c r="H102" s="30"/>
      <c r="I102" s="30"/>
      <c r="J102" s="30"/>
    </row>
    <row r="103" spans="1:10" ht="12.75" hidden="1" thickBot="1" x14ac:dyDescent="0.25">
      <c r="A103" s="35" t="s">
        <v>162</v>
      </c>
      <c r="B103" s="30"/>
      <c r="C103" s="30"/>
      <c r="D103" s="30"/>
      <c r="E103" s="30"/>
      <c r="F103" s="30"/>
      <c r="G103" s="30"/>
      <c r="H103" s="30"/>
      <c r="I103" s="30"/>
      <c r="J103" s="30"/>
    </row>
    <row r="104" spans="1:10" ht="12.75" hidden="1" thickBot="1" x14ac:dyDescent="0.25">
      <c r="A104" s="35" t="s">
        <v>163</v>
      </c>
      <c r="B104" s="30"/>
      <c r="C104" s="30"/>
      <c r="D104" s="30"/>
      <c r="E104" s="30"/>
      <c r="F104" s="30"/>
      <c r="G104" s="30"/>
      <c r="H104" s="30"/>
      <c r="I104" s="30"/>
      <c r="J104" s="30"/>
    </row>
    <row r="105" spans="1:10" ht="12.75" hidden="1" thickBot="1" x14ac:dyDescent="0.25">
      <c r="A105" s="35" t="s">
        <v>164</v>
      </c>
      <c r="B105" s="30"/>
      <c r="C105" s="30"/>
      <c r="D105" s="30"/>
      <c r="E105" s="30"/>
      <c r="F105" s="30"/>
      <c r="G105" s="30"/>
      <c r="H105" s="30"/>
      <c r="I105" s="30"/>
      <c r="J105" s="30"/>
    </row>
    <row r="106" spans="1:10" ht="12.75" hidden="1" thickBot="1" x14ac:dyDescent="0.25">
      <c r="A106" s="36" t="s">
        <v>165</v>
      </c>
      <c r="B106" s="37"/>
      <c r="C106" s="37"/>
      <c r="D106" s="37"/>
      <c r="E106" s="37"/>
      <c r="F106" s="37"/>
      <c r="G106" s="37"/>
      <c r="H106" s="37"/>
      <c r="I106" s="37"/>
      <c r="J106" s="37"/>
    </row>
    <row r="107" spans="1:10" ht="12.75" thickBot="1" x14ac:dyDescent="0.25">
      <c r="A107" s="38" t="s">
        <v>166</v>
      </c>
      <c r="B107" s="39">
        <f t="shared" ref="B107:J107" si="3">SUM(B6:B106)</f>
        <v>7051500</v>
      </c>
      <c r="C107" s="39">
        <f t="shared" si="3"/>
        <v>35932</v>
      </c>
      <c r="D107" s="39">
        <f t="shared" si="3"/>
        <v>161020</v>
      </c>
      <c r="E107" s="39">
        <f t="shared" si="3"/>
        <v>175220</v>
      </c>
      <c r="F107" s="39">
        <f t="shared" si="3"/>
        <v>152559</v>
      </c>
      <c r="G107" s="39">
        <f t="shared" si="3"/>
        <v>136424</v>
      </c>
      <c r="H107" s="39">
        <f t="shared" si="3"/>
        <v>156076</v>
      </c>
      <c r="I107" s="39">
        <f t="shared" si="3"/>
        <v>123953</v>
      </c>
      <c r="J107" s="39">
        <f t="shared" si="3"/>
        <v>87468</v>
      </c>
    </row>
    <row r="108" spans="1:10" x14ac:dyDescent="0.2">
      <c r="A108" s="40" t="s">
        <v>167</v>
      </c>
      <c r="B108" s="41">
        <f>SUM(C107:J107)</f>
        <v>1028652</v>
      </c>
    </row>
    <row r="109" spans="1:10" ht="12.75" thickBot="1" x14ac:dyDescent="0.25">
      <c r="A109" s="43" t="s">
        <v>168</v>
      </c>
      <c r="B109" s="44">
        <f>B108/B107</f>
        <v>0.14587704743671559</v>
      </c>
    </row>
    <row r="110" spans="1:10" s="19" customFormat="1" ht="12.75" thickBot="1" x14ac:dyDescent="0.25">
      <c r="A110" s="25" t="s">
        <v>169</v>
      </c>
      <c r="B110" s="26"/>
      <c r="C110" s="26" t="s">
        <v>58</v>
      </c>
      <c r="D110" s="26" t="s">
        <v>59</v>
      </c>
      <c r="E110" s="26" t="s">
        <v>60</v>
      </c>
      <c r="F110" s="26" t="s">
        <v>61</v>
      </c>
      <c r="G110" s="26" t="s">
        <v>62</v>
      </c>
      <c r="H110" s="26" t="s">
        <v>63</v>
      </c>
      <c r="I110" s="26" t="s">
        <v>64</v>
      </c>
      <c r="J110" s="26" t="s">
        <v>65</v>
      </c>
    </row>
    <row r="111" spans="1:10" x14ac:dyDescent="0.2">
      <c r="A111" s="45" t="s">
        <v>170</v>
      </c>
      <c r="B111" s="46"/>
      <c r="C111" s="46"/>
      <c r="D111" s="46"/>
      <c r="E111" s="46"/>
      <c r="F111" s="46"/>
      <c r="G111" s="46"/>
      <c r="H111" s="46"/>
      <c r="I111" s="46"/>
      <c r="J111" s="47"/>
    </row>
    <row r="112" spans="1:10" x14ac:dyDescent="0.2">
      <c r="A112" s="45" t="s">
        <v>171</v>
      </c>
      <c r="B112" s="46"/>
      <c r="C112" s="46"/>
      <c r="D112" s="46"/>
      <c r="E112" s="46">
        <v>38244</v>
      </c>
      <c r="F112" s="46"/>
      <c r="G112" s="46"/>
      <c r="H112" s="46"/>
      <c r="I112" s="46"/>
      <c r="J112" s="47"/>
    </row>
    <row r="113" spans="1:10" x14ac:dyDescent="0.2">
      <c r="A113" s="45" t="s">
        <v>172</v>
      </c>
      <c r="B113" s="46">
        <v>20000</v>
      </c>
      <c r="C113" s="46"/>
      <c r="D113" s="46"/>
      <c r="E113" s="46"/>
      <c r="F113" s="46"/>
      <c r="G113" s="46"/>
      <c r="H113" s="46"/>
      <c r="I113" s="46"/>
      <c r="J113" s="47"/>
    </row>
    <row r="114" spans="1:10" x14ac:dyDescent="0.2">
      <c r="A114" s="45" t="s">
        <v>173</v>
      </c>
      <c r="B114" s="46"/>
      <c r="C114" s="46"/>
      <c r="D114" s="46"/>
      <c r="E114" s="46"/>
      <c r="F114" s="46"/>
      <c r="G114" s="46"/>
      <c r="H114" s="46"/>
      <c r="I114" s="46"/>
      <c r="J114" s="47"/>
    </row>
    <row r="115" spans="1:10" x14ac:dyDescent="0.2">
      <c r="A115" s="45" t="s">
        <v>174</v>
      </c>
      <c r="B115" s="46"/>
      <c r="C115" s="46"/>
      <c r="D115" s="46"/>
      <c r="E115" s="46"/>
      <c r="F115" s="46"/>
      <c r="G115" s="46"/>
      <c r="H115" s="46"/>
      <c r="I115" s="46"/>
      <c r="J115" s="47"/>
    </row>
    <row r="116" spans="1:10" ht="12.75" thickBot="1" x14ac:dyDescent="0.25">
      <c r="A116" s="48"/>
      <c r="B116" s="49"/>
      <c r="C116" s="49"/>
      <c r="D116" s="49"/>
      <c r="E116" s="49"/>
      <c r="F116" s="49"/>
      <c r="G116" s="49"/>
      <c r="H116" s="49"/>
      <c r="I116" s="49"/>
      <c r="J116" s="50"/>
    </row>
  </sheetData>
  <pageMargins left="0.2" right="0.22" top="0.16" bottom="0.17" header="0.16" footer="0.17"/>
  <pageSetup scale="80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J10" sqref="J10:J11"/>
    </sheetView>
  </sheetViews>
  <sheetFormatPr defaultRowHeight="15" x14ac:dyDescent="0.25"/>
  <cols>
    <col min="3" max="3" width="13.28515625" customWidth="1"/>
  </cols>
  <sheetData>
    <row r="2" spans="2:6" ht="15.75" thickBot="1" x14ac:dyDescent="0.3">
      <c r="B2" s="54" t="s">
        <v>175</v>
      </c>
      <c r="C2" s="54"/>
      <c r="D2" s="54"/>
      <c r="E2" s="54"/>
      <c r="F2" s="54"/>
    </row>
    <row r="3" spans="2:6" x14ac:dyDescent="0.25">
      <c r="B3" s="55"/>
      <c r="C3" s="55"/>
      <c r="D3" s="55"/>
      <c r="E3" s="55"/>
      <c r="F3" s="55"/>
    </row>
    <row r="4" spans="2:6" x14ac:dyDescent="0.25">
      <c r="B4" s="55"/>
      <c r="C4" s="55" t="s">
        <v>176</v>
      </c>
      <c r="D4" s="55"/>
      <c r="E4" s="55"/>
      <c r="F4" s="55"/>
    </row>
    <row r="6" spans="2:6" x14ac:dyDescent="0.25">
      <c r="B6" s="18">
        <v>41365</v>
      </c>
      <c r="C6" s="56">
        <v>128775</v>
      </c>
      <c r="D6" s="57"/>
    </row>
    <row r="7" spans="2:6" x14ac:dyDescent="0.25">
      <c r="B7" s="18">
        <v>41395</v>
      </c>
      <c r="C7" s="56">
        <v>163275</v>
      </c>
      <c r="D7" s="57"/>
    </row>
    <row r="8" spans="2:6" x14ac:dyDescent="0.25">
      <c r="B8" s="18">
        <v>41426</v>
      </c>
      <c r="C8" s="56">
        <v>161325</v>
      </c>
      <c r="D8" s="57"/>
    </row>
    <row r="9" spans="2:6" x14ac:dyDescent="0.25">
      <c r="B9" s="18">
        <v>41456</v>
      </c>
      <c r="C9" s="56">
        <v>130800</v>
      </c>
      <c r="D9" s="57"/>
    </row>
    <row r="10" spans="2:6" x14ac:dyDescent="0.25">
      <c r="B10" s="18">
        <v>41487</v>
      </c>
      <c r="C10" s="56">
        <v>138675</v>
      </c>
      <c r="D10" s="57"/>
    </row>
    <row r="11" spans="2:6" x14ac:dyDescent="0.25">
      <c r="B11" s="18">
        <v>41518</v>
      </c>
      <c r="C11" s="56">
        <v>116175</v>
      </c>
      <c r="D11" s="57"/>
    </row>
    <row r="12" spans="2:6" x14ac:dyDescent="0.25">
      <c r="B12" s="18">
        <v>41548</v>
      </c>
      <c r="C12" s="56">
        <v>127800</v>
      </c>
      <c r="D12" s="57"/>
    </row>
    <row r="13" spans="2:6" x14ac:dyDescent="0.25">
      <c r="C13" s="58"/>
    </row>
    <row r="14" spans="2:6" ht="15.75" thickBot="1" x14ac:dyDescent="0.3">
      <c r="B14" t="s">
        <v>177</v>
      </c>
      <c r="C14" s="59">
        <f>SUM(C6:C13)</f>
        <v>966825</v>
      </c>
    </row>
    <row r="15" spans="2:6" x14ac:dyDescent="0.25">
      <c r="C15" s="5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30" sqref="C30"/>
    </sheetView>
  </sheetViews>
  <sheetFormatPr defaultRowHeight="12" x14ac:dyDescent="0.2"/>
  <cols>
    <col min="1" max="1" width="19.42578125" style="11" bestFit="1" customWidth="1"/>
    <col min="2" max="2" width="9.140625" style="11"/>
    <col min="3" max="3" width="10" style="11" bestFit="1" customWidth="1"/>
    <col min="4" max="7" width="9.140625" style="11"/>
    <col min="8" max="8" width="10.5703125" style="11" customWidth="1"/>
    <col min="9" max="9" width="9.140625" style="11"/>
    <col min="10" max="10" width="19.42578125" style="11" bestFit="1" customWidth="1"/>
    <col min="11" max="16384" width="9.140625" style="11"/>
  </cols>
  <sheetData>
    <row r="1" spans="1:16" ht="15" customHeight="1" x14ac:dyDescent="0.2">
      <c r="A1" s="213" t="s">
        <v>248</v>
      </c>
      <c r="B1" s="213"/>
      <c r="C1" s="213"/>
      <c r="D1" s="213"/>
      <c r="E1" s="213"/>
      <c r="F1" s="213"/>
      <c r="G1" s="213"/>
      <c r="H1" s="213"/>
      <c r="J1" s="213" t="s">
        <v>249</v>
      </c>
      <c r="K1" s="213"/>
      <c r="L1" s="213"/>
      <c r="M1" s="213"/>
      <c r="N1" s="213"/>
      <c r="O1" s="213"/>
      <c r="P1" s="117"/>
    </row>
    <row r="2" spans="1:16" ht="36" x14ac:dyDescent="0.2">
      <c r="A2" s="123"/>
      <c r="B2" s="124" t="s">
        <v>237</v>
      </c>
      <c r="C2" s="124" t="s">
        <v>238</v>
      </c>
      <c r="D2" s="124" t="s">
        <v>239</v>
      </c>
      <c r="E2" s="124" t="s">
        <v>240</v>
      </c>
      <c r="F2" s="125" t="s">
        <v>241</v>
      </c>
      <c r="G2" s="125" t="s">
        <v>242</v>
      </c>
      <c r="H2" s="124" t="s">
        <v>243</v>
      </c>
      <c r="I2" s="117"/>
      <c r="J2" s="123"/>
      <c r="K2" s="124" t="s">
        <v>244</v>
      </c>
      <c r="L2" s="124" t="s">
        <v>245</v>
      </c>
      <c r="M2" s="124" t="s">
        <v>246</v>
      </c>
      <c r="N2" s="124" t="s">
        <v>247</v>
      </c>
      <c r="O2" s="125" t="s">
        <v>206</v>
      </c>
      <c r="P2" s="117"/>
    </row>
    <row r="3" spans="1:16" ht="12" hidden="1" customHeight="1" x14ac:dyDescent="0.2">
      <c r="A3" s="126">
        <v>41365</v>
      </c>
      <c r="B3" s="127">
        <v>1874</v>
      </c>
      <c r="C3" s="127">
        <v>89</v>
      </c>
      <c r="D3" s="127">
        <v>21</v>
      </c>
      <c r="E3" s="127">
        <v>7</v>
      </c>
      <c r="F3" s="127">
        <f>SUM(B3:E3)</f>
        <v>1991</v>
      </c>
      <c r="G3" s="128">
        <v>318850.40000000002</v>
      </c>
      <c r="H3" s="129">
        <f>F3/(G3/3)</f>
        <v>1.87329230259708E-2</v>
      </c>
      <c r="I3" s="117"/>
      <c r="J3" s="118">
        <v>41365</v>
      </c>
      <c r="K3" s="121">
        <f>B3*300</f>
        <v>562200</v>
      </c>
      <c r="L3" s="121">
        <f>C3*500</f>
        <v>44500</v>
      </c>
      <c r="M3" s="121">
        <f>D3*1000</f>
        <v>21000</v>
      </c>
      <c r="N3" s="121">
        <f>E3*2500</f>
        <v>17500</v>
      </c>
      <c r="O3" s="121">
        <f>SUM(K3:N3)</f>
        <v>645200</v>
      </c>
      <c r="P3" s="117"/>
    </row>
    <row r="4" spans="1:16" ht="11.25" customHeight="1" x14ac:dyDescent="0.2">
      <c r="A4" s="126">
        <v>41395</v>
      </c>
      <c r="B4" s="127">
        <v>2352</v>
      </c>
      <c r="C4" s="127">
        <v>91</v>
      </c>
      <c r="D4" s="127">
        <v>26</v>
      </c>
      <c r="E4" s="127">
        <v>29</v>
      </c>
      <c r="F4" s="127">
        <f t="shared" ref="F4:F14" si="0">SUM(B4:E4)</f>
        <v>2498</v>
      </c>
      <c r="G4" s="128">
        <v>417014.4</v>
      </c>
      <c r="H4" s="129">
        <f t="shared" ref="H4:H15" si="1">F4/(G4/3)</f>
        <v>1.7970602454015973E-2</v>
      </c>
      <c r="I4" s="117"/>
      <c r="J4" s="126">
        <v>41395</v>
      </c>
      <c r="K4" s="131">
        <f t="shared" ref="K4:K14" si="2">B4*300</f>
        <v>705600</v>
      </c>
      <c r="L4" s="131">
        <f t="shared" ref="L4:L14" si="3">C4*500</f>
        <v>45500</v>
      </c>
      <c r="M4" s="131">
        <f t="shared" ref="M4:M14" si="4">D4*1000</f>
        <v>26000</v>
      </c>
      <c r="N4" s="131">
        <f t="shared" ref="N4:N14" si="5">E4*2500</f>
        <v>72500</v>
      </c>
      <c r="O4" s="131">
        <f t="shared" ref="O4:O14" si="6">SUM(K4:N4)</f>
        <v>849600</v>
      </c>
      <c r="P4" s="117"/>
    </row>
    <row r="5" spans="1:16" x14ac:dyDescent="0.2">
      <c r="A5" s="126">
        <v>41426</v>
      </c>
      <c r="B5" s="127">
        <v>2343</v>
      </c>
      <c r="C5" s="127">
        <v>114</v>
      </c>
      <c r="D5" s="127">
        <v>34</v>
      </c>
      <c r="E5" s="127">
        <v>15</v>
      </c>
      <c r="F5" s="127">
        <f t="shared" si="0"/>
        <v>2506</v>
      </c>
      <c r="G5" s="128">
        <v>315958.5</v>
      </c>
      <c r="H5" s="129">
        <f t="shared" si="1"/>
        <v>2.37942641201297E-2</v>
      </c>
      <c r="I5" s="117"/>
      <c r="J5" s="126">
        <v>41426</v>
      </c>
      <c r="K5" s="131">
        <f t="shared" si="2"/>
        <v>702900</v>
      </c>
      <c r="L5" s="131">
        <f t="shared" si="3"/>
        <v>57000</v>
      </c>
      <c r="M5" s="131">
        <f t="shared" si="4"/>
        <v>34000</v>
      </c>
      <c r="N5" s="131">
        <f t="shared" si="5"/>
        <v>37500</v>
      </c>
      <c r="O5" s="131">
        <f t="shared" si="6"/>
        <v>831400</v>
      </c>
      <c r="P5" s="117"/>
    </row>
    <row r="6" spans="1:16" x14ac:dyDescent="0.2">
      <c r="A6" s="126">
        <v>41456</v>
      </c>
      <c r="B6" s="127">
        <v>1867</v>
      </c>
      <c r="C6" s="127">
        <v>84</v>
      </c>
      <c r="D6" s="127">
        <v>28</v>
      </c>
      <c r="E6" s="127">
        <v>12</v>
      </c>
      <c r="F6" s="127">
        <f t="shared" si="0"/>
        <v>1991</v>
      </c>
      <c r="G6" s="128">
        <v>256906.1</v>
      </c>
      <c r="H6" s="129">
        <f t="shared" si="1"/>
        <v>2.3249739885506805E-2</v>
      </c>
      <c r="I6" s="117"/>
      <c r="J6" s="126">
        <v>41456</v>
      </c>
      <c r="K6" s="131">
        <f t="shared" si="2"/>
        <v>560100</v>
      </c>
      <c r="L6" s="131">
        <f t="shared" si="3"/>
        <v>42000</v>
      </c>
      <c r="M6" s="131">
        <f t="shared" si="4"/>
        <v>28000</v>
      </c>
      <c r="N6" s="131">
        <f t="shared" si="5"/>
        <v>30000</v>
      </c>
      <c r="O6" s="131">
        <f t="shared" si="6"/>
        <v>660100</v>
      </c>
      <c r="P6" s="117"/>
    </row>
    <row r="7" spans="1:16" x14ac:dyDescent="0.2">
      <c r="A7" s="126">
        <v>41487</v>
      </c>
      <c r="B7" s="127">
        <v>2043</v>
      </c>
      <c r="C7" s="127">
        <v>94</v>
      </c>
      <c r="D7" s="127">
        <v>26</v>
      </c>
      <c r="E7" s="127">
        <v>19</v>
      </c>
      <c r="F7" s="127">
        <f t="shared" si="0"/>
        <v>2182</v>
      </c>
      <c r="G7" s="128">
        <v>395960.4</v>
      </c>
      <c r="H7" s="129">
        <f t="shared" si="1"/>
        <v>1.6531956225925622E-2</v>
      </c>
      <c r="I7" s="117"/>
      <c r="J7" s="126">
        <v>41487</v>
      </c>
      <c r="K7" s="131">
        <f t="shared" si="2"/>
        <v>612900</v>
      </c>
      <c r="L7" s="131">
        <f t="shared" si="3"/>
        <v>47000</v>
      </c>
      <c r="M7" s="131">
        <f t="shared" si="4"/>
        <v>26000</v>
      </c>
      <c r="N7" s="131">
        <f t="shared" si="5"/>
        <v>47500</v>
      </c>
      <c r="O7" s="131">
        <f t="shared" si="6"/>
        <v>733400</v>
      </c>
      <c r="P7" s="117"/>
    </row>
    <row r="8" spans="1:16" x14ac:dyDescent="0.2">
      <c r="A8" s="126">
        <v>41518</v>
      </c>
      <c r="B8" s="127">
        <v>1691</v>
      </c>
      <c r="C8" s="127">
        <v>73</v>
      </c>
      <c r="D8" s="127">
        <v>23</v>
      </c>
      <c r="E8" s="127">
        <v>11</v>
      </c>
      <c r="F8" s="127">
        <f t="shared" si="0"/>
        <v>1798</v>
      </c>
      <c r="G8" s="128">
        <v>257240.5</v>
      </c>
      <c r="H8" s="129">
        <f t="shared" si="1"/>
        <v>2.0968704383640992E-2</v>
      </c>
      <c r="I8" s="117"/>
      <c r="J8" s="126">
        <v>41518</v>
      </c>
      <c r="K8" s="131">
        <f t="shared" si="2"/>
        <v>507300</v>
      </c>
      <c r="L8" s="131">
        <f t="shared" si="3"/>
        <v>36500</v>
      </c>
      <c r="M8" s="131">
        <f t="shared" si="4"/>
        <v>23000</v>
      </c>
      <c r="N8" s="131">
        <f t="shared" si="5"/>
        <v>27500</v>
      </c>
      <c r="O8" s="131">
        <f t="shared" si="6"/>
        <v>594300</v>
      </c>
      <c r="P8" s="117"/>
    </row>
    <row r="9" spans="1:16" x14ac:dyDescent="0.2">
      <c r="A9" s="126">
        <v>41548</v>
      </c>
      <c r="B9" s="127">
        <v>1850</v>
      </c>
      <c r="C9" s="127">
        <v>69</v>
      </c>
      <c r="D9" s="127">
        <v>18</v>
      </c>
      <c r="E9" s="127">
        <v>9</v>
      </c>
      <c r="F9" s="127">
        <f t="shared" si="0"/>
        <v>1946</v>
      </c>
      <c r="G9" s="128">
        <v>292806.8</v>
      </c>
      <c r="H9" s="129">
        <f t="shared" si="1"/>
        <v>1.9938061547750942E-2</v>
      </c>
      <c r="I9" s="117"/>
      <c r="J9" s="126">
        <v>41548</v>
      </c>
      <c r="K9" s="131">
        <f t="shared" si="2"/>
        <v>555000</v>
      </c>
      <c r="L9" s="131">
        <f t="shared" si="3"/>
        <v>34500</v>
      </c>
      <c r="M9" s="131">
        <f t="shared" si="4"/>
        <v>18000</v>
      </c>
      <c r="N9" s="131">
        <f t="shared" si="5"/>
        <v>22500</v>
      </c>
      <c r="O9" s="131">
        <f t="shared" si="6"/>
        <v>630000</v>
      </c>
      <c r="P9" s="117"/>
    </row>
    <row r="10" spans="1:16" x14ac:dyDescent="0.2">
      <c r="A10" s="126">
        <v>41579</v>
      </c>
      <c r="B10" s="127">
        <v>1802</v>
      </c>
      <c r="C10" s="127">
        <v>94</v>
      </c>
      <c r="D10" s="127">
        <v>23</v>
      </c>
      <c r="E10" s="127">
        <v>17</v>
      </c>
      <c r="F10" s="127">
        <f t="shared" si="0"/>
        <v>1936</v>
      </c>
      <c r="G10" s="128">
        <v>273991.3</v>
      </c>
      <c r="H10" s="129">
        <f t="shared" si="1"/>
        <v>2.1197753359321992E-2</v>
      </c>
      <c r="I10" s="117"/>
      <c r="J10" s="126">
        <v>41579</v>
      </c>
      <c r="K10" s="131">
        <f t="shared" si="2"/>
        <v>540600</v>
      </c>
      <c r="L10" s="131">
        <f t="shared" si="3"/>
        <v>47000</v>
      </c>
      <c r="M10" s="131">
        <f t="shared" si="4"/>
        <v>23000</v>
      </c>
      <c r="N10" s="131">
        <f t="shared" si="5"/>
        <v>42500</v>
      </c>
      <c r="O10" s="131">
        <f t="shared" si="6"/>
        <v>653100</v>
      </c>
      <c r="P10" s="117"/>
    </row>
    <row r="11" spans="1:16" x14ac:dyDescent="0.2">
      <c r="A11" s="126">
        <v>41609</v>
      </c>
      <c r="B11" s="127">
        <v>2735</v>
      </c>
      <c r="C11" s="127">
        <v>133</v>
      </c>
      <c r="D11" s="127">
        <v>36</v>
      </c>
      <c r="E11" s="127">
        <v>15</v>
      </c>
      <c r="F11" s="127">
        <f t="shared" si="0"/>
        <v>2919</v>
      </c>
      <c r="G11" s="128">
        <v>318532.5</v>
      </c>
      <c r="H11" s="129">
        <f t="shared" si="1"/>
        <v>2.7491700218972945E-2</v>
      </c>
      <c r="I11" s="117"/>
      <c r="J11" s="126">
        <v>41609</v>
      </c>
      <c r="K11" s="131">
        <f t="shared" si="2"/>
        <v>820500</v>
      </c>
      <c r="L11" s="131">
        <f t="shared" si="3"/>
        <v>66500</v>
      </c>
      <c r="M11" s="131">
        <f t="shared" si="4"/>
        <v>36000</v>
      </c>
      <c r="N11" s="131">
        <f t="shared" si="5"/>
        <v>37500</v>
      </c>
      <c r="O11" s="131">
        <f t="shared" si="6"/>
        <v>960500</v>
      </c>
      <c r="P11" s="117"/>
    </row>
    <row r="12" spans="1:16" x14ac:dyDescent="0.2">
      <c r="A12" s="126">
        <v>41640</v>
      </c>
      <c r="B12" s="127">
        <v>1827</v>
      </c>
      <c r="C12" s="127">
        <v>371</v>
      </c>
      <c r="D12" s="127">
        <v>25</v>
      </c>
      <c r="E12" s="127">
        <v>21</v>
      </c>
      <c r="F12" s="127">
        <f t="shared" si="0"/>
        <v>2244</v>
      </c>
      <c r="G12" s="128">
        <v>335249.2</v>
      </c>
      <c r="H12" s="129">
        <f t="shared" si="1"/>
        <v>2.0080584830627485E-2</v>
      </c>
      <c r="I12" s="117"/>
      <c r="J12" s="126">
        <v>41640</v>
      </c>
      <c r="K12" s="131">
        <f t="shared" si="2"/>
        <v>548100</v>
      </c>
      <c r="L12" s="131">
        <f t="shared" si="3"/>
        <v>185500</v>
      </c>
      <c r="M12" s="131">
        <f t="shared" si="4"/>
        <v>25000</v>
      </c>
      <c r="N12" s="131">
        <f t="shared" si="5"/>
        <v>52500</v>
      </c>
      <c r="O12" s="131">
        <f t="shared" si="6"/>
        <v>811100</v>
      </c>
      <c r="P12" s="117"/>
    </row>
    <row r="13" spans="1:16" x14ac:dyDescent="0.2">
      <c r="A13" s="126">
        <v>41671</v>
      </c>
      <c r="B13" s="127">
        <v>1813</v>
      </c>
      <c r="C13" s="127">
        <v>86</v>
      </c>
      <c r="D13" s="127">
        <v>27</v>
      </c>
      <c r="E13" s="127">
        <v>12</v>
      </c>
      <c r="F13" s="127">
        <f t="shared" si="0"/>
        <v>1938</v>
      </c>
      <c r="G13" s="128">
        <v>239413.9</v>
      </c>
      <c r="H13" s="129">
        <f t="shared" si="1"/>
        <v>2.4284304294779877E-2</v>
      </c>
      <c r="I13" s="117"/>
      <c r="J13" s="126">
        <v>41671</v>
      </c>
      <c r="K13" s="131">
        <f t="shared" si="2"/>
        <v>543900</v>
      </c>
      <c r="L13" s="131">
        <f t="shared" si="3"/>
        <v>43000</v>
      </c>
      <c r="M13" s="131">
        <f t="shared" si="4"/>
        <v>27000</v>
      </c>
      <c r="N13" s="131">
        <f t="shared" si="5"/>
        <v>30000</v>
      </c>
      <c r="O13" s="131">
        <f t="shared" si="6"/>
        <v>643900</v>
      </c>
      <c r="P13" s="117"/>
    </row>
    <row r="14" spans="1:16" x14ac:dyDescent="0.2">
      <c r="A14" s="126">
        <v>41699</v>
      </c>
      <c r="B14" s="127">
        <v>2031</v>
      </c>
      <c r="C14" s="127">
        <v>117</v>
      </c>
      <c r="D14" s="127">
        <v>49</v>
      </c>
      <c r="E14" s="127">
        <v>16</v>
      </c>
      <c r="F14" s="127">
        <f t="shared" si="0"/>
        <v>2213</v>
      </c>
      <c r="G14" s="128">
        <f>Dashboard!K17</f>
        <v>295516.09999999998</v>
      </c>
      <c r="H14" s="129">
        <f t="shared" si="1"/>
        <v>2.2465781052199867E-2</v>
      </c>
      <c r="I14" s="117"/>
      <c r="J14" s="126"/>
      <c r="K14" s="131">
        <f t="shared" si="2"/>
        <v>609300</v>
      </c>
      <c r="L14" s="131">
        <f t="shared" si="3"/>
        <v>58500</v>
      </c>
      <c r="M14" s="131">
        <f t="shared" si="4"/>
        <v>49000</v>
      </c>
      <c r="N14" s="131">
        <f t="shared" si="5"/>
        <v>40000</v>
      </c>
      <c r="O14" s="131">
        <f t="shared" si="6"/>
        <v>756800</v>
      </c>
      <c r="P14" s="117"/>
    </row>
    <row r="15" spans="1:16" x14ac:dyDescent="0.2">
      <c r="A15" s="127" t="s">
        <v>191</v>
      </c>
      <c r="B15" s="130">
        <f>AVERAGE(B3:B14)</f>
        <v>2019</v>
      </c>
      <c r="C15" s="130">
        <f>AVERAGE(C3:C14)</f>
        <v>117.91666666666667</v>
      </c>
      <c r="D15" s="130">
        <f>AVERAGE(D3:D14)</f>
        <v>28</v>
      </c>
      <c r="E15" s="130">
        <f>AVERAGE(E3:E14)</f>
        <v>15.25</v>
      </c>
      <c r="F15" s="130">
        <f>AVERAGE(F3:F14)</f>
        <v>2180.1666666666665</v>
      </c>
      <c r="G15" s="131">
        <f t="shared" ref="G15" si="7">AVERAGE(G3:G13)</f>
        <v>311084</v>
      </c>
      <c r="H15" s="129">
        <f t="shared" si="1"/>
        <v>2.1024867881343945E-2</v>
      </c>
      <c r="I15" s="117"/>
      <c r="J15" s="127" t="s">
        <v>191</v>
      </c>
      <c r="K15" s="131">
        <f>AVERAGE(K3:K14)</f>
        <v>605700</v>
      </c>
      <c r="L15" s="131">
        <f>AVERAGE(L3:L14)</f>
        <v>58958.333333333336</v>
      </c>
      <c r="M15" s="131">
        <f>AVERAGE(M3:M14)</f>
        <v>28000</v>
      </c>
      <c r="N15" s="131">
        <f>AVERAGE(N3:N14)</f>
        <v>38125</v>
      </c>
      <c r="O15" s="131">
        <f>AVERAGE(O3:O14)</f>
        <v>730783.33333333337</v>
      </c>
      <c r="P15" s="117"/>
    </row>
    <row r="16" spans="1:16" x14ac:dyDescent="0.2">
      <c r="A16" s="127" t="s">
        <v>250</v>
      </c>
      <c r="B16" s="132">
        <f>B15/$F$15</f>
        <v>0.92607598807430636</v>
      </c>
      <c r="C16" s="132">
        <f>C15/$F$15</f>
        <v>5.4086079045944507E-2</v>
      </c>
      <c r="D16" s="132">
        <f>D15/$F$15</f>
        <v>1.2843054812323217E-2</v>
      </c>
      <c r="E16" s="132">
        <f t="shared" ref="E16" si="8">E15/$F$15</f>
        <v>6.9948780674260382E-3</v>
      </c>
      <c r="F16" s="117"/>
      <c r="G16" s="117"/>
      <c r="H16" s="117"/>
      <c r="I16" s="117"/>
      <c r="J16" s="127" t="s">
        <v>250</v>
      </c>
      <c r="K16" s="132">
        <f>K15/$O$15</f>
        <v>0.82883663648596251</v>
      </c>
      <c r="L16" s="132">
        <f t="shared" ref="L16:N16" si="9">L15/$O$15</f>
        <v>8.0678267612379409E-2</v>
      </c>
      <c r="M16" s="132">
        <f t="shared" si="9"/>
        <v>3.8315050060437429E-2</v>
      </c>
      <c r="N16" s="132">
        <f t="shared" si="9"/>
        <v>5.2170045841220605E-2</v>
      </c>
      <c r="O16" s="117"/>
      <c r="P16" s="117"/>
    </row>
    <row r="17" spans="1:16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</row>
    <row r="18" spans="1:16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</row>
    <row r="19" spans="1:16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</row>
    <row r="20" spans="1:16" hidden="1" x14ac:dyDescent="0.2">
      <c r="A20" s="118">
        <v>41244</v>
      </c>
      <c r="B20" s="117">
        <v>2410</v>
      </c>
      <c r="C20" s="117">
        <v>188</v>
      </c>
      <c r="D20" s="117">
        <v>24</v>
      </c>
      <c r="E20" s="117">
        <v>6</v>
      </c>
      <c r="F20" s="122">
        <f>AVERAGE(F8:F19)</f>
        <v>2146.7708333333335</v>
      </c>
      <c r="G20" s="119">
        <v>284389.59999999998</v>
      </c>
      <c r="H20" s="120">
        <f t="shared" ref="H20:H24" si="10">F20/(G20/3)</f>
        <v>2.2646090082056449E-2</v>
      </c>
      <c r="I20" s="117"/>
      <c r="J20" s="117"/>
      <c r="K20" s="117"/>
      <c r="L20" s="117"/>
      <c r="M20" s="117"/>
      <c r="N20" s="117"/>
      <c r="O20" s="117"/>
      <c r="P20" s="117"/>
    </row>
    <row r="21" spans="1:16" hidden="1" x14ac:dyDescent="0.2">
      <c r="A21" s="118">
        <v>41275</v>
      </c>
      <c r="B21" s="117">
        <v>2576</v>
      </c>
      <c r="C21" s="117">
        <v>151</v>
      </c>
      <c r="D21" s="117">
        <v>19</v>
      </c>
      <c r="E21" s="117">
        <v>10</v>
      </c>
      <c r="F21" s="122">
        <f>AVERAGE(F9:F20)</f>
        <v>2190.3671875</v>
      </c>
      <c r="G21" s="119">
        <v>387974.40000000002</v>
      </c>
      <c r="H21" s="120">
        <f t="shared" si="10"/>
        <v>1.6936946258567575E-2</v>
      </c>
      <c r="I21" s="117"/>
      <c r="J21" s="117"/>
      <c r="K21" s="117"/>
      <c r="L21" s="117"/>
      <c r="M21" s="117"/>
      <c r="N21" s="117"/>
      <c r="O21" s="117"/>
      <c r="P21" s="117"/>
    </row>
    <row r="22" spans="1:16" hidden="1" x14ac:dyDescent="0.2">
      <c r="A22" s="118">
        <v>41306</v>
      </c>
      <c r="B22" s="117">
        <v>1825</v>
      </c>
      <c r="C22" s="117">
        <v>101</v>
      </c>
      <c r="D22" s="117">
        <v>11</v>
      </c>
      <c r="E22" s="117">
        <v>8</v>
      </c>
      <c r="F22" s="122">
        <f>AVERAGE(F10:F21)</f>
        <v>2220.9130859375</v>
      </c>
      <c r="G22" s="119">
        <v>303167.7</v>
      </c>
      <c r="H22" s="120">
        <f t="shared" si="10"/>
        <v>2.1977074925239395E-2</v>
      </c>
      <c r="I22" s="117"/>
      <c r="J22" s="117"/>
      <c r="K22" s="117"/>
      <c r="L22" s="117"/>
      <c r="M22" s="117"/>
      <c r="N22" s="117"/>
      <c r="O22" s="117"/>
      <c r="P22" s="117"/>
    </row>
    <row r="23" spans="1:16" hidden="1" x14ac:dyDescent="0.2">
      <c r="A23" s="118">
        <v>41334</v>
      </c>
      <c r="B23" s="117">
        <v>2131</v>
      </c>
      <c r="C23" s="117">
        <v>75</v>
      </c>
      <c r="D23" s="117">
        <v>25</v>
      </c>
      <c r="E23" s="117">
        <v>8</v>
      </c>
      <c r="F23" s="122">
        <f>AVERAGE(F11:F22)</f>
        <v>2256.5272216796875</v>
      </c>
      <c r="G23" s="119">
        <v>321050.40000000002</v>
      </c>
      <c r="H23" s="120">
        <f t="shared" si="10"/>
        <v>2.1085728798466104E-2</v>
      </c>
      <c r="I23" s="117"/>
      <c r="J23" s="117"/>
      <c r="K23" s="117"/>
      <c r="L23" s="117"/>
      <c r="M23" s="117"/>
      <c r="N23" s="117"/>
      <c r="O23" s="117"/>
      <c r="P23" s="117"/>
    </row>
    <row r="24" spans="1:16" hidden="1" x14ac:dyDescent="0.2">
      <c r="A24" s="117" t="s">
        <v>191</v>
      </c>
      <c r="B24" s="122">
        <f>AVERAGE(B20:B23)</f>
        <v>2235.5</v>
      </c>
      <c r="C24" s="122">
        <f t="shared" ref="C24:G24" si="11">AVERAGE(C20:C23)</f>
        <v>128.75</v>
      </c>
      <c r="D24" s="122">
        <f t="shared" si="11"/>
        <v>19.75</v>
      </c>
      <c r="E24" s="122">
        <f t="shared" si="11"/>
        <v>8</v>
      </c>
      <c r="F24" s="122">
        <f t="shared" si="11"/>
        <v>2203.6445821126304</v>
      </c>
      <c r="G24" s="122">
        <f t="shared" si="11"/>
        <v>324145.52500000002</v>
      </c>
      <c r="H24" s="120">
        <f t="shared" si="10"/>
        <v>2.0394956081339979E-2</v>
      </c>
      <c r="I24" s="117"/>
      <c r="J24" s="117"/>
      <c r="K24" s="117"/>
      <c r="L24" s="117"/>
      <c r="M24" s="117"/>
      <c r="N24" s="117"/>
      <c r="O24" s="117"/>
      <c r="P24" s="117"/>
    </row>
    <row r="25" spans="1:16" hidden="1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 spans="1:16" hidden="1" x14ac:dyDescent="0.2"/>
    <row r="27" spans="1:16" hidden="1" x14ac:dyDescent="0.2"/>
  </sheetData>
  <mergeCells count="2">
    <mergeCell ref="A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Strategic Intent Map</vt:lpstr>
      <vt:lpstr>Dashboard (2)</vt:lpstr>
      <vt:lpstr>Dashboard</vt:lpstr>
      <vt:lpstr>Actuals To Budget</vt:lpstr>
      <vt:lpstr>pushpanjali seva Books</vt:lpstr>
      <vt:lpstr>Nitya Seva</vt:lpstr>
      <vt:lpstr>'Actuals To Budget'!Print_Area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Gowri R</cp:lastModifiedBy>
  <cp:lastPrinted>2013-12-16T08:44:32Z</cp:lastPrinted>
  <dcterms:created xsi:type="dcterms:W3CDTF">2013-10-19T06:48:37Z</dcterms:created>
  <dcterms:modified xsi:type="dcterms:W3CDTF">2015-01-05T11:26:31Z</dcterms:modified>
</cp:coreProperties>
</file>