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ml.chartshapes+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05" windowWidth="11475" windowHeight="5160" tabRatio="918" firstSheet="1" activeTab="1"/>
  </bookViews>
  <sheets>
    <sheet name="Strategic Intent Map" sheetId="13" state="hidden" r:id="rId1"/>
    <sheet name="Dashboard" sheetId="7" r:id="rId2"/>
    <sheet name="Income_Expense" sheetId="8" r:id="rId3"/>
    <sheet name="Analytics" sheetId="9" state="hidden" r:id="rId4"/>
    <sheet name="Time Spent" sheetId="10" state="hidden" r:id="rId5"/>
    <sheet name="July-September 2013" sheetId="11" state="hidden" r:id="rId6"/>
    <sheet name="Movement" sheetId="12" state="hidden" r:id="rId7"/>
    <sheet name="Financial" sheetId="14" r:id="rId8"/>
    <sheet name="Entity division - Youth Program" sheetId="17" r:id="rId9"/>
    <sheet name="Funnel" sheetId="15" r:id="rId10"/>
    <sheet name="Engagement" sheetId="16" r:id="rId11"/>
    <sheet name="Sheet2" sheetId="19" r:id="rId12"/>
  </sheets>
  <definedNames>
    <definedName name="_xlnm._FilterDatabase" localSheetId="8" hidden="1">'Entity division - Youth Program'!$A$6:$K$108</definedName>
  </definedNames>
  <calcPr calcId="145621"/>
</workbook>
</file>

<file path=xl/calcChain.xml><?xml version="1.0" encoding="utf-8"?>
<calcChain xmlns="http://schemas.openxmlformats.org/spreadsheetml/2006/main">
  <c r="P22" i="7" l="1"/>
  <c r="N22" i="7"/>
  <c r="T22" i="7"/>
  <c r="R22" i="7"/>
  <c r="L22" i="7"/>
  <c r="J22" i="7"/>
  <c r="H22" i="7"/>
  <c r="T14" i="7"/>
  <c r="R14" i="7"/>
  <c r="P14" i="7"/>
  <c r="N14" i="7"/>
  <c r="L14" i="7"/>
  <c r="J14" i="7"/>
  <c r="H14" i="7"/>
  <c r="U19" i="19"/>
  <c r="V19" i="19"/>
  <c r="W19" i="19"/>
  <c r="X19" i="19"/>
  <c r="Y19" i="19"/>
  <c r="Z19" i="19"/>
  <c r="AA19" i="19"/>
  <c r="M19" i="19"/>
  <c r="N19" i="19"/>
  <c r="O19" i="19"/>
  <c r="P19" i="19"/>
  <c r="Q19" i="19"/>
  <c r="R19" i="19"/>
  <c r="L19" i="19"/>
  <c r="D19" i="19"/>
  <c r="E19" i="19"/>
  <c r="F19" i="19"/>
  <c r="G19" i="19"/>
  <c r="H19" i="19"/>
  <c r="I19" i="19"/>
  <c r="C19" i="19"/>
  <c r="P5" i="7" l="1"/>
  <c r="N5" i="7"/>
  <c r="R5" i="7"/>
  <c r="T5" i="7"/>
  <c r="B15" i="15"/>
  <c r="G3" i="15"/>
  <c r="G7" i="15" l="1"/>
  <c r="G6" i="15"/>
  <c r="G5" i="15"/>
  <c r="G4" i="15"/>
  <c r="G37" i="16"/>
  <c r="G38" i="16"/>
  <c r="G39" i="16"/>
  <c r="G36" i="16"/>
  <c r="C49" i="14"/>
  <c r="D49" i="14"/>
  <c r="B49" i="14"/>
  <c r="D150" i="17"/>
  <c r="D151" i="17"/>
  <c r="G49" i="14" l="1"/>
  <c r="I49" i="14" s="1"/>
  <c r="I58" i="17" l="1"/>
  <c r="I12" i="17"/>
  <c r="I18" i="17"/>
  <c r="I40" i="17"/>
  <c r="I42" i="17"/>
  <c r="I43" i="17"/>
  <c r="I44" i="17"/>
  <c r="I45" i="17"/>
  <c r="I46" i="17"/>
  <c r="I47" i="17"/>
  <c r="I48" i="17"/>
  <c r="I49" i="17"/>
  <c r="I50" i="17"/>
  <c r="F3" i="8"/>
  <c r="F4" i="8"/>
  <c r="F5" i="8"/>
  <c r="F6" i="8"/>
  <c r="F7" i="8"/>
  <c r="F8" i="8"/>
  <c r="F2" i="8"/>
  <c r="F9" i="8"/>
  <c r="H7" i="14"/>
  <c r="H8" i="14" s="1"/>
  <c r="F50" i="8"/>
  <c r="E50" i="8"/>
  <c r="D152" i="17"/>
  <c r="H118" i="17"/>
  <c r="E118" i="17"/>
  <c r="D118" i="17"/>
  <c r="F115" i="17"/>
  <c r="F113" i="17"/>
  <c r="F112" i="17"/>
  <c r="H108" i="17"/>
  <c r="E50" i="17"/>
  <c r="E49" i="17"/>
  <c r="F19" i="17"/>
  <c r="I19" i="17" s="1"/>
  <c r="F21" i="17"/>
  <c r="G21" i="17" s="1"/>
  <c r="E21" i="17"/>
  <c r="F9" i="17"/>
  <c r="I9" i="17" s="1"/>
  <c r="E9" i="17"/>
  <c r="F26" i="17"/>
  <c r="I26" i="17" s="1"/>
  <c r="E26" i="17"/>
  <c r="F36" i="17"/>
  <c r="I36" i="17" s="1"/>
  <c r="E36" i="17"/>
  <c r="F41" i="17"/>
  <c r="I41" i="17" s="1"/>
  <c r="E41" i="17"/>
  <c r="F7" i="17"/>
  <c r="I7" i="17" s="1"/>
  <c r="E7" i="17"/>
  <c r="F29" i="17"/>
  <c r="I29" i="17" s="1"/>
  <c r="E29" i="17"/>
  <c r="F17" i="17"/>
  <c r="I17" i="17" s="1"/>
  <c r="E40" i="17"/>
  <c r="G40" i="17" s="1"/>
  <c r="E48" i="17"/>
  <c r="E47" i="17"/>
  <c r="F16" i="17"/>
  <c r="I16" i="17" s="1"/>
  <c r="F15" i="17"/>
  <c r="I15" i="17" s="1"/>
  <c r="F32" i="17"/>
  <c r="I32" i="17" s="1"/>
  <c r="E32" i="17"/>
  <c r="F33" i="17"/>
  <c r="I33" i="17" s="1"/>
  <c r="E33" i="17"/>
  <c r="F34" i="17"/>
  <c r="I34" i="17" s="1"/>
  <c r="E34" i="17"/>
  <c r="F14" i="17"/>
  <c r="I14" i="17" s="1"/>
  <c r="E46" i="17"/>
  <c r="F23" i="17"/>
  <c r="I23" i="17" s="1"/>
  <c r="E23" i="17"/>
  <c r="F27" i="17"/>
  <c r="I27" i="17" s="1"/>
  <c r="E27" i="17"/>
  <c r="F35" i="17"/>
  <c r="I35" i="17" s="1"/>
  <c r="D35" i="17"/>
  <c r="D108" i="17" s="1"/>
  <c r="F10" i="17"/>
  <c r="I10" i="17" s="1"/>
  <c r="E10" i="17"/>
  <c r="E45" i="17"/>
  <c r="F8" i="17"/>
  <c r="I8" i="17" s="1"/>
  <c r="E8" i="17"/>
  <c r="F30" i="17"/>
  <c r="E30" i="17"/>
  <c r="E44" i="17"/>
  <c r="F28" i="17"/>
  <c r="I28" i="17" s="1"/>
  <c r="E28" i="17"/>
  <c r="F13" i="17"/>
  <c r="I13" i="17" s="1"/>
  <c r="F24" i="17"/>
  <c r="E24" i="17"/>
  <c r="F22" i="17"/>
  <c r="I22" i="17" s="1"/>
  <c r="E22" i="17"/>
  <c r="E43" i="17"/>
  <c r="F20" i="17"/>
  <c r="I20" i="17" s="1"/>
  <c r="E20" i="17"/>
  <c r="F37" i="17"/>
  <c r="I37" i="17" s="1"/>
  <c r="E37" i="17"/>
  <c r="F39" i="17"/>
  <c r="I39" i="17" s="1"/>
  <c r="E39" i="17"/>
  <c r="F31" i="17"/>
  <c r="I31" i="17" s="1"/>
  <c r="E31" i="17"/>
  <c r="F38" i="17"/>
  <c r="I38" i="17" s="1"/>
  <c r="E38" i="17"/>
  <c r="F25" i="17"/>
  <c r="I25" i="17" s="1"/>
  <c r="E25" i="17"/>
  <c r="F11" i="17"/>
  <c r="E42" i="17"/>
  <c r="G25" i="17" l="1"/>
  <c r="G38" i="17"/>
  <c r="G39" i="17"/>
  <c r="G20" i="17"/>
  <c r="G24" i="17"/>
  <c r="G30" i="17"/>
  <c r="G10" i="17"/>
  <c r="F108" i="17"/>
  <c r="F109" i="17" s="1"/>
  <c r="G22" i="17"/>
  <c r="G8" i="17"/>
  <c r="E35" i="17"/>
  <c r="G35" i="17" s="1"/>
  <c r="G23" i="17"/>
  <c r="G33" i="17"/>
  <c r="G7" i="17"/>
  <c r="G36" i="17"/>
  <c r="G9" i="17"/>
  <c r="F118" i="17"/>
  <c r="I30" i="17"/>
  <c r="I24" i="17"/>
  <c r="I21" i="17"/>
  <c r="I11" i="17"/>
  <c r="G27" i="17"/>
  <c r="G34" i="17"/>
  <c r="G32" i="17"/>
  <c r="G29" i="17"/>
  <c r="G41" i="17"/>
  <c r="G26" i="17"/>
  <c r="G31" i="17"/>
  <c r="G37" i="17"/>
  <c r="G28" i="17"/>
  <c r="E108" i="17" l="1"/>
  <c r="G108" i="17" s="1"/>
  <c r="G3" i="16"/>
  <c r="G4" i="16"/>
  <c r="G5" i="16"/>
  <c r="G6" i="16"/>
  <c r="G7" i="16"/>
  <c r="G8" i="16"/>
  <c r="G9" i="16"/>
  <c r="G10" i="16"/>
  <c r="G11" i="16"/>
  <c r="G2" i="16"/>
  <c r="E17" i="15"/>
  <c r="B16" i="15"/>
  <c r="C16" i="15"/>
  <c r="D16" i="15"/>
  <c r="E16" i="15"/>
  <c r="B17" i="15"/>
  <c r="C17" i="15"/>
  <c r="D17" i="15"/>
  <c r="B18" i="15"/>
  <c r="C18" i="15"/>
  <c r="D18" i="15"/>
  <c r="E18" i="15"/>
  <c r="B19" i="15"/>
  <c r="C19" i="15"/>
  <c r="D19" i="15"/>
  <c r="E19" i="15"/>
  <c r="B20" i="15"/>
  <c r="C20" i="15"/>
  <c r="D20" i="15"/>
  <c r="E20" i="15"/>
  <c r="C15" i="15"/>
  <c r="D15" i="15"/>
  <c r="E15" i="15"/>
  <c r="G15" i="15"/>
  <c r="C2" i="8"/>
  <c r="C12" i="8"/>
  <c r="G45" i="14"/>
  <c r="I45" i="14" s="1"/>
  <c r="G46" i="14"/>
  <c r="I46" i="14" s="1"/>
  <c r="G47" i="14"/>
  <c r="I47" i="14" s="1"/>
  <c r="G48" i="14"/>
  <c r="I48" i="14" s="1"/>
  <c r="G44" i="14"/>
  <c r="I44" i="14" s="1"/>
  <c r="G23" i="14"/>
  <c r="I23" i="14" s="1"/>
  <c r="G24" i="14"/>
  <c r="I24" i="14" s="1"/>
  <c r="G25" i="14"/>
  <c r="I25" i="14" s="1"/>
  <c r="G22" i="14"/>
  <c r="I22" i="14" s="1"/>
  <c r="D26" i="14"/>
  <c r="C26" i="14"/>
  <c r="B7" i="14"/>
  <c r="B54" i="14" s="1"/>
  <c r="J5" i="7"/>
  <c r="C6" i="14" s="1"/>
  <c r="C30" i="14" s="1"/>
  <c r="H5" i="7"/>
  <c r="L5" i="7" l="1"/>
  <c r="D6" i="14" s="1"/>
  <c r="B6" i="14"/>
  <c r="B32" i="14" s="1"/>
  <c r="G20" i="15"/>
  <c r="G19" i="15"/>
  <c r="G18" i="15"/>
  <c r="G16" i="15"/>
  <c r="C7" i="14"/>
  <c r="C54" i="14" s="1"/>
  <c r="D7" i="14"/>
  <c r="D53" i="14" s="1"/>
  <c r="G17" i="15"/>
  <c r="C33" i="14"/>
  <c r="C31" i="14"/>
  <c r="D52" i="14"/>
  <c r="B56" i="14"/>
  <c r="G7" i="14"/>
  <c r="I7" i="14" s="1"/>
  <c r="G26" i="14"/>
  <c r="I26" i="14" s="1"/>
  <c r="C29" i="14"/>
  <c r="C32" i="14"/>
  <c r="B52" i="14"/>
  <c r="C52" i="14"/>
  <c r="B55" i="14"/>
  <c r="B53" i="14"/>
  <c r="C55" i="14" l="1"/>
  <c r="G55" i="14" s="1"/>
  <c r="D29" i="14"/>
  <c r="D30" i="14"/>
  <c r="D33" i="14"/>
  <c r="D31" i="14"/>
  <c r="G6" i="14"/>
  <c r="I6" i="14" s="1"/>
  <c r="D32" i="14"/>
  <c r="G32" i="14" s="1"/>
  <c r="B29" i="14"/>
  <c r="B31" i="14"/>
  <c r="G31" i="14" s="1"/>
  <c r="B30" i="14"/>
  <c r="B33" i="14"/>
  <c r="B8" i="14"/>
  <c r="D8" i="14"/>
  <c r="D54" i="14"/>
  <c r="G54" i="14" s="1"/>
  <c r="D55" i="14"/>
  <c r="C56" i="14"/>
  <c r="C53" i="14"/>
  <c r="C8" i="14"/>
  <c r="D56" i="14"/>
  <c r="G56" i="14"/>
  <c r="G53" i="14"/>
  <c r="G52" i="14"/>
  <c r="O25" i="11"/>
  <c r="N25" i="11"/>
  <c r="M25" i="11"/>
  <c r="L25" i="11"/>
  <c r="K25" i="11"/>
  <c r="J25" i="11"/>
  <c r="I25" i="11"/>
  <c r="H25" i="11"/>
  <c r="G25" i="11"/>
  <c r="F25" i="11"/>
  <c r="E25" i="11"/>
  <c r="D25" i="11"/>
  <c r="C25" i="11"/>
  <c r="I67" i="10"/>
  <c r="I70" i="10" s="1"/>
  <c r="I68" i="10"/>
  <c r="I69" i="10"/>
  <c r="H70" i="10"/>
  <c r="G70" i="10"/>
  <c r="F70" i="10"/>
  <c r="E70" i="10"/>
  <c r="I54" i="10"/>
  <c r="I55" i="10"/>
  <c r="I56" i="10"/>
  <c r="I57" i="10"/>
  <c r="I58" i="10"/>
  <c r="I59" i="10"/>
  <c r="I60" i="10"/>
  <c r="I61" i="10"/>
  <c r="I62" i="10"/>
  <c r="H63" i="10"/>
  <c r="G63" i="10"/>
  <c r="F63" i="10"/>
  <c r="E63" i="10"/>
  <c r="E50" i="10"/>
  <c r="F50" i="10"/>
  <c r="G50" i="10"/>
  <c r="I50" i="10" s="1"/>
  <c r="H50" i="10"/>
  <c r="I49" i="10"/>
  <c r="I48" i="10"/>
  <c r="I47" i="10"/>
  <c r="I46" i="10"/>
  <c r="I45" i="10"/>
  <c r="I44" i="10"/>
  <c r="I43" i="10"/>
  <c r="I27" i="10"/>
  <c r="I28" i="10"/>
  <c r="I29" i="10"/>
  <c r="I30" i="10"/>
  <c r="I31" i="10"/>
  <c r="I34" i="10"/>
  <c r="I35" i="10"/>
  <c r="I37" i="10"/>
  <c r="I38" i="10"/>
  <c r="H39" i="10"/>
  <c r="G39" i="10"/>
  <c r="F39" i="10"/>
  <c r="E39" i="10"/>
  <c r="I5" i="10"/>
  <c r="I6" i="10"/>
  <c r="I8" i="10"/>
  <c r="I10" i="10"/>
  <c r="I11" i="10"/>
  <c r="I12" i="10"/>
  <c r="I13" i="10"/>
  <c r="I14" i="10"/>
  <c r="I15" i="10"/>
  <c r="I16" i="10"/>
  <c r="I17" i="10"/>
  <c r="I18" i="10"/>
  <c r="I19" i="10"/>
  <c r="I20" i="10"/>
  <c r="I21" i="10"/>
  <c r="H22" i="10"/>
  <c r="G22" i="10"/>
  <c r="F22" i="10"/>
  <c r="E22" i="10"/>
  <c r="B51" i="8"/>
  <c r="B52" i="8" s="1"/>
  <c r="C49" i="8"/>
  <c r="C48" i="8"/>
  <c r="C47" i="8"/>
  <c r="C46" i="8"/>
  <c r="C45" i="8"/>
  <c r="C44" i="8"/>
  <c r="C43" i="8"/>
  <c r="C42" i="8"/>
  <c r="C41" i="8"/>
  <c r="C40" i="8"/>
  <c r="C39" i="8"/>
  <c r="C38" i="8"/>
  <c r="C37" i="8"/>
  <c r="C36" i="8"/>
  <c r="C35" i="8"/>
  <c r="C34" i="8"/>
  <c r="C33" i="8"/>
  <c r="C32" i="8"/>
  <c r="C31" i="8"/>
  <c r="C30" i="8"/>
  <c r="C29" i="8"/>
  <c r="C28" i="8"/>
  <c r="E27" i="8"/>
  <c r="C27" i="8"/>
  <c r="H55" i="14" s="1"/>
  <c r="C26" i="8"/>
  <c r="C25" i="8"/>
  <c r="C24" i="8"/>
  <c r="C23" i="8"/>
  <c r="C22" i="8"/>
  <c r="C21" i="8"/>
  <c r="C20" i="8"/>
  <c r="C19" i="8"/>
  <c r="E18" i="8"/>
  <c r="C18" i="8"/>
  <c r="C17" i="8"/>
  <c r="C16" i="8"/>
  <c r="C15" i="8"/>
  <c r="C14" i="8"/>
  <c r="C13" i="8"/>
  <c r="C11" i="8"/>
  <c r="E10" i="8"/>
  <c r="C10" i="8"/>
  <c r="H54" i="14" s="1"/>
  <c r="C8" i="8"/>
  <c r="C7" i="8"/>
  <c r="C6" i="8"/>
  <c r="E5" i="8"/>
  <c r="C5" i="8"/>
  <c r="C4" i="8"/>
  <c r="E3" i="8"/>
  <c r="C3" i="8"/>
  <c r="E2" i="8"/>
  <c r="G29" i="14" l="1"/>
  <c r="G30" i="14"/>
  <c r="G33" i="14"/>
  <c r="G8" i="14"/>
  <c r="I39" i="10"/>
  <c r="I22" i="10"/>
  <c r="I63" i="10"/>
  <c r="H56" i="14"/>
  <c r="H53" i="14"/>
  <c r="H52" i="14"/>
</calcChain>
</file>

<file path=xl/comments1.xml><?xml version="1.0" encoding="utf-8"?>
<comments xmlns="http://schemas.openxmlformats.org/spreadsheetml/2006/main">
  <authors>
    <author>Windows User</author>
    <author>Krishna Sagar N L</author>
  </authors>
  <commentList>
    <comment ref="H3" authorId="0">
      <text>
        <r>
          <rPr>
            <b/>
            <sz val="9"/>
            <color indexed="81"/>
            <rFont val="Tahoma"/>
            <family val="2"/>
          </rPr>
          <t>Windows User:</t>
        </r>
        <r>
          <rPr>
            <sz val="9"/>
            <color indexed="81"/>
            <rFont val="Tahoma"/>
            <family val="2"/>
          </rPr>
          <t xml:space="preserve">
Increase due to educational trip expense: 6.69 L</t>
        </r>
      </text>
    </comment>
    <comment ref="J3" authorId="0">
      <text>
        <r>
          <rPr>
            <b/>
            <sz val="9"/>
            <color indexed="81"/>
            <rFont val="Tahoma"/>
            <family val="2"/>
          </rPr>
          <t>Windows User:</t>
        </r>
        <r>
          <rPr>
            <sz val="9"/>
            <color indexed="81"/>
            <rFont val="Tahoma"/>
            <family val="2"/>
          </rPr>
          <t xml:space="preserve">
Increase due to educational trip expense: 6.69 L</t>
        </r>
      </text>
    </comment>
    <comment ref="L3" authorId="0">
      <text>
        <r>
          <rPr>
            <b/>
            <sz val="9"/>
            <color indexed="81"/>
            <rFont val="Tahoma"/>
            <family val="2"/>
          </rPr>
          <t>Windows User:</t>
        </r>
        <r>
          <rPr>
            <sz val="9"/>
            <color indexed="81"/>
            <rFont val="Tahoma"/>
            <family val="2"/>
          </rPr>
          <t xml:space="preserve">
Increase due to educational trip expense: 6.69 L</t>
        </r>
      </text>
    </comment>
    <comment ref="C10" authorId="1">
      <text>
        <r>
          <rPr>
            <b/>
            <sz val="9"/>
            <color indexed="81"/>
            <rFont val="Tahoma"/>
            <family val="2"/>
          </rPr>
          <t>Krishna Sagar N L:</t>
        </r>
        <r>
          <rPr>
            <sz val="9"/>
            <color indexed="81"/>
            <rFont val="Tahoma"/>
            <family val="2"/>
          </rPr>
          <t xml:space="preserve">
donations given by boys towards FOLK activities</t>
        </r>
      </text>
    </comment>
  </commentList>
</comments>
</file>

<file path=xl/comments2.xml><?xml version="1.0" encoding="utf-8"?>
<comments xmlns="http://schemas.openxmlformats.org/spreadsheetml/2006/main">
  <authors>
    <author>krishnan</author>
    <author>prathapk</author>
  </authors>
  <commentList>
    <comment ref="C9" authorId="0">
      <text>
        <r>
          <rPr>
            <b/>
            <sz val="8"/>
            <color indexed="81"/>
            <rFont val="Tahoma"/>
            <family val="2"/>
          </rPr>
          <t>krishnan:</t>
        </r>
        <r>
          <rPr>
            <sz val="8"/>
            <color indexed="81"/>
            <rFont val="Tahoma"/>
            <family val="2"/>
          </rPr>
          <t xml:space="preserve">
</t>
        </r>
        <r>
          <rPr>
            <sz val="10"/>
            <color indexed="81"/>
            <rFont val="Tahoma"/>
            <family val="2"/>
          </rPr>
          <t>2 sessions : 9 &amp; 26</t>
        </r>
      </text>
    </comment>
    <comment ref="D9" authorId="1">
      <text>
        <r>
          <rPr>
            <b/>
            <sz val="10"/>
            <color indexed="81"/>
            <rFont val="Tahoma"/>
            <family val="2"/>
          </rPr>
          <t>krishnan:</t>
        </r>
        <r>
          <rPr>
            <sz val="10"/>
            <color indexed="81"/>
            <rFont val="Tahoma"/>
            <family val="2"/>
          </rPr>
          <t xml:space="preserve">
</t>
        </r>
        <r>
          <rPr>
            <sz val="11"/>
            <color indexed="81"/>
            <rFont val="Tahoma"/>
            <family val="2"/>
          </rPr>
          <t>2 sessions : 8 &amp; 18</t>
        </r>
      </text>
    </comment>
    <comment ref="G9" authorId="1">
      <text>
        <r>
          <rPr>
            <b/>
            <sz val="10"/>
            <color indexed="81"/>
            <rFont val="Tahoma"/>
            <family val="2"/>
          </rPr>
          <t>krishnan:</t>
        </r>
        <r>
          <rPr>
            <sz val="10"/>
            <color indexed="81"/>
            <rFont val="Tahoma"/>
            <family val="2"/>
          </rPr>
          <t xml:space="preserve">
</t>
        </r>
        <r>
          <rPr>
            <sz val="11"/>
            <color indexed="81"/>
            <rFont val="Tahoma"/>
            <family val="2"/>
          </rPr>
          <t>2 sessions : 12 &amp; 7</t>
        </r>
      </text>
    </comment>
    <comment ref="I9" authorId="1">
      <text>
        <r>
          <rPr>
            <b/>
            <sz val="10"/>
            <color indexed="81"/>
            <rFont val="Tahoma"/>
            <family val="2"/>
          </rPr>
          <t>krishnan:</t>
        </r>
        <r>
          <rPr>
            <sz val="10"/>
            <color indexed="81"/>
            <rFont val="Tahoma"/>
            <family val="2"/>
          </rPr>
          <t xml:space="preserve">
</t>
        </r>
        <r>
          <rPr>
            <sz val="11"/>
            <color indexed="81"/>
            <rFont val="Tahoma"/>
            <family val="2"/>
          </rPr>
          <t>2 sessions : 8 &amp; 13</t>
        </r>
      </text>
    </comment>
    <comment ref="C10" authorId="0">
      <text>
        <r>
          <rPr>
            <b/>
            <sz val="8"/>
            <color indexed="81"/>
            <rFont val="Tahoma"/>
            <family val="2"/>
          </rPr>
          <t>krishnan:</t>
        </r>
        <r>
          <rPr>
            <sz val="8"/>
            <color indexed="81"/>
            <rFont val="Tahoma"/>
            <family val="2"/>
          </rPr>
          <t xml:space="preserve">
</t>
        </r>
        <r>
          <rPr>
            <sz val="10"/>
            <color indexed="81"/>
            <rFont val="Tahoma"/>
            <family val="2"/>
          </rPr>
          <t>2 sessions : 6 &amp; 7</t>
        </r>
      </text>
    </comment>
    <comment ref="D10" authorId="1">
      <text>
        <r>
          <rPr>
            <b/>
            <sz val="10"/>
            <color indexed="81"/>
            <rFont val="Tahoma"/>
            <family val="2"/>
          </rPr>
          <t>krishnan:</t>
        </r>
        <r>
          <rPr>
            <sz val="10"/>
            <color indexed="81"/>
            <rFont val="Tahoma"/>
            <family val="2"/>
          </rPr>
          <t xml:space="preserve">
</t>
        </r>
        <r>
          <rPr>
            <sz val="11"/>
            <color indexed="81"/>
            <rFont val="Tahoma"/>
            <family val="2"/>
          </rPr>
          <t>3 sessions : 10, 19 &amp; 12</t>
        </r>
      </text>
    </comment>
    <comment ref="E10" authorId="1">
      <text>
        <r>
          <rPr>
            <b/>
            <sz val="10"/>
            <color indexed="81"/>
            <rFont val="Tahoma"/>
            <family val="2"/>
          </rPr>
          <t>krishnan:</t>
        </r>
        <r>
          <rPr>
            <sz val="10"/>
            <color indexed="81"/>
            <rFont val="Tahoma"/>
            <family val="2"/>
          </rPr>
          <t xml:space="preserve">
</t>
        </r>
        <r>
          <rPr>
            <sz val="11"/>
            <color indexed="81"/>
            <rFont val="Tahoma"/>
            <family val="2"/>
          </rPr>
          <t>2 sessions : 6 &amp; 13</t>
        </r>
      </text>
    </comment>
    <comment ref="G10" authorId="1">
      <text>
        <r>
          <rPr>
            <b/>
            <sz val="10"/>
            <color indexed="81"/>
            <rFont val="Tahoma"/>
            <family val="2"/>
          </rPr>
          <t>krishnan:</t>
        </r>
        <r>
          <rPr>
            <sz val="10"/>
            <color indexed="81"/>
            <rFont val="Tahoma"/>
            <family val="2"/>
          </rPr>
          <t xml:space="preserve">
</t>
        </r>
        <r>
          <rPr>
            <sz val="11"/>
            <color indexed="81"/>
            <rFont val="Tahoma"/>
            <family val="2"/>
          </rPr>
          <t>4 sessions : 22, 12, 8 &amp; 12</t>
        </r>
      </text>
    </comment>
    <comment ref="I10" authorId="1">
      <text>
        <r>
          <rPr>
            <b/>
            <sz val="10"/>
            <color indexed="81"/>
            <rFont val="Tahoma"/>
            <family val="2"/>
          </rPr>
          <t>krishnan:</t>
        </r>
        <r>
          <rPr>
            <sz val="10"/>
            <color indexed="81"/>
            <rFont val="Tahoma"/>
            <family val="2"/>
          </rPr>
          <t xml:space="preserve">
</t>
        </r>
        <r>
          <rPr>
            <sz val="11"/>
            <color indexed="81"/>
            <rFont val="Tahoma"/>
            <family val="2"/>
          </rPr>
          <t>2 sessions : 23 &amp; 13</t>
        </r>
      </text>
    </comment>
    <comment ref="C11" authorId="0">
      <text>
        <r>
          <rPr>
            <b/>
            <sz val="8"/>
            <color indexed="81"/>
            <rFont val="Tahoma"/>
            <family val="2"/>
          </rPr>
          <t>krishnan:</t>
        </r>
        <r>
          <rPr>
            <sz val="8"/>
            <color indexed="81"/>
            <rFont val="Tahoma"/>
            <family val="2"/>
          </rPr>
          <t xml:space="preserve">
3</t>
        </r>
        <r>
          <rPr>
            <sz val="10"/>
            <color indexed="81"/>
            <rFont val="Tahoma"/>
            <family val="2"/>
          </rPr>
          <t xml:space="preserve"> sessions : 10, 5 &amp; 10</t>
        </r>
      </text>
    </comment>
    <comment ref="E11" authorId="1">
      <text>
        <r>
          <rPr>
            <b/>
            <sz val="10"/>
            <color indexed="81"/>
            <rFont val="Tahoma"/>
            <family val="2"/>
          </rPr>
          <t>krishnan:</t>
        </r>
        <r>
          <rPr>
            <sz val="10"/>
            <color indexed="81"/>
            <rFont val="Tahoma"/>
            <family val="2"/>
          </rPr>
          <t xml:space="preserve">
</t>
        </r>
        <r>
          <rPr>
            <sz val="11"/>
            <color indexed="81"/>
            <rFont val="Tahoma"/>
            <family val="2"/>
          </rPr>
          <t>2 sessions : 6 &amp; 5</t>
        </r>
      </text>
    </comment>
    <comment ref="G11" authorId="1">
      <text>
        <r>
          <rPr>
            <b/>
            <sz val="10"/>
            <color indexed="81"/>
            <rFont val="Tahoma"/>
            <family val="2"/>
          </rPr>
          <t>krishnan:</t>
        </r>
        <r>
          <rPr>
            <sz val="10"/>
            <color indexed="81"/>
            <rFont val="Tahoma"/>
            <family val="2"/>
          </rPr>
          <t xml:space="preserve">
</t>
        </r>
        <r>
          <rPr>
            <sz val="11"/>
            <color indexed="81"/>
            <rFont val="Tahoma"/>
            <family val="2"/>
          </rPr>
          <t>2 sessions : 12 &amp; 4</t>
        </r>
      </text>
    </comment>
    <comment ref="I11" authorId="1">
      <text>
        <r>
          <rPr>
            <b/>
            <sz val="10"/>
            <color indexed="81"/>
            <rFont val="Tahoma"/>
            <family val="2"/>
          </rPr>
          <t>krishnan:</t>
        </r>
        <r>
          <rPr>
            <sz val="10"/>
            <color indexed="81"/>
            <rFont val="Tahoma"/>
            <family val="2"/>
          </rPr>
          <t xml:space="preserve">
</t>
        </r>
        <r>
          <rPr>
            <sz val="11"/>
            <color indexed="81"/>
            <rFont val="Tahoma"/>
            <family val="2"/>
          </rPr>
          <t>2 sessions : 7 &amp; 25</t>
        </r>
      </text>
    </comment>
    <comment ref="D12" authorId="1">
      <text>
        <r>
          <rPr>
            <b/>
            <sz val="10"/>
            <color indexed="81"/>
            <rFont val="Tahoma"/>
            <family val="2"/>
          </rPr>
          <t>krishnan:</t>
        </r>
        <r>
          <rPr>
            <sz val="10"/>
            <color indexed="81"/>
            <rFont val="Tahoma"/>
            <family val="2"/>
          </rPr>
          <t xml:space="preserve">
</t>
        </r>
        <r>
          <rPr>
            <sz val="11"/>
            <color indexed="81"/>
            <rFont val="Tahoma"/>
            <family val="2"/>
          </rPr>
          <t>2 sessions : 16 &amp; 16</t>
        </r>
      </text>
    </comment>
    <comment ref="G12" authorId="1">
      <text>
        <r>
          <rPr>
            <b/>
            <sz val="10"/>
            <color indexed="81"/>
            <rFont val="Tahoma"/>
            <family val="2"/>
          </rPr>
          <t>krishnan:</t>
        </r>
        <r>
          <rPr>
            <sz val="10"/>
            <color indexed="81"/>
            <rFont val="Tahoma"/>
            <family val="2"/>
          </rPr>
          <t xml:space="preserve">
</t>
        </r>
        <r>
          <rPr>
            <sz val="11"/>
            <color indexed="81"/>
            <rFont val="Tahoma"/>
            <family val="2"/>
          </rPr>
          <t>2 sessions : 9 &amp; 8</t>
        </r>
      </text>
    </comment>
    <comment ref="H12" authorId="1">
      <text>
        <r>
          <rPr>
            <b/>
            <sz val="10"/>
            <color indexed="81"/>
            <rFont val="Tahoma"/>
            <family val="2"/>
          </rPr>
          <t>krishnan:</t>
        </r>
        <r>
          <rPr>
            <sz val="10"/>
            <color indexed="81"/>
            <rFont val="Tahoma"/>
            <family val="2"/>
          </rPr>
          <t xml:space="preserve">
</t>
        </r>
        <r>
          <rPr>
            <sz val="11"/>
            <color indexed="81"/>
            <rFont val="Tahoma"/>
            <family val="2"/>
          </rPr>
          <t>2 sessions : 11 &amp; 13</t>
        </r>
      </text>
    </comment>
    <comment ref="I12" authorId="1">
      <text>
        <r>
          <rPr>
            <b/>
            <sz val="10"/>
            <color indexed="81"/>
            <rFont val="Tahoma"/>
            <family val="2"/>
          </rPr>
          <t>krishnan:</t>
        </r>
        <r>
          <rPr>
            <sz val="10"/>
            <color indexed="81"/>
            <rFont val="Tahoma"/>
            <family val="2"/>
          </rPr>
          <t xml:space="preserve">
</t>
        </r>
        <r>
          <rPr>
            <sz val="11"/>
            <color indexed="81"/>
            <rFont val="Tahoma"/>
            <family val="2"/>
          </rPr>
          <t>2 sessions : 10 &amp; 16</t>
        </r>
      </text>
    </comment>
    <comment ref="G13" authorId="1">
      <text>
        <r>
          <rPr>
            <b/>
            <sz val="10"/>
            <color indexed="81"/>
            <rFont val="Tahoma"/>
            <family val="2"/>
          </rPr>
          <t>krishnan:</t>
        </r>
        <r>
          <rPr>
            <sz val="10"/>
            <color indexed="81"/>
            <rFont val="Tahoma"/>
            <family val="2"/>
          </rPr>
          <t xml:space="preserve">
</t>
        </r>
        <r>
          <rPr>
            <sz val="11"/>
            <color indexed="81"/>
            <rFont val="Tahoma"/>
            <family val="2"/>
          </rPr>
          <t>2 sessions : 9 &amp; 12</t>
        </r>
      </text>
    </comment>
    <comment ref="I13" authorId="1">
      <text>
        <r>
          <rPr>
            <b/>
            <sz val="10"/>
            <color indexed="81"/>
            <rFont val="Tahoma"/>
            <family val="2"/>
          </rPr>
          <t>krishnan:</t>
        </r>
        <r>
          <rPr>
            <sz val="10"/>
            <color indexed="81"/>
            <rFont val="Tahoma"/>
            <family val="2"/>
          </rPr>
          <t xml:space="preserve">
</t>
        </r>
        <r>
          <rPr>
            <sz val="11"/>
            <color indexed="81"/>
            <rFont val="Tahoma"/>
            <family val="2"/>
          </rPr>
          <t>2 sessions : 20 &amp; 16</t>
        </r>
      </text>
    </comment>
    <comment ref="C14" authorId="0">
      <text>
        <r>
          <rPr>
            <b/>
            <sz val="8"/>
            <color indexed="81"/>
            <rFont val="Tahoma"/>
            <family val="2"/>
          </rPr>
          <t>krishnan:</t>
        </r>
        <r>
          <rPr>
            <sz val="8"/>
            <color indexed="81"/>
            <rFont val="Tahoma"/>
            <family val="2"/>
          </rPr>
          <t xml:space="preserve">
</t>
        </r>
        <r>
          <rPr>
            <sz val="10"/>
            <color indexed="81"/>
            <rFont val="Tahoma"/>
            <family val="2"/>
          </rPr>
          <t>2 sessions : 21 &amp; 13</t>
        </r>
      </text>
    </comment>
    <comment ref="D14" authorId="1">
      <text>
        <r>
          <rPr>
            <b/>
            <sz val="10"/>
            <color indexed="81"/>
            <rFont val="Tahoma"/>
            <family val="2"/>
          </rPr>
          <t>krishnan:</t>
        </r>
        <r>
          <rPr>
            <sz val="10"/>
            <color indexed="81"/>
            <rFont val="Tahoma"/>
            <family val="2"/>
          </rPr>
          <t xml:space="preserve">
</t>
        </r>
        <r>
          <rPr>
            <sz val="11"/>
            <color indexed="81"/>
            <rFont val="Tahoma"/>
            <family val="2"/>
          </rPr>
          <t>3 sessions : 4, 11 &amp; 5</t>
        </r>
      </text>
    </comment>
    <comment ref="F14" authorId="0">
      <text>
        <r>
          <rPr>
            <b/>
            <sz val="8"/>
            <color indexed="81"/>
            <rFont val="Tahoma"/>
            <family val="2"/>
          </rPr>
          <t>krishnan:</t>
        </r>
        <r>
          <rPr>
            <sz val="8"/>
            <color indexed="81"/>
            <rFont val="Tahoma"/>
            <family val="2"/>
          </rPr>
          <t xml:space="preserve">
</t>
        </r>
        <r>
          <rPr>
            <sz val="11"/>
            <color indexed="81"/>
            <rFont val="Tahoma"/>
            <family val="2"/>
          </rPr>
          <t>2 sessions : 8 &amp; 9</t>
        </r>
      </text>
    </comment>
    <comment ref="G14" authorId="1">
      <text>
        <r>
          <rPr>
            <b/>
            <sz val="10"/>
            <color indexed="81"/>
            <rFont val="Tahoma"/>
            <family val="2"/>
          </rPr>
          <t>krishnan:</t>
        </r>
        <r>
          <rPr>
            <sz val="10"/>
            <color indexed="81"/>
            <rFont val="Tahoma"/>
            <family val="2"/>
          </rPr>
          <t xml:space="preserve">
</t>
        </r>
        <r>
          <rPr>
            <sz val="11"/>
            <color indexed="81"/>
            <rFont val="Tahoma"/>
            <family val="2"/>
          </rPr>
          <t>2 sessions : 18 &amp; 8</t>
        </r>
      </text>
    </comment>
    <comment ref="H14" authorId="1">
      <text>
        <r>
          <rPr>
            <b/>
            <sz val="10"/>
            <color indexed="81"/>
            <rFont val="Tahoma"/>
            <family val="2"/>
          </rPr>
          <t>krishnan:</t>
        </r>
        <r>
          <rPr>
            <sz val="10"/>
            <color indexed="81"/>
            <rFont val="Tahoma"/>
            <family val="2"/>
          </rPr>
          <t xml:space="preserve">
</t>
        </r>
        <r>
          <rPr>
            <sz val="11"/>
            <color indexed="81"/>
            <rFont val="Tahoma"/>
            <family val="2"/>
          </rPr>
          <t>2 sessions : 6 &amp; 14</t>
        </r>
      </text>
    </comment>
    <comment ref="E17" authorId="0">
      <text>
        <r>
          <rPr>
            <b/>
            <sz val="8"/>
            <color indexed="81"/>
            <rFont val="Tahoma"/>
            <family val="2"/>
          </rPr>
          <t>krishnan:</t>
        </r>
        <r>
          <rPr>
            <sz val="8"/>
            <color indexed="81"/>
            <rFont val="Tahoma"/>
            <family val="2"/>
          </rPr>
          <t xml:space="preserve">
</t>
        </r>
        <r>
          <rPr>
            <sz val="12"/>
            <color indexed="81"/>
            <rFont val="Tahoma"/>
            <family val="2"/>
          </rPr>
          <t>FOLK combined class</t>
        </r>
      </text>
    </comment>
  </commentList>
</comments>
</file>

<file path=xl/sharedStrings.xml><?xml version="1.0" encoding="utf-8"?>
<sst xmlns="http://schemas.openxmlformats.org/spreadsheetml/2006/main" count="1378" uniqueCount="555">
  <si>
    <t>Strategic Objective</t>
  </si>
  <si>
    <t>Measures</t>
  </si>
  <si>
    <t>Target</t>
  </si>
  <si>
    <t>Owner</t>
  </si>
  <si>
    <t>Finance</t>
  </si>
  <si>
    <t>OVERALL FINANCIAL OUTCOME</t>
  </si>
  <si>
    <t>Meeting the Annual Budget</t>
  </si>
  <si>
    <t>Annual Budget</t>
  </si>
  <si>
    <t>Data Provider</t>
  </si>
  <si>
    <t>OVERALL CUSTOMER/VISITOR OUTCOME</t>
  </si>
  <si>
    <t>INTERNAL BUSINESS PROCESS</t>
  </si>
  <si>
    <t>PEOPLE AND SYSTEMS PERSPECTIVE</t>
  </si>
  <si>
    <t>November</t>
  </si>
  <si>
    <t>December</t>
  </si>
  <si>
    <t>January</t>
  </si>
  <si>
    <t>February</t>
  </si>
  <si>
    <t>March</t>
  </si>
  <si>
    <t>Year To Date Expense against Total Annual Budget</t>
  </si>
  <si>
    <t>Complaints</t>
  </si>
  <si>
    <t>Top three complaint types</t>
  </si>
  <si>
    <t>Cultural &amp; Educational Tours</t>
  </si>
  <si>
    <t>FOLK Program Fee</t>
  </si>
  <si>
    <t>Hostel Fees</t>
  </si>
  <si>
    <t>Prasadam Distribution Receipts</t>
  </si>
  <si>
    <t>Other Income</t>
  </si>
  <si>
    <t>Food Distribution</t>
  </si>
  <si>
    <t>Rent Paid and Repair &amp; Maintenance</t>
  </si>
  <si>
    <t>Salary &amp; Wages and Employee Related Expense</t>
  </si>
  <si>
    <t>Educational Tour and Local Conveyance</t>
  </si>
  <si>
    <t>Others</t>
  </si>
  <si>
    <t>Account Name</t>
  </si>
  <si>
    <t>YP000000 Youth Program + YP000000 Youth Program 2</t>
  </si>
  <si>
    <t>% of Total</t>
  </si>
  <si>
    <t>Comments</t>
  </si>
  <si>
    <t>130613 Hostel Fees</t>
  </si>
  <si>
    <t>Fees from occupants for staying in the guest house. There are about 80 occupants. So the average monthly rent will be Rs 4k</t>
  </si>
  <si>
    <t>130612 Folk Programme Fee</t>
  </si>
  <si>
    <t>Fee collected by giving Invitation Pass. Since the Invitation Pass fee is about Rs 100, so in most likelyhodd there would have been about 17 K Level 1 participants annually</t>
  </si>
  <si>
    <t>130607 Cultural &amp; Educational Tours</t>
  </si>
  <si>
    <t>Fees collected for conducting educational tours. As per Janaka Prabhu, these tours are most beneficial as they get dedicated time with the participants which facilitates the conversion process</t>
  </si>
  <si>
    <t>110203 Prasadam Distribution Receipts</t>
  </si>
  <si>
    <t>Fees collected for food getting provided in the Hostels</t>
  </si>
  <si>
    <t>110301 General Donation</t>
  </si>
  <si>
    <t>??</t>
  </si>
  <si>
    <t>130301 Interest on Saving A/c</t>
  </si>
  <si>
    <t>130704 Other INcome</t>
  </si>
  <si>
    <t>Total Revenue</t>
  </si>
  <si>
    <t>220401 Food Distribution</t>
  </si>
  <si>
    <t>Krishnamrita. Food Recipt is 16% of Food Dist Cost. Folk is 27% of the total Food Distribution Cost</t>
  </si>
  <si>
    <t>170305 Food &amp; Beverages</t>
  </si>
  <si>
    <t>170315 Salary &amp; Wages</t>
  </si>
  <si>
    <t>Org Chart &amp; Responsibility ; 45% is Executives</t>
  </si>
  <si>
    <t>170312 PF (Employer Contribution)</t>
  </si>
  <si>
    <t>170320 PF Administration Charges</t>
  </si>
  <si>
    <t>170317 Staff Welfare</t>
  </si>
  <si>
    <t>170310 Medical Expenses</t>
  </si>
  <si>
    <t>170303 ESI</t>
  </si>
  <si>
    <t>170123 Rent Paid</t>
  </si>
  <si>
    <t>Rent Paid to Hostel Fees; Recovery is good</t>
  </si>
  <si>
    <t>170113 Office Rent - ISKCON</t>
  </si>
  <si>
    <t>170201 Boarding &amp; Lodging</t>
  </si>
  <si>
    <t>220606 Stage Arrangements</t>
  </si>
  <si>
    <t>170117 Repairs &amp; Maintenance General</t>
  </si>
  <si>
    <t>170103 Electricity Expenses</t>
  </si>
  <si>
    <t>170118 Security Charges</t>
  </si>
  <si>
    <t>170108 House Keeping Consumables</t>
  </si>
  <si>
    <t>170121 Water Charges</t>
  </si>
  <si>
    <t>220602 Educational/Cultural Trip Exp.</t>
  </si>
  <si>
    <t>Exp to Rev; Recovery is good. These tours are beneficial towards theoverall objective</t>
  </si>
  <si>
    <t>170203 Fuel to Vehicles</t>
  </si>
  <si>
    <t>170207 Vehicle Maintenance</t>
  </si>
  <si>
    <t>170202 Conveyance - Local</t>
  </si>
  <si>
    <t>170125 Diesel Expense</t>
  </si>
  <si>
    <t>170206 Travelling</t>
  </si>
  <si>
    <t>170114 Printing &amp; Stationery</t>
  </si>
  <si>
    <t>220601 Course/content Materials Exp.</t>
  </si>
  <si>
    <t>180102 Gift &amp; Compliments</t>
  </si>
  <si>
    <t>170107 Computer Consumable</t>
  </si>
  <si>
    <t>170404 Visual Communication Expenses</t>
  </si>
  <si>
    <t>170316 Service Contracts</t>
  </si>
  <si>
    <t>170403 Telephone Charges</t>
  </si>
  <si>
    <t>170115 Rentals-Equipments</t>
  </si>
  <si>
    <t>170401 Internet Charges</t>
  </si>
  <si>
    <t>190105 Bank Charges(Others )</t>
  </si>
  <si>
    <t>170106 General Pooja</t>
  </si>
  <si>
    <t>170501 Duty &amp; Fees</t>
  </si>
  <si>
    <t>160203 Recording Charges</t>
  </si>
  <si>
    <t>170402 Postage &amp; Courier</t>
  </si>
  <si>
    <t>170112 Office Maintenance</t>
  </si>
  <si>
    <t>170122 Insurance Exp.</t>
  </si>
  <si>
    <t>170319 LWF (Employer Contribution)</t>
  </si>
  <si>
    <t>Total Expenditure</t>
  </si>
  <si>
    <t>Conveyance, Food</t>
  </si>
  <si>
    <r>
      <t>Profit/</t>
    </r>
    <r>
      <rPr>
        <b/>
        <sz val="10"/>
        <color rgb="FFFF0000"/>
        <rFont val="Calibri"/>
        <family val="2"/>
        <scheme val="minor"/>
      </rPr>
      <t>(Loss)</t>
    </r>
  </si>
  <si>
    <t>BOYS IN VARIOUS LEVELS AT THE END OF THE MONTH MENTIONED BELOW</t>
  </si>
  <si>
    <t>LP</t>
  </si>
  <si>
    <t>L0</t>
  </si>
  <si>
    <t>L1</t>
  </si>
  <si>
    <t>L2</t>
  </si>
  <si>
    <t>J</t>
  </si>
  <si>
    <t>NJ</t>
  </si>
  <si>
    <t>-</t>
  </si>
  <si>
    <t>April</t>
  </si>
  <si>
    <t>May</t>
  </si>
  <si>
    <t>June</t>
  </si>
  <si>
    <t>JUNE END PROJ</t>
  </si>
  <si>
    <t>July</t>
  </si>
  <si>
    <t>August</t>
  </si>
  <si>
    <t>September</t>
  </si>
  <si>
    <t>October</t>
  </si>
  <si>
    <t>NOV END PROJ</t>
  </si>
  <si>
    <t>L3</t>
  </si>
  <si>
    <t>L4</t>
  </si>
  <si>
    <t>L5</t>
  </si>
  <si>
    <t>FOLK HOSTEL</t>
  </si>
  <si>
    <r>
      <t xml:space="preserve">As on end of month </t>
    </r>
    <r>
      <rPr>
        <u/>
        <sz val="10"/>
        <color theme="1"/>
        <rFont val="Calibri"/>
        <family val="2"/>
        <scheme val="minor"/>
      </rPr>
      <t>_May 2013</t>
    </r>
    <r>
      <rPr>
        <sz val="10"/>
        <color theme="1"/>
        <rFont val="Calibri"/>
        <family val="2"/>
        <scheme val="minor"/>
      </rPr>
      <t>_</t>
    </r>
  </si>
  <si>
    <t>Active</t>
  </si>
  <si>
    <t>Stagnant</t>
  </si>
  <si>
    <t>TOTAL</t>
  </si>
  <si>
    <t>Boys in Various Levels at the end of the month</t>
  </si>
  <si>
    <t>FOLK Hostel</t>
  </si>
  <si>
    <t>FOLK Boys Competency Radar- L2 onwards</t>
  </si>
  <si>
    <t>FOLK Boys scoring less than 50</t>
  </si>
  <si>
    <t>FOLK Boys scoring between 50 &amp; 75</t>
  </si>
  <si>
    <t>FOLK Boys scoring more than 75</t>
  </si>
  <si>
    <t>FOLK Boys Satisfaction</t>
  </si>
  <si>
    <r>
      <t>FOLK GUIDE NAME: __</t>
    </r>
    <r>
      <rPr>
        <b/>
        <u/>
        <sz val="10"/>
        <color theme="1"/>
        <rFont val="Calibri"/>
        <family val="2"/>
        <scheme val="minor"/>
      </rPr>
      <t>Srivigraha dasa_</t>
    </r>
  </si>
  <si>
    <r>
      <t xml:space="preserve">Report for the month of:  </t>
    </r>
    <r>
      <rPr>
        <b/>
        <u/>
        <sz val="10"/>
        <color theme="1"/>
        <rFont val="Calibri"/>
        <family val="2"/>
        <scheme val="minor"/>
      </rPr>
      <t>May 2013</t>
    </r>
    <r>
      <rPr>
        <b/>
        <sz val="10"/>
        <color theme="1"/>
        <rFont val="Calibri"/>
        <family val="2"/>
        <scheme val="minor"/>
      </rPr>
      <t>_</t>
    </r>
  </si>
  <si>
    <t xml:space="preserve"> L0</t>
  </si>
  <si>
    <t>Week 1</t>
  </si>
  <si>
    <t>Week 2</t>
  </si>
  <si>
    <t>Week 3</t>
  </si>
  <si>
    <t>Week 4</t>
  </si>
  <si>
    <t>Name of the boy</t>
  </si>
  <si>
    <t>FOLK Level</t>
  </si>
  <si>
    <t>Folk Hostel  (Y / N)</t>
  </si>
  <si>
    <t>Time spent in Min</t>
  </si>
  <si>
    <t>Total Time spent in Min</t>
  </si>
  <si>
    <t>Challenges in KC practice</t>
  </si>
  <si>
    <t>Ajinkya Kulkarni</t>
  </si>
  <si>
    <t>F2</t>
  </si>
  <si>
    <t>N</t>
  </si>
  <si>
    <t>Akash Roy</t>
  </si>
  <si>
    <t>MMC</t>
  </si>
  <si>
    <t>Harish M S</t>
  </si>
  <si>
    <t>Balbhim</t>
  </si>
  <si>
    <t>F4</t>
  </si>
  <si>
    <t>Schedule very tight. Cant come to temple every week</t>
  </si>
  <si>
    <t>Chetan Joshi</t>
  </si>
  <si>
    <t>Mukunda Chaitanya Akkali</t>
  </si>
  <si>
    <t>Y</t>
  </si>
  <si>
    <t>Devaraj Basavaras</t>
  </si>
  <si>
    <t>Krishna Kumar</t>
  </si>
  <si>
    <t>Mahesh</t>
  </si>
  <si>
    <t>Navin Kumar Singh</t>
  </si>
  <si>
    <t>Pramod Kumar Gupta</t>
  </si>
  <si>
    <t>Preetam Nayak</t>
  </si>
  <si>
    <t>Rahul C</t>
  </si>
  <si>
    <t>Stays in Coimbatore. Cant come frequently</t>
  </si>
  <si>
    <t>Rajashekar</t>
  </si>
  <si>
    <t>Shanmukh</t>
  </si>
  <si>
    <t>SOS-1</t>
  </si>
  <si>
    <t>Stays in Vijayawada. Cant come frequently</t>
  </si>
  <si>
    <t>Vishnu S</t>
  </si>
  <si>
    <t>Vivekananda Bhat</t>
  </si>
  <si>
    <t xml:space="preserve">TOTAL TIME SPENT </t>
  </si>
  <si>
    <t xml:space="preserve"> L1</t>
  </si>
  <si>
    <t>Kunal Bhat</t>
  </si>
  <si>
    <t>Ashwini Kumar</t>
  </si>
  <si>
    <t>Praveen Krishna</t>
  </si>
  <si>
    <t>Works in night shifts. Difficult to do morning sadhana</t>
  </si>
  <si>
    <t>Deepak Sharma</t>
  </si>
  <si>
    <t>Sachin SK</t>
  </si>
  <si>
    <t>Rajaram Yadav</t>
  </si>
  <si>
    <t>Phanindra</t>
  </si>
  <si>
    <t>Milesh Shah</t>
  </si>
  <si>
    <t>Venkatesha</t>
  </si>
  <si>
    <t>Samarjyoti Baishya</t>
  </si>
  <si>
    <t>Stays in Mumbai. Cant come frequently</t>
  </si>
  <si>
    <t>Rajendra Ray</t>
  </si>
  <si>
    <t>Shiva Lakshman</t>
  </si>
  <si>
    <t>Shivaraja K N</t>
  </si>
  <si>
    <t xml:space="preserve"> L2</t>
  </si>
  <si>
    <t>Rishabh Mishra</t>
  </si>
  <si>
    <t>Prateek Mittal</t>
  </si>
  <si>
    <t>Manoj Payra</t>
  </si>
  <si>
    <t>Reading on a daily basis</t>
  </si>
  <si>
    <t>Ravishankar B T</t>
  </si>
  <si>
    <t>Subhashish Jana</t>
  </si>
  <si>
    <t>FF</t>
  </si>
  <si>
    <t>Vikash Kumar Gupta</t>
  </si>
  <si>
    <t xml:space="preserve"> L3</t>
  </si>
  <si>
    <t>Basavaraju S</t>
  </si>
  <si>
    <t>Arjun A R</t>
  </si>
  <si>
    <t>Santosh K</t>
  </si>
  <si>
    <t>Som Mishra</t>
  </si>
  <si>
    <t>Chandan Kalita</t>
  </si>
  <si>
    <t>Ghanshyam Bansal</t>
  </si>
  <si>
    <t>Binay Kumar Sah</t>
  </si>
  <si>
    <t>Kamlesh Sah</t>
  </si>
  <si>
    <t>Lavditya Singh Girnar</t>
  </si>
  <si>
    <t xml:space="preserve"> L4</t>
  </si>
  <si>
    <t>Krishna Sagar</t>
  </si>
  <si>
    <t>Pramod Katkar</t>
  </si>
  <si>
    <t>Rahul Samaria</t>
  </si>
  <si>
    <t>Loans</t>
  </si>
  <si>
    <t>YP-PROGRAMMES</t>
  </si>
  <si>
    <t>Week-1</t>
  </si>
  <si>
    <t>Week-2</t>
  </si>
  <si>
    <t>Week-3</t>
  </si>
  <si>
    <t>Week-4</t>
  </si>
  <si>
    <t>Week-5</t>
  </si>
  <si>
    <t>Class Attended</t>
  </si>
  <si>
    <t>SOS</t>
  </si>
  <si>
    <t>FG (Sat 05.30 PM)</t>
  </si>
  <si>
    <t>NA</t>
  </si>
  <si>
    <t>FG (Sat 06.30 PM)</t>
  </si>
  <si>
    <t>FG (Sun 10.30 AM)</t>
  </si>
  <si>
    <t>FG (Sun 11.30 AM)</t>
  </si>
  <si>
    <t>FG (Sun 12.30 PM)</t>
  </si>
  <si>
    <t>FG (Sun 01.30 PM)</t>
  </si>
  <si>
    <t>FG (Sun 05.00 PM)</t>
  </si>
  <si>
    <t>FG (Sun 06.00 PM)</t>
  </si>
  <si>
    <t>FG (Sun 07.00 PM)</t>
  </si>
  <si>
    <t>FG (Sun 08.00 PM)</t>
  </si>
  <si>
    <t>FOLK - 2 (ANKP)</t>
  </si>
  <si>
    <t>FOLK - 2 (GNRP)</t>
  </si>
  <si>
    <t>FOLK - 2 (AGLP)</t>
  </si>
  <si>
    <t>FOLK -2 (Janaka Pr)</t>
  </si>
  <si>
    <t>Srivigraha Pr's class</t>
  </si>
  <si>
    <t>FOLK - 4</t>
  </si>
  <si>
    <t>FOLK FORUM</t>
  </si>
  <si>
    <t>MHCP's class</t>
  </si>
  <si>
    <t>Total</t>
  </si>
  <si>
    <r>
      <t xml:space="preserve">FOLK GUIDE NAME:  </t>
    </r>
    <r>
      <rPr>
        <b/>
        <u/>
        <sz val="10"/>
        <color theme="1"/>
        <rFont val="Calibri"/>
        <family val="2"/>
        <scheme val="minor"/>
      </rPr>
      <t>Srivigraha dasa</t>
    </r>
    <r>
      <rPr>
        <b/>
        <sz val="10"/>
        <color theme="1"/>
        <rFont val="Calibri"/>
        <family val="2"/>
        <scheme val="minor"/>
      </rPr>
      <t>__</t>
    </r>
  </si>
  <si>
    <r>
      <t>Report for the month of: _</t>
    </r>
    <r>
      <rPr>
        <b/>
        <u/>
        <sz val="10"/>
        <color theme="1"/>
        <rFont val="Calibri"/>
        <family val="2"/>
        <scheme val="minor"/>
      </rPr>
      <t>May 2013</t>
    </r>
    <r>
      <rPr>
        <b/>
        <sz val="10"/>
        <color theme="1"/>
        <rFont val="Calibri"/>
        <family val="2"/>
        <scheme val="minor"/>
      </rPr>
      <t>__</t>
    </r>
  </si>
  <si>
    <t>Moved from L0 to L1</t>
  </si>
  <si>
    <t>Remarks / Comments wrt joining</t>
  </si>
  <si>
    <t>Puri Trip (Y / N)</t>
  </si>
  <si>
    <t>Vrindavan Trip (Y / N)</t>
  </si>
  <si>
    <t>Not yet proposed</t>
  </si>
  <si>
    <t xml:space="preserve">Praveen Krishna </t>
  </si>
  <si>
    <t>Has intense desire to join. Loans 50k, 29 yrs old, parents' bad health</t>
  </si>
  <si>
    <t>Mukunda Chaitanya</t>
  </si>
  <si>
    <t>Has intense desire to join, Good MQI, Just 6 months in KC, 29 years old</t>
  </si>
  <si>
    <t>Moved from L1 to  L2</t>
  </si>
  <si>
    <t>Right now studying BE final year at vellore, will work for one year and then wishes to join</t>
  </si>
  <si>
    <t>Right now studying BE 2nd year at SKIT</t>
  </si>
  <si>
    <t>Rishab Mishra</t>
  </si>
  <si>
    <t>Non-joining</t>
  </si>
  <si>
    <t>Moved from L2 to L3</t>
  </si>
  <si>
    <t>Studying BBM 2nd yr. Has desire to join</t>
  </si>
  <si>
    <t>Studing PUC 2nd yr</t>
  </si>
  <si>
    <t>Studying BBM 2nd yr, Non-joining</t>
  </si>
  <si>
    <t>Santosh S K</t>
  </si>
  <si>
    <t>Completed BE, placed in Exilant, Has loans &gt;3lacs, has to work for atleast 1.5-2 yrs</t>
  </si>
  <si>
    <t>Moved from L3 to L4</t>
  </si>
  <si>
    <t>New Avenues explored to attract interested crowds</t>
  </si>
  <si>
    <t>Attendance of programs</t>
  </si>
  <si>
    <t>New practices introduced to make the programs more effective</t>
  </si>
  <si>
    <t>Faculty/FOLK Guide Excellence</t>
  </si>
  <si>
    <t>No of new FOLK Guides Introduced</t>
  </si>
  <si>
    <t>Income</t>
  </si>
  <si>
    <t>Total Income</t>
  </si>
  <si>
    <t>Total Expense</t>
  </si>
  <si>
    <t xml:space="preserve">Total Income </t>
  </si>
  <si>
    <t>Income Split</t>
  </si>
  <si>
    <t>Expense Split</t>
  </si>
  <si>
    <t>FOLK Boys joined YTD</t>
  </si>
  <si>
    <t>SMPD</t>
  </si>
  <si>
    <t>FOLK Boys projected to join</t>
  </si>
  <si>
    <t>FOLK Boys joined and projected to join</t>
  </si>
  <si>
    <t>FOLK Boys Attrition &amp; Handover</t>
  </si>
  <si>
    <t>No of FOLK Boys expected to leave</t>
  </si>
  <si>
    <t>No of FOLK Boys left in the month</t>
  </si>
  <si>
    <t>L2 onwards drop out handing over if any to another department</t>
  </si>
  <si>
    <t>Time Spent by FOLK Guide to cultivate</t>
  </si>
  <si>
    <t>Surplus/ Deficit</t>
  </si>
  <si>
    <t>Income-Expense</t>
  </si>
  <si>
    <t>No of one-o-one meetings held during the month</t>
  </si>
  <si>
    <t>Program 1</t>
  </si>
  <si>
    <t>Program 2</t>
  </si>
  <si>
    <t>FOLK 2</t>
  </si>
  <si>
    <t>FOLK 4</t>
  </si>
  <si>
    <t>FOLK Forum</t>
  </si>
  <si>
    <t>Training imparted to FOLK Guides</t>
  </si>
  <si>
    <t>Program 3</t>
  </si>
  <si>
    <t>Program 4</t>
  </si>
  <si>
    <t xml:space="preserve">AUTHORISED BY: </t>
  </si>
  <si>
    <t>PREPARED BY: Autumn Leaf</t>
  </si>
  <si>
    <t>MAINTAINED BY:</t>
  </si>
  <si>
    <t>VERSION DATED : 13th JANUARY, 2014</t>
  </si>
  <si>
    <t>GNRD</t>
  </si>
  <si>
    <t>VNTD</t>
  </si>
  <si>
    <t>MCTD</t>
  </si>
  <si>
    <t>SRID</t>
  </si>
  <si>
    <t>Janaka Das</t>
  </si>
  <si>
    <t>KLND</t>
  </si>
  <si>
    <t>KKTD</t>
  </si>
  <si>
    <t>MHCD</t>
  </si>
  <si>
    <t>SDND</t>
  </si>
  <si>
    <t>VLVD</t>
  </si>
  <si>
    <t xml:space="preserve"> -</t>
  </si>
  <si>
    <t>Nov</t>
  </si>
  <si>
    <t>Dec</t>
  </si>
  <si>
    <t>Jan</t>
  </si>
  <si>
    <t>Feb</t>
  </si>
  <si>
    <t>Mar</t>
  </si>
  <si>
    <t>Average</t>
  </si>
  <si>
    <t>Income Split (Values)</t>
  </si>
  <si>
    <t>Income Split (%)</t>
  </si>
  <si>
    <t>Exp as % of Income</t>
  </si>
  <si>
    <t>Expense Split (Values)</t>
  </si>
  <si>
    <t>Rent Paid,Repair &amp; Maintenance</t>
  </si>
  <si>
    <t>Expense Split (%)</t>
  </si>
  <si>
    <t>Average Income %</t>
  </si>
  <si>
    <t>Average Expense %</t>
  </si>
  <si>
    <t>CONSISTENCY</t>
  </si>
  <si>
    <t>ISKCON BANGALORE  :  Folk</t>
  </si>
  <si>
    <t>Division Head : AAD</t>
  </si>
  <si>
    <t xml:space="preserve"> EXPENDITURE STATEMENT</t>
  </si>
  <si>
    <t>FOLK</t>
  </si>
  <si>
    <t>EXPENDITURE</t>
  </si>
  <si>
    <t>Ledger Contents</t>
  </si>
  <si>
    <t>Estimates for FY 13-14 (Rs.)</t>
  </si>
  <si>
    <t>Estimates for Apr'13 to Jan'14</t>
  </si>
  <si>
    <t>Actuals for Apr'13 to Jan'14</t>
  </si>
  <si>
    <t>Variance</t>
  </si>
  <si>
    <t>Actuals for Jan'14</t>
  </si>
  <si>
    <t>160301 Mineral Water Charges</t>
  </si>
  <si>
    <t>Purchase of mineral water for Guest House only for sale and not for own consumption.</t>
  </si>
  <si>
    <t>160302 Laundry Charges</t>
  </si>
  <si>
    <t>Payment of laundry charges for guests staying in Guest House, Kalyanamantapa, payment of laundry bill for volunteers &amp; devotees during festivals</t>
  </si>
  <si>
    <t>160303 Tea-Cofee Expenses</t>
  </si>
  <si>
    <t>Vending machine service chrgs, purchase of milk\milk powder,tea bags,coffee beans, stirrors.</t>
  </si>
  <si>
    <t>170101 AMC-Equipments</t>
  </si>
  <si>
    <t>Annual Maintanence Contract Chargs for UPS system,Computers,EPABX,Door frame detector,Annual preventive maintanence chrgs for Gensets,Lift  etc</t>
  </si>
  <si>
    <t>170102 Computer Maintenance</t>
  </si>
  <si>
    <t>Service charges for repair of computers/printers,website maintanence charges, domain renewal charges,software license renewal charges,fortigate/firewall service charges for dedicated server,backup charges,data recovery charges, etc.</t>
  </si>
  <si>
    <t>Monthly Electricity Expenses paid.</t>
  </si>
  <si>
    <t>170104 Garbage Clearance</t>
  </si>
  <si>
    <t>Payment twrds Garbage clearance/ Transportation charges.</t>
  </si>
  <si>
    <t>170105 Garden Maintenance</t>
  </si>
  <si>
    <t>Payment twrds Garden maintanence labour charges</t>
  </si>
  <si>
    <t>Pooja expenses not related to deities, office pooja at departments, ayudha pooja etc.</t>
  </si>
  <si>
    <t>Purchase of Computer Accessories such as RAM,adapter, Laptop carry bags, Keyboard, USB cables, Pendrive,Mouse,Memory Card,HDD sea gate,Lazer jet toner,Printer Head,Adoptor for Monitor,Head Phone,I Ball rocky,CD, DVD,Hard Disk,Toner Refilling, Cartridge Ribbon , Cable,WEP cartridge,Spike Buster,Graphic Card,Notebook Cleaning kit,Head Phone jack etc.</t>
  </si>
  <si>
    <t>Purchase of various House keeping and cleaning items, (Soap powder, soap, and other cleaning items)</t>
  </si>
  <si>
    <t>170109 House Keeping Labour</t>
  </si>
  <si>
    <t>House keeping Labour charges paid</t>
  </si>
  <si>
    <t>170110 Miscellaneous Expenses</t>
  </si>
  <si>
    <t>Expenses for Miscellaneous works, small amount written off</t>
  </si>
  <si>
    <t>170111 News Paper &amp; Periodicals</t>
  </si>
  <si>
    <t>News Paper, Other Books/magazines Subcription charges</t>
  </si>
  <si>
    <t>Purchase of items for office which does not come under printing &amp; stationery.</t>
  </si>
  <si>
    <t>Printing charges for Visiting Cards, Pamphlets, Brochures, Quotes for Ashram, ID cards, Entry tickets, Passes for entry, Parking tickets, Voucher books, HR Forms, VIP entry card, Festival entry coupons, Photocopy charges, lamination charges, Stationary purchased for office, Rubber stamp, Spiral binding.</t>
  </si>
  <si>
    <t>Hiring charges of Equipments  ( gensets, Light arrangements, Walkie talkie, Scrollers, Printer rental chrgs, Sound systems for temple events, Hiring of TV, DVD, Shamiyanas, Beds, Bedsheet, Pillows, Chairs, Tables, Vessels ..</t>
  </si>
  <si>
    <t>170116 Repair &amp; Maintenance Building</t>
  </si>
  <si>
    <t>Purchase of building maint. items viz Paint, Granites, Slabs, Sand , Welding Rod etc , Carpentary charges, Polishing charges, Painting charges and any other labour charges related to building maintenance.</t>
  </si>
  <si>
    <t>Purchase / repair of electrical maintenance items, mechanical items, plumbing maintanance items, carpentary items.</t>
  </si>
  <si>
    <t>170119 Security Charges</t>
  </si>
  <si>
    <t>Payment to security agencies.</t>
  </si>
  <si>
    <t>170120 Software Maintenance</t>
  </si>
  <si>
    <t>Software license renewal charges</t>
  </si>
  <si>
    <t>Payments to BWSSB and water suppliers.</t>
  </si>
  <si>
    <t>Insurance expenses for building (fire &amp; special perils, public liability) &amp; money.</t>
  </si>
  <si>
    <t>House rent paid for Devotees residences &amp; staff residences.</t>
  </si>
  <si>
    <t>170124 FESTIVAL EXPENSES-OTHERS</t>
  </si>
  <si>
    <t>Festival expenses - purchase of crackers, flower purchase, flower decoration expenses, fruits purchase. Etc.</t>
  </si>
  <si>
    <t>Diesel purchase for Generator &amp; Boiler.</t>
  </si>
  <si>
    <t>170127 Transportation</t>
  </si>
  <si>
    <t>Payments towards transportation of Ratha, for sending materials (krishna contest books) to other branches/centres, transportation charges paid separately for purchase of maintnance/stores materials</t>
  </si>
  <si>
    <t>Reimbursement of Petrol charges, Auto Charges, Gas for Vehicle, Bus Charges etc incurred for local travel.</t>
  </si>
  <si>
    <t>Petrol, Diesel and Gas Charges etc for the Vehicles owned by the Trust</t>
  </si>
  <si>
    <t>170204 Rentals-Vehicles</t>
  </si>
  <si>
    <t>Auto and Car hiring charges paid</t>
  </si>
  <si>
    <t>170205 Vehicle Maintenance</t>
  </si>
  <si>
    <t>Vehicle Service charges, Repair chrgs, Spare parts purchased for vehicles, Castrol oil purchased etc</t>
  </si>
  <si>
    <t>Ticket charges for Outstation Travelling ,Food Exps, Lodging, Conveyance ,Laundry charges etc during Outstation travelling</t>
  </si>
  <si>
    <t>170301 Audit Fee &amp; Reimbursements</t>
  </si>
  <si>
    <t xml:space="preserve">Payments to Auditors towards  Audit Fee &amp;  other Out of Pocket expenses </t>
  </si>
  <si>
    <t>170302 Consultancy Fee</t>
  </si>
  <si>
    <t>Payments to Consultants</t>
  </si>
  <si>
    <t>ESI Employer contribution</t>
  </si>
  <si>
    <t>170304 Food &amp; Beverages</t>
  </si>
  <si>
    <t>Food expenses (lunch, mineral water, tea/coffee, juice, etc., for staff during local travelling, for guests, for volunteers and devotees.</t>
  </si>
  <si>
    <t>170305 Honorarium</t>
  </si>
  <si>
    <t>Expenses of Grihastha Devotees - Maintenance Allowance, Insurance premium (mediclaim), Dress stiching charges, Children education expenses - School fee, Tution fee, Dance Class fee, other class fees, Books purchased, Stationary purchase, Priligrimage travelling exp, medical expenses of grihastha devotees.</t>
  </si>
  <si>
    <t>170307 Labour Charges</t>
  </si>
  <si>
    <t>Payment towards Labour charges</t>
  </si>
  <si>
    <t>170308 Legal Fee</t>
  </si>
  <si>
    <t>Fees paid to Advocates.</t>
  </si>
  <si>
    <t>170309 Medical Expenses</t>
  </si>
  <si>
    <t>Medicine purchases &amp; doctor consultation fee for Staff.</t>
  </si>
  <si>
    <t>170310 Missionary Maintenance</t>
  </si>
  <si>
    <t>Expenses of brahmachari devotees - Insurance premium (mediclaim), dress stiching, purchase of foot wear, bags, Bag repair, Dress repair, footwear repair, Devotees shaving charges, Preaching kit, watch repair, woolen shawls for devotees, Kaja bag etc.</t>
  </si>
  <si>
    <t>170311 PF (Employer Contribution)</t>
  </si>
  <si>
    <t>Employer Contribution PF paid</t>
  </si>
  <si>
    <t>170312 PF Administration Charges</t>
  </si>
  <si>
    <t>Apart from Employee and Employer contribution other PF Administration chrgs payments</t>
  </si>
  <si>
    <t>170313 Professional Fee</t>
  </si>
  <si>
    <t>Payments to Professionals.</t>
  </si>
  <si>
    <t>170314 Salary &amp; Wages</t>
  </si>
  <si>
    <t>Salary to Employees (Monthly salary, Variable Pay ,Transport allowance, LTA, Stipend, Full and Final settlements etc)</t>
  </si>
  <si>
    <t>170315 Service Contracts</t>
  </si>
  <si>
    <t>Payments to persons servicing to trust on contract basis</t>
  </si>
  <si>
    <t>170316 Staff Welfare</t>
  </si>
  <si>
    <t>Payments towards uniform purchase/stitching for Staffs, Gifts on occasions, Footwears, Bags, Insurance premium (mediclaim) for employees.</t>
  </si>
  <si>
    <t>170317 Training</t>
  </si>
  <si>
    <t>Expenses towards Training of staff/devotees.</t>
  </si>
  <si>
    <t>170318 LWF (Employer Contribution)</t>
  </si>
  <si>
    <t>Labour Welfare Fund paid to Welfare commissioner - Karnataka labour welfare fund (Employer Contribution)</t>
  </si>
  <si>
    <t>170321 Advances written off</t>
  </si>
  <si>
    <t>Long outstanding &amp; not recoverable advances written off</t>
  </si>
  <si>
    <t>Internet charges, Website creation chrgs</t>
  </si>
  <si>
    <t>Courier charges &amp; Postage charges.</t>
  </si>
  <si>
    <t>Payments of landline bill &amp; Mobile Bill.</t>
  </si>
  <si>
    <t>Expenses of visual communication department - blank video cassettes, card reader, memory card and other repair &amp; maintenance expenses of equipments used by visual communication dept.</t>
  </si>
  <si>
    <t>170405 Telephone Charges -Mobile Purchase</t>
  </si>
  <si>
    <t>Purchase of mobile handsets.</t>
  </si>
  <si>
    <t>Vehicle tax, Yearly renewal, Vehicle renewal chrgs, Statutory fees paid(The Registrar City Civil Court Banglore), eTDS fees,Deposit for permission from BBMP, Affidivate chrgs,Stamp paper purchased,Court fees,and other Miscellaneous Statutory and Legal exp</t>
  </si>
  <si>
    <t>170504 Rates &amp; Taxes (Other)</t>
  </si>
  <si>
    <t>Payment of any other taxes.</t>
  </si>
  <si>
    <t>170505 Luxury Tax-KM on Power&amp; Misc Charges</t>
  </si>
  <si>
    <t>Luxury tax paid on power &amp; misc charges collected for kalyanamantapa.</t>
  </si>
  <si>
    <t>Purchase of Momento, Photo Frame, Idols, etc.</t>
  </si>
  <si>
    <t>180103 Media Expense</t>
  </si>
  <si>
    <t>Food Expense for Media persons, Video Plifer purchased, Media Consultation fee, CD purchased,Temple events commentary expenses</t>
  </si>
  <si>
    <t>180104 Banners Exp</t>
  </si>
  <si>
    <t>Payments towards banners expenses (flex banners) for all Temple Events.</t>
  </si>
  <si>
    <t>180302 Guest Entertainment/Hospitality Exp</t>
  </si>
  <si>
    <t>Prasadam for Guests, Purchase of Flowers, Dothies ,Garlands , Gifts ,Pavithra haras and Silk Shawls for Guests</t>
  </si>
  <si>
    <t>190101 Cheque Issue Charges</t>
  </si>
  <si>
    <t>Bank Charges for issuing the cheque books</t>
  </si>
  <si>
    <t>190103 Forex Gain/loss</t>
  </si>
  <si>
    <t>Gains/Loss on Foreign Currency realisation</t>
  </si>
  <si>
    <t>190105 Bank Charges (Other)</t>
  </si>
  <si>
    <t>Other bank charges not covered in 190101 to 04</t>
  </si>
  <si>
    <t>220101 Books &amp; Paraphernalia for Distribution</t>
  </si>
  <si>
    <t>Books purchased from other trust for distribution as charity - (Purchase from SST, BBT)</t>
  </si>
  <si>
    <t>220102 Magazines for Distribution</t>
  </si>
  <si>
    <t>Payment of subsribtion to SST Mag.</t>
  </si>
  <si>
    <t>220103 Scholarships</t>
  </si>
  <si>
    <t>Scholarship paid to Students</t>
  </si>
  <si>
    <t>220105 Pushpanjali Seva Books</t>
  </si>
  <si>
    <t>Books purchased for distribution along with pushpanjali seva tickets.</t>
  </si>
  <si>
    <t>220106 Scholarships to Devotees</t>
  </si>
  <si>
    <t>Scholarship paid devotees' children.</t>
  </si>
  <si>
    <t>Purchase of provisions, groceries, vegetables, fruits by Krishnamrita for public feeding.</t>
  </si>
  <si>
    <t>220402 LPG Cylinder Purchase</t>
  </si>
  <si>
    <t>Purchase of LPG gas cylinders.</t>
  </si>
  <si>
    <t>220403 Goshala Expenses</t>
  </si>
  <si>
    <t>Purchase of Husk, Green grass, Groundnut cake etc., Medical exps of Cows ,Maintenance of Goshala Exps, Diesel for goshala ,Dietary supplemant for Cows..</t>
  </si>
  <si>
    <t>220404 Honorarium to Artist</t>
  </si>
  <si>
    <t>Fees paid for various artists for the different Programs conducted at the Temple, and gifts, compliments, Food exp for artists etc.</t>
  </si>
  <si>
    <t>220501 Donations to Charitable Trusts</t>
  </si>
  <si>
    <t>Donation paid to other charitable trusts</t>
  </si>
  <si>
    <t>Purchase of course materials for values plus, purchase of books (Hand book of Krishna Consciousness, krishna contest books),  Purchase of crayons.</t>
  </si>
  <si>
    <t>220602 CULTURAL &amp; EDUCATIONAL TRIP EXPENSES</t>
  </si>
  <si>
    <t>Travelling, Food, Lodging exp incurred for Educational trip like Braja nidhi</t>
  </si>
  <si>
    <t>220603 Event Related Purchases/ Expenses</t>
  </si>
  <si>
    <t>Expenses related to CES events - Sri Krishna Contest, culture camp, heritage fest, such as Hiring charges of make up and Costume materials for classical dance and drama, Payment for Translation, Checking and typing of Sri Krisnha Contest books, Costumes purchased for culture camp, mineral water, guitar purchased,CD purchased,paper plates, crackers ,MDF boards, plastic glass, photo lamination, disposal glass, water bottles, Flex boards photo chrgs, stiching chrgs, photo frames, duplex boards, trophy acrylic for Heritage fest, clay purchase for clay modelling, lunch tray, glass, cups, plates for events,cloth line cover,rangoli powder, threads, pins,</t>
  </si>
  <si>
    <t>220604 Outside Faculty Remuneration</t>
  </si>
  <si>
    <t>Remuneration &amp; Training fees paid to Cultural dept outside Faculty remuneration for various courses(Hindustani Music, Tabla, Arts &amp; Crafts, Guitar,Violin,Yaksha gana module,Painting, Classical dance,Keyboard,Mrudanga,Sanskrit..)</t>
  </si>
  <si>
    <t>220605 Stage Arrangements</t>
  </si>
  <si>
    <t>Expenses for stage arrangements - stage setup, Light arrangements, Decoration of  Stage,Thermocoal backdrop, Stationary items for stage decoration.</t>
  </si>
  <si>
    <t>230301 Donation to Other Religious Trusts</t>
  </si>
  <si>
    <t>Various Donations paid to other Religious Trusts like Sri Radha Damodar Seva Kunj, Vrindavan..</t>
  </si>
  <si>
    <t>230101 Deity Dress</t>
  </si>
  <si>
    <t>Dress purchased, Dress stiching chrgs for Dieties</t>
  </si>
  <si>
    <t>230102 Flowers</t>
  </si>
  <si>
    <t>Flowers for Deity</t>
  </si>
  <si>
    <t>230103 Fruits/Dry Fruits</t>
  </si>
  <si>
    <t>Fruits for Deity</t>
  </si>
  <si>
    <t>230104 Deity workship expenses others</t>
  </si>
  <si>
    <t>Purchase of oil, ghee, incence, etc.</t>
  </si>
  <si>
    <t>230201 Sambhavana to Archaks</t>
  </si>
  <si>
    <t>Sambhavana paid to Archaks</t>
  </si>
  <si>
    <t>Puja Equipments</t>
  </si>
  <si>
    <t>Misc Items used for Deity worship</t>
  </si>
  <si>
    <t>Prasadam packets for Pushpanjali</t>
  </si>
  <si>
    <t>Golden Temple Altar</t>
  </si>
  <si>
    <t>New Shayana Pallaki &amp; SP Pallaki</t>
  </si>
  <si>
    <t>Recording Charges</t>
  </si>
  <si>
    <t>Incentives Tele &amp; Fund raisng executives</t>
  </si>
  <si>
    <t>Automation - TM</t>
  </si>
  <si>
    <t>Database purchase</t>
  </si>
  <si>
    <t>Additional staff</t>
  </si>
  <si>
    <t>Donor falicitation</t>
  </si>
  <si>
    <t>Nity seva expenses</t>
  </si>
  <si>
    <t>Plaques</t>
  </si>
  <si>
    <t>PriZes &amp; Certificates</t>
  </si>
  <si>
    <t>CAPITAL EXPENDITURE</t>
  </si>
  <si>
    <t xml:space="preserve">Books </t>
  </si>
  <si>
    <t>Computers &amp; Printers</t>
  </si>
  <si>
    <t>Furnitures &amp; Fixtures</t>
  </si>
  <si>
    <t>Office &amp; Other Equipments</t>
  </si>
  <si>
    <t>Plant &amp; Machinery</t>
  </si>
  <si>
    <t>Vehicles</t>
  </si>
  <si>
    <t>New Hostel deposits</t>
  </si>
  <si>
    <t>Comparison</t>
  </si>
  <si>
    <t>Other</t>
  </si>
  <si>
    <t>Category</t>
  </si>
  <si>
    <t>Avg Expense</t>
  </si>
  <si>
    <t>Grand Total</t>
  </si>
  <si>
    <t>Row Labels</t>
  </si>
  <si>
    <t>(blank)</t>
  </si>
  <si>
    <t>Sum of Actuals for Jan'14</t>
  </si>
  <si>
    <t>Expense
To check with SMPD Prabhu on where he has taken the data, as it does not macth with Finance</t>
  </si>
  <si>
    <t>Expense Data:</t>
  </si>
  <si>
    <t>1. Tally data and FOLK data not matching</t>
  </si>
  <si>
    <t>2. Break up comparison has to be checked, as FOLK  "Others" category value is very high</t>
  </si>
  <si>
    <t>Overall Income and Expense</t>
  </si>
  <si>
    <t>Overall Income</t>
  </si>
  <si>
    <t>Overall Expense</t>
  </si>
  <si>
    <t>Last Yr-Tally</t>
  </si>
  <si>
    <t>*** what is happening in L2 which is demonstrating better retention?</t>
  </si>
  <si>
    <t>program is attracting the right kind of crowd</t>
  </si>
  <si>
    <t>**** it would be interesting to trace, FOLK Boys to Program, to see which</t>
  </si>
  <si>
    <t>Profile of FOLK Boys L2 onwards</t>
  </si>
  <si>
    <t>Likely attrition</t>
  </si>
  <si>
    <t>Likely attrition of Potential Candidates</t>
  </si>
  <si>
    <t>How to engage and attract new crowds</t>
  </si>
  <si>
    <t>once in 6 months</t>
  </si>
  <si>
    <t>every week</t>
  </si>
  <si>
    <t>Conversion %</t>
  </si>
  <si>
    <t>Level Change</t>
  </si>
  <si>
    <t>LP to L0</t>
  </si>
  <si>
    <t>L0 to L1</t>
  </si>
  <si>
    <t>L1 to L2</t>
  </si>
  <si>
    <t>L2 to L3</t>
  </si>
  <si>
    <t>L3 to L4</t>
  </si>
  <si>
    <t xml:space="preserve">
No other projected o join this FY</t>
  </si>
  <si>
    <t>Joined YTD 10 Folk Boys</t>
  </si>
  <si>
    <t>None as of now L3 onwards</t>
  </si>
  <si>
    <t>None</t>
  </si>
  <si>
    <t>4 new FG have joined
5 have been transferred from old List</t>
  </si>
  <si>
    <t>Informal training by CPP on Monday evening meetings</t>
  </si>
  <si>
    <t>General Donations</t>
  </si>
  <si>
    <t>PL</t>
  </si>
  <si>
    <t>KKTP</t>
  </si>
  <si>
    <t>VLVP</t>
  </si>
  <si>
    <t>MHCP</t>
  </si>
  <si>
    <t>SDNP</t>
  </si>
  <si>
    <t>VNTP</t>
  </si>
  <si>
    <t>MCTP</t>
  </si>
  <si>
    <t>GNRP</t>
  </si>
  <si>
    <t>SRIP</t>
  </si>
  <si>
    <t>KLNP</t>
  </si>
  <si>
    <t xml:space="preserve"> _</t>
  </si>
  <si>
    <t>English training session</t>
  </si>
  <si>
    <t xml:space="preserve">None as of now </t>
  </si>
  <si>
    <t>Moved out of FOLK</t>
  </si>
  <si>
    <t>Started AOMC</t>
  </si>
  <si>
    <t>FOLK Youth hostel</t>
  </si>
  <si>
    <t>Spandana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</si>
</sst>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 #,##0.00_ ;_ * \-#,##0.00_ ;_ * &quot;-&quot;??_ ;_ @_ "/>
    <numFmt numFmtId="165" formatCode="_(* #,##0.00_);_(* \(#,##0.00\);_(* \-??_);_(@_)"/>
    <numFmt numFmtId="166" formatCode="_(* #,##0_);_(* \(#,##0\);_(* &quot;-&quot;??_);_(@_)"/>
    <numFmt numFmtId="167" formatCode="_ * #,##0_ ;_ * \-#,##0_ ;_ * &quot;-&quot;??_ ;_ @_ "/>
  </numFmts>
  <fonts count="84" x14ac:knownFonts="1">
    <font>
      <sz val="11"/>
      <color theme="1"/>
      <name val="Calibri"/>
      <family val="2"/>
      <scheme val="minor"/>
    </font>
    <font>
      <sz val="11"/>
      <color theme="1"/>
      <name val="Calibri"/>
      <family val="2"/>
      <scheme val="minor"/>
    </font>
    <font>
      <sz val="11"/>
      <color indexed="8"/>
      <name val="Calibri"/>
      <family val="2"/>
    </font>
    <font>
      <sz val="12"/>
      <name val="Times New Roman"/>
      <family val="1"/>
    </font>
    <font>
      <sz val="12"/>
      <color indexed="8"/>
      <name val="Calibri"/>
      <family val="2"/>
    </font>
    <font>
      <sz val="12"/>
      <color indexed="9"/>
      <name val="Calibri"/>
      <family val="2"/>
    </font>
    <font>
      <sz val="12"/>
      <color indexed="14"/>
      <name val="Calibri"/>
      <family val="2"/>
    </font>
    <font>
      <b/>
      <sz val="12"/>
      <color indexed="52"/>
      <name val="Calibri"/>
      <family val="2"/>
    </font>
    <font>
      <b/>
      <sz val="12"/>
      <color indexed="9"/>
      <name val="Calibri"/>
      <family val="2"/>
    </font>
    <font>
      <i/>
      <sz val="12"/>
      <color indexed="23"/>
      <name val="Calibri"/>
      <family val="2"/>
    </font>
    <font>
      <sz val="12"/>
      <color indexed="17"/>
      <name val="Calibri"/>
      <family val="2"/>
    </font>
    <font>
      <b/>
      <sz val="15"/>
      <color indexed="62"/>
      <name val="Calibri"/>
      <family val="2"/>
    </font>
    <font>
      <b/>
      <sz val="13"/>
      <color indexed="62"/>
      <name val="Calibri"/>
      <family val="2"/>
    </font>
    <font>
      <b/>
      <sz val="11"/>
      <color indexed="62"/>
      <name val="Calibri"/>
      <family val="2"/>
    </font>
    <font>
      <sz val="12"/>
      <color indexed="62"/>
      <name val="Calibri"/>
      <family val="2"/>
    </font>
    <font>
      <sz val="12"/>
      <color indexed="52"/>
      <name val="Calibri"/>
      <family val="2"/>
    </font>
    <font>
      <sz val="12"/>
      <color indexed="60"/>
      <name val="Calibri"/>
      <family val="2"/>
    </font>
    <font>
      <sz val="10"/>
      <name val="Arial"/>
      <family val="2"/>
    </font>
    <font>
      <sz val="12"/>
      <name val="Arial"/>
      <family val="2"/>
    </font>
    <font>
      <b/>
      <sz val="12"/>
      <color indexed="63"/>
      <name val="Calibri"/>
      <family val="2"/>
    </font>
    <font>
      <b/>
      <sz val="18"/>
      <color indexed="62"/>
      <name val="Cambria"/>
      <family val="2"/>
    </font>
    <font>
      <b/>
      <sz val="12"/>
      <color indexed="8"/>
      <name val="Calibri"/>
      <family val="2"/>
    </font>
    <font>
      <sz val="12"/>
      <color indexed="10"/>
      <name val="Calibri"/>
      <family val="2"/>
    </font>
    <font>
      <sz val="9"/>
      <color theme="1"/>
      <name val="Calibri"/>
      <family val="2"/>
      <scheme val="minor"/>
    </font>
    <font>
      <b/>
      <sz val="11"/>
      <name val="Calibri"/>
      <family val="2"/>
    </font>
    <font>
      <b/>
      <sz val="9"/>
      <color theme="1"/>
      <name val="Calibri"/>
      <family val="2"/>
      <scheme val="minor"/>
    </font>
    <font>
      <b/>
      <sz val="9"/>
      <color theme="0"/>
      <name val="Calibri"/>
      <family val="2"/>
      <scheme val="minor"/>
    </font>
    <font>
      <b/>
      <sz val="9"/>
      <color rgb="FFFFFF00"/>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b/>
      <sz val="10"/>
      <color rgb="FFFF0000"/>
      <name val="Calibri"/>
      <family val="2"/>
      <scheme val="minor"/>
    </font>
    <font>
      <sz val="10"/>
      <color rgb="FFFF0000"/>
      <name val="Calibri"/>
      <family val="2"/>
      <scheme val="minor"/>
    </font>
    <font>
      <b/>
      <sz val="12"/>
      <color theme="1"/>
      <name val="Calibri"/>
      <family val="2"/>
      <scheme val="minor"/>
    </font>
    <font>
      <u/>
      <sz val="10"/>
      <color theme="1"/>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Trebuchet MS"/>
      <family val="2"/>
    </font>
    <font>
      <sz val="11"/>
      <color rgb="FF000000"/>
      <name val="Calibri"/>
      <family val="2"/>
      <scheme val="minor"/>
    </font>
    <font>
      <b/>
      <sz val="11"/>
      <color indexed="63"/>
      <name val="Calibri"/>
      <family val="2"/>
    </font>
    <font>
      <b/>
      <sz val="18"/>
      <color indexed="56"/>
      <name val="Cambria"/>
      <family val="2"/>
    </font>
    <font>
      <b/>
      <sz val="11"/>
      <color indexed="8"/>
      <name val="Calibri"/>
      <family val="2"/>
    </font>
    <font>
      <sz val="11"/>
      <color indexed="10"/>
      <name val="Calibri"/>
      <family val="2"/>
    </font>
    <font>
      <b/>
      <u/>
      <sz val="10"/>
      <color theme="1"/>
      <name val="Calibri"/>
      <family val="2"/>
      <scheme val="minor"/>
    </font>
    <font>
      <b/>
      <sz val="16"/>
      <color theme="1"/>
      <name val="Calibri"/>
      <family val="2"/>
      <scheme val="minor"/>
    </font>
    <font>
      <b/>
      <sz val="14"/>
      <color theme="1"/>
      <name val="Calibri"/>
      <family val="2"/>
      <scheme val="minor"/>
    </font>
    <font>
      <sz val="8"/>
      <color theme="1"/>
      <name val="Calibri"/>
      <family val="2"/>
      <scheme val="minor"/>
    </font>
    <font>
      <b/>
      <sz val="8"/>
      <color indexed="81"/>
      <name val="Tahoma"/>
      <family val="2"/>
    </font>
    <font>
      <sz val="8"/>
      <color indexed="81"/>
      <name val="Tahoma"/>
      <family val="2"/>
    </font>
    <font>
      <sz val="10"/>
      <color indexed="81"/>
      <name val="Tahoma"/>
      <family val="2"/>
    </font>
    <font>
      <b/>
      <sz val="10"/>
      <color indexed="81"/>
      <name val="Tahoma"/>
      <family val="2"/>
    </font>
    <font>
      <sz val="11"/>
      <color indexed="81"/>
      <name val="Tahoma"/>
      <family val="2"/>
    </font>
    <font>
      <sz val="12"/>
      <color indexed="81"/>
      <name val="Tahoma"/>
      <family val="2"/>
    </font>
    <font>
      <b/>
      <u/>
      <sz val="8"/>
      <name val="Arial"/>
      <family val="2"/>
    </font>
    <font>
      <b/>
      <sz val="11"/>
      <name val="Arial"/>
      <family val="2"/>
    </font>
    <font>
      <sz val="11"/>
      <name val="Arial"/>
      <family val="2"/>
    </font>
    <font>
      <sz val="9"/>
      <color theme="0"/>
      <name val="Calibri"/>
      <family val="2"/>
      <scheme val="minor"/>
    </font>
    <font>
      <b/>
      <sz val="9"/>
      <name val="Calibri"/>
      <family val="2"/>
      <scheme val="minor"/>
    </font>
    <font>
      <sz val="9"/>
      <color rgb="FFFF0000"/>
      <name val="Calibri"/>
      <family val="2"/>
      <scheme val="minor"/>
    </font>
    <font>
      <sz val="9"/>
      <color theme="6" tint="-0.499984740745262"/>
      <name val="Calibri"/>
      <family val="2"/>
      <scheme val="minor"/>
    </font>
    <font>
      <sz val="9"/>
      <name val="Calibri"/>
      <family val="2"/>
      <scheme val="minor"/>
    </font>
    <font>
      <b/>
      <sz val="9"/>
      <color rgb="FFFF0000"/>
      <name val="Calibri"/>
      <family val="2"/>
      <scheme val="minor"/>
    </font>
    <font>
      <b/>
      <sz val="9"/>
      <name val="Arial"/>
      <family val="2"/>
    </font>
    <font>
      <sz val="9"/>
      <name val="Arial"/>
      <family val="2"/>
    </font>
    <font>
      <b/>
      <sz val="9"/>
      <color rgb="FFFF0000"/>
      <name val="Arial"/>
      <family val="2"/>
    </font>
    <font>
      <sz val="9"/>
      <color indexed="81"/>
      <name val="Tahoma"/>
      <family val="2"/>
    </font>
    <font>
      <b/>
      <sz val="9"/>
      <color indexed="81"/>
      <name val="Tahoma"/>
      <family val="2"/>
    </font>
    <font>
      <b/>
      <sz val="10"/>
      <name val="Calibri"/>
      <family val="2"/>
      <scheme val="minor"/>
    </font>
    <font>
      <b/>
      <sz val="9"/>
      <color rgb="FFC00000"/>
      <name val="Calibri"/>
      <family val="2"/>
      <scheme val="minor"/>
    </font>
    <font>
      <b/>
      <sz val="10"/>
      <color rgb="FFC00000"/>
      <name val="Calibri"/>
      <family val="2"/>
      <scheme val="minor"/>
    </font>
    <font>
      <b/>
      <sz val="18"/>
      <color theme="1"/>
      <name val="Calibri"/>
      <family val="2"/>
      <scheme val="minor"/>
    </font>
    <font>
      <b/>
      <sz val="9"/>
      <color rgb="FF00B050"/>
      <name val="Calibri"/>
      <family val="2"/>
      <scheme val="minor"/>
    </font>
    <font>
      <b/>
      <sz val="9"/>
      <color rgb="FF009900"/>
      <name val="Calibri"/>
      <family val="2"/>
      <scheme val="minor"/>
    </font>
  </fonts>
  <fills count="74">
    <fill>
      <patternFill patternType="none"/>
    </fill>
    <fill>
      <patternFill patternType="gray125"/>
    </fill>
    <fill>
      <patternFill patternType="solid">
        <fgColor theme="9" tint="0.79998168889431442"/>
        <bgColor indexed="64"/>
      </patternFill>
    </fill>
    <fill>
      <patternFill patternType="solid">
        <fgColor indexed="9"/>
        <bgColor indexed="26"/>
      </patternFill>
    </fill>
    <fill>
      <patternFill patternType="solid">
        <fgColor indexed="26"/>
        <bgColor indexed="9"/>
      </patternFill>
    </fill>
    <fill>
      <patternFill patternType="solid">
        <fgColor indexed="27"/>
        <bgColor indexed="41"/>
      </patternFill>
    </fill>
    <fill>
      <patternFill patternType="solid">
        <fgColor indexed="47"/>
        <bgColor indexed="13"/>
      </patternFill>
    </fill>
    <fill>
      <patternFill patternType="solid">
        <fgColor indexed="22"/>
        <bgColor indexed="31"/>
      </patternFill>
    </fill>
    <fill>
      <patternFill patternType="solid">
        <fgColor indexed="31"/>
        <bgColor indexed="22"/>
      </patternFill>
    </fill>
    <fill>
      <patternFill patternType="solid">
        <fgColor indexed="44"/>
        <bgColor indexed="22"/>
      </patternFill>
    </fill>
    <fill>
      <patternFill patternType="solid">
        <fgColor indexed="49"/>
        <bgColor indexed="40"/>
      </patternFill>
    </fill>
    <fill>
      <patternFill patternType="solid">
        <fgColor indexed="19"/>
        <bgColor indexed="23"/>
      </patternFill>
    </fill>
    <fill>
      <patternFill patternType="solid">
        <fgColor indexed="54"/>
        <bgColor indexed="23"/>
      </patternFill>
    </fill>
    <fill>
      <patternFill patternType="solid">
        <fgColor indexed="29"/>
        <bgColor indexed="52"/>
      </patternFill>
    </fill>
    <fill>
      <patternFill patternType="solid">
        <fgColor indexed="45"/>
        <bgColor indexed="46"/>
      </patternFill>
    </fill>
    <fill>
      <patternFill patternType="solid">
        <fgColor indexed="55"/>
        <bgColor indexed="23"/>
      </patternFill>
    </fill>
    <fill>
      <patternFill patternType="solid">
        <fgColor indexed="42"/>
        <bgColor indexed="27"/>
      </patternFill>
    </fill>
    <fill>
      <patternFill patternType="solid">
        <fgColor indexed="13"/>
        <bgColor indexed="43"/>
      </patternFill>
    </fill>
    <fill>
      <patternFill patternType="solid">
        <fgColor indexed="43"/>
        <bgColor indexed="13"/>
      </patternFill>
    </fill>
    <fill>
      <patternFill patternType="solid">
        <fgColor theme="3" tint="-0.499984740745262"/>
        <bgColor indexed="64"/>
      </patternFill>
    </fill>
    <fill>
      <patternFill patternType="solid">
        <fgColor theme="6" tint="0.39997558519241921"/>
        <bgColor indexed="64"/>
      </patternFill>
    </fill>
    <fill>
      <patternFill patternType="solid">
        <fgColor rgb="FFFFFFCC"/>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FFFFCC"/>
        <bgColor indexed="64"/>
      </patternFill>
    </fill>
    <fill>
      <patternFill patternType="solid">
        <fgColor rgb="FFCCFFFF"/>
        <bgColor indexed="64"/>
      </patternFill>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rgb="FF92D050"/>
        <bgColor indexed="64"/>
      </patternFill>
    </fill>
    <fill>
      <patternFill patternType="solid">
        <fgColor rgb="FFC00000"/>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99FF99"/>
        <bgColor indexed="64"/>
      </patternFill>
    </fill>
    <fill>
      <patternFill patternType="solid">
        <fgColor rgb="FFFFFF99"/>
        <bgColor indexed="64"/>
      </patternFill>
    </fill>
    <fill>
      <patternFill patternType="solid">
        <fgColor rgb="FF66FF99"/>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rgb="FFFFCCCC"/>
        <bgColor indexed="64"/>
      </patternFill>
    </fill>
    <fill>
      <patternFill patternType="solid">
        <fgColor theme="3" tint="0.59999389629810485"/>
        <bgColor indexed="64"/>
      </patternFill>
    </fill>
    <fill>
      <patternFill patternType="solid">
        <fgColor theme="8" tint="0.59999389629810485"/>
        <bgColor indexed="64"/>
      </patternFill>
    </fill>
  </fills>
  <borders count="7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top style="thin">
        <color auto="1"/>
      </top>
      <bottom/>
      <diagonal/>
    </border>
    <border>
      <left style="thin">
        <color indexed="64"/>
      </left>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auto="1"/>
      </top>
      <bottom/>
      <diagonal/>
    </border>
    <border>
      <left/>
      <right style="medium">
        <color indexed="64"/>
      </right>
      <top/>
      <bottom/>
      <diagonal/>
    </border>
    <border>
      <left style="medium">
        <color indexed="64"/>
      </left>
      <right/>
      <top style="thin">
        <color auto="1"/>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indexed="6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style="medium">
        <color indexed="64"/>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715">
    <xf numFmtId="0" fontId="0" fillId="0" borderId="0"/>
    <xf numFmtId="0" fontId="2" fillId="0" borderId="0"/>
    <xf numFmtId="0" fontId="3" fillId="0" borderId="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3"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4"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9" borderId="0" applyNumberFormat="0" applyBorder="0" applyAlignment="0" applyProtection="0"/>
    <xf numFmtId="0" fontId="4" fillId="6" borderId="0" applyNumberFormat="0" applyBorder="0" applyAlignment="0" applyProtection="0"/>
    <xf numFmtId="0" fontId="5" fillId="10"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7" borderId="0" applyNumberFormat="0" applyBorder="0" applyAlignment="0" applyProtection="0"/>
    <xf numFmtId="0" fontId="5" fillId="10" borderId="0" applyNumberFormat="0" applyBorder="0" applyAlignment="0" applyProtection="0"/>
    <xf numFmtId="0" fontId="5" fillId="6"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8" borderId="0" applyNumberFormat="0" applyBorder="0" applyAlignment="0" applyProtection="0"/>
    <xf numFmtId="0" fontId="5" fillId="12"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7" fillId="4" borderId="1" applyNumberFormat="0" applyAlignment="0" applyProtection="0"/>
    <xf numFmtId="0" fontId="8" fillId="15" borderId="2" applyNumberFormat="0" applyAlignment="0" applyProtection="0"/>
    <xf numFmtId="165" fontId="2" fillId="0" borderId="0" applyFill="0" applyBorder="0" applyAlignment="0" applyProtection="0"/>
    <xf numFmtId="0" fontId="9" fillId="0" borderId="0" applyNumberFormat="0" applyFill="0" applyBorder="0" applyAlignment="0" applyProtection="0"/>
    <xf numFmtId="0" fontId="10" fillId="16"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6" borderId="1" applyNumberFormat="0" applyAlignment="0" applyProtection="0"/>
    <xf numFmtId="0" fontId="15" fillId="0" borderId="6" applyNumberFormat="0" applyFill="0" applyAlignment="0" applyProtection="0"/>
    <xf numFmtId="0" fontId="16" fillId="17" borderId="0" applyNumberFormat="0" applyBorder="0" applyAlignment="0" applyProtection="0"/>
    <xf numFmtId="0" fontId="17" fillId="0" borderId="0"/>
    <xf numFmtId="0" fontId="1" fillId="0" borderId="0"/>
    <xf numFmtId="0" fontId="18" fillId="0" borderId="0"/>
    <xf numFmtId="0" fontId="2" fillId="18" borderId="7" applyNumberFormat="0" applyAlignment="0" applyProtection="0"/>
    <xf numFmtId="0" fontId="19" fillId="4" borderId="8" applyNumberFormat="0" applyAlignment="0" applyProtection="0"/>
    <xf numFmtId="9" fontId="2" fillId="0" borderId="0" applyFill="0" applyBorder="0" applyAlignment="0" applyProtection="0"/>
    <xf numFmtId="9" fontId="2" fillId="0" borderId="0" applyFill="0" applyBorder="0" applyAlignment="0" applyProtection="0"/>
    <xf numFmtId="0" fontId="17" fillId="0" borderId="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xf numFmtId="0" fontId="17" fillId="0" borderId="0"/>
    <xf numFmtId="9" fontId="1" fillId="0" borderId="0" applyFont="0" applyFill="0" applyBorder="0" applyAlignment="0" applyProtection="0"/>
    <xf numFmtId="43" fontId="1" fillId="0" borderId="0" applyFont="0" applyFill="0" applyBorder="0" applyAlignment="0" applyProtection="0"/>
    <xf numFmtId="0" fontId="2" fillId="0" borderId="0"/>
    <xf numFmtId="43" fontId="1" fillId="0" borderId="0" applyFont="0" applyFill="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8" fillId="49" borderId="1"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39" fillId="50" borderId="2" applyNumberFormat="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1" fillId="33" borderId="0" applyNumberFormat="0" applyBorder="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2" fillId="0" borderId="38"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3" fillId="0" borderId="4"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39" applyNumberFormat="0" applyFill="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5" fillId="36" borderId="1" applyNumberFormat="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 fillId="0" borderId="0"/>
    <xf numFmtId="0" fontId="17" fillId="0" borderId="0"/>
    <xf numFmtId="0" fontId="1" fillId="0" borderId="0"/>
    <xf numFmtId="0" fontId="17" fillId="0" borderId="0"/>
    <xf numFmtId="0" fontId="1" fillId="0" borderId="0"/>
    <xf numFmtId="0" fontId="1"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 fillId="0" borderId="0"/>
    <xf numFmtId="0" fontId="17" fillId="0" borderId="0"/>
    <xf numFmtId="0" fontId="17" fillId="0" borderId="0"/>
    <xf numFmtId="0" fontId="17" fillId="0" borderId="0"/>
    <xf numFmtId="0" fontId="48" fillId="0" borderId="0"/>
    <xf numFmtId="0" fontId="1" fillId="0" borderId="0"/>
    <xf numFmtId="0" fontId="48" fillId="0" borderId="0"/>
    <xf numFmtId="0" fontId="17" fillId="0" borderId="0"/>
    <xf numFmtId="0" fontId="1" fillId="0" borderId="0"/>
    <xf numFmtId="0" fontId="17" fillId="0" borderId="0"/>
    <xf numFmtId="0" fontId="49" fillId="0" borderId="0"/>
    <xf numFmtId="0" fontId="49" fillId="0" borderId="0"/>
    <xf numFmtId="0" fontId="48" fillId="0" borderId="0"/>
    <xf numFmtId="0" fontId="49" fillId="0" borderId="0"/>
    <xf numFmtId="0" fontId="49" fillId="0" borderId="0"/>
    <xf numFmtId="0" fontId="49" fillId="0" borderId="0"/>
    <xf numFmtId="0" fontId="49" fillId="0" borderId="0"/>
    <xf numFmtId="0" fontId="49" fillId="0" borderId="0"/>
    <xf numFmtId="0" fontId="48"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17" fillId="52" borderId="7" applyNumberFormat="0" applyFont="0" applyAlignment="0" applyProtection="0"/>
    <xf numFmtId="0" fontId="2" fillId="21" borderId="16" applyNumberFormat="0" applyFon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0" fontId="50" fillId="49" borderId="40" applyNumberFormat="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17" fillId="0" borderId="0" applyBorder="0"/>
    <xf numFmtId="164" fontId="1" fillId="0" borderId="0" applyFont="0" applyFill="0" applyBorder="0" applyAlignment="0" applyProtection="0"/>
  </cellStyleXfs>
  <cellXfs count="377">
    <xf numFmtId="0" fontId="0" fillId="0" borderId="0" xfId="0"/>
    <xf numFmtId="0" fontId="23" fillId="0" borderId="0" xfId="0" applyFont="1" applyAlignment="1">
      <alignment vertical="center" wrapText="1"/>
    </xf>
    <xf numFmtId="0" fontId="1" fillId="0" borderId="0" xfId="0" applyFont="1"/>
    <xf numFmtId="0" fontId="27" fillId="19" borderId="0" xfId="1" applyFont="1" applyFill="1" applyAlignment="1">
      <alignment horizontal="center" vertical="center" wrapText="1"/>
    </xf>
    <xf numFmtId="0" fontId="23" fillId="0" borderId="0" xfId="0" applyFont="1"/>
    <xf numFmtId="0" fontId="23" fillId="0" borderId="0" xfId="0" applyFont="1" applyAlignment="1">
      <alignment wrapText="1"/>
    </xf>
    <xf numFmtId="0" fontId="23" fillId="0" borderId="10" xfId="0" applyFont="1" applyBorder="1" applyAlignment="1">
      <alignment vertical="center" wrapText="1"/>
    </xf>
    <xf numFmtId="0" fontId="26" fillId="19" borderId="12" xfId="1" applyFont="1" applyFill="1" applyBorder="1" applyAlignment="1">
      <alignment horizontal="center" vertical="center" wrapText="1"/>
    </xf>
    <xf numFmtId="0" fontId="26" fillId="0" borderId="0" xfId="1" applyFont="1" applyFill="1" applyBorder="1" applyAlignment="1">
      <alignment horizontal="center" vertical="center" wrapText="1"/>
    </xf>
    <xf numFmtId="0" fontId="27" fillId="19" borderId="10" xfId="1" applyFont="1" applyFill="1" applyBorder="1" applyAlignment="1">
      <alignment horizontal="center" vertical="center" wrapText="1"/>
    </xf>
    <xf numFmtId="0" fontId="24" fillId="20" borderId="14" xfId="1" applyFont="1" applyFill="1" applyBorder="1" applyAlignment="1">
      <alignment vertical="center"/>
    </xf>
    <xf numFmtId="0" fontId="24" fillId="20" borderId="13" xfId="1" applyFont="1" applyFill="1" applyBorder="1" applyAlignment="1">
      <alignment vertical="center"/>
    </xf>
    <xf numFmtId="0" fontId="24" fillId="20" borderId="14" xfId="1" applyFont="1" applyFill="1" applyBorder="1" applyAlignment="1">
      <alignment horizontal="left" vertical="center" wrapText="1"/>
    </xf>
    <xf numFmtId="0" fontId="24" fillId="20" borderId="13" xfId="1" applyFont="1" applyFill="1" applyBorder="1" applyAlignment="1">
      <alignment horizontal="left" vertical="center" wrapText="1"/>
    </xf>
    <xf numFmtId="0" fontId="24" fillId="20" borderId="15" xfId="1" applyFont="1" applyFill="1" applyBorder="1" applyAlignment="1">
      <alignment horizontal="left" vertical="center" wrapText="1"/>
    </xf>
    <xf numFmtId="0" fontId="24" fillId="0" borderId="0" xfId="1" applyFont="1" applyFill="1" applyBorder="1" applyAlignment="1">
      <alignment horizontal="left" vertical="center" wrapText="1"/>
    </xf>
    <xf numFmtId="0" fontId="24" fillId="20" borderId="10" xfId="1" applyFont="1" applyFill="1" applyBorder="1" applyAlignment="1">
      <alignment horizontal="center" vertical="center" wrapText="1"/>
    </xf>
    <xf numFmtId="0" fontId="25" fillId="22" borderId="17" xfId="0" applyFont="1" applyFill="1" applyBorder="1" applyAlignment="1">
      <alignment vertical="center" wrapText="1"/>
    </xf>
    <xf numFmtId="0" fontId="23" fillId="22" borderId="17" xfId="0" applyFont="1" applyFill="1" applyBorder="1" applyAlignment="1">
      <alignment vertical="center" wrapText="1"/>
    </xf>
    <xf numFmtId="0" fontId="23" fillId="0" borderId="0" xfId="0" applyFont="1" applyFill="1" applyBorder="1" applyAlignment="1">
      <alignment vertical="center" wrapText="1"/>
    </xf>
    <xf numFmtId="0" fontId="23" fillId="0" borderId="10" xfId="0" applyFont="1" applyBorder="1" applyAlignment="1">
      <alignment horizontal="center" vertical="center" wrapText="1"/>
    </xf>
    <xf numFmtId="0" fontId="25" fillId="0" borderId="0" xfId="0" applyFont="1" applyFill="1" applyBorder="1" applyAlignment="1">
      <alignment horizontal="left" vertical="center" wrapText="1"/>
    </xf>
    <xf numFmtId="0" fontId="25" fillId="0" borderId="0" xfId="0" applyFont="1" applyFill="1" applyBorder="1" applyAlignment="1">
      <alignment vertical="center" wrapText="1"/>
    </xf>
    <xf numFmtId="0" fontId="23" fillId="0" borderId="0" xfId="0" applyFont="1" applyFill="1" applyBorder="1" applyAlignment="1">
      <alignment horizontal="center" vertical="center" wrapText="1"/>
    </xf>
    <xf numFmtId="0" fontId="1" fillId="0" borderId="0" xfId="0" applyFont="1" applyFill="1" applyBorder="1"/>
    <xf numFmtId="0" fontId="25" fillId="22" borderId="10" xfId="0" applyFont="1" applyFill="1" applyBorder="1" applyAlignment="1">
      <alignment vertical="center" wrapText="1"/>
    </xf>
    <xf numFmtId="0" fontId="23" fillId="22" borderId="10" xfId="0" applyFont="1" applyFill="1" applyBorder="1" applyAlignment="1">
      <alignment horizontal="center" vertical="center" wrapText="1"/>
    </xf>
    <xf numFmtId="0" fontId="23" fillId="22" borderId="10" xfId="0" applyFont="1" applyFill="1" applyBorder="1" applyAlignment="1">
      <alignment vertical="center" wrapText="1"/>
    </xf>
    <xf numFmtId="0" fontId="25" fillId="22" borderId="10" xfId="0" applyFont="1" applyFill="1" applyBorder="1" applyAlignment="1">
      <alignment horizontal="left" vertical="center" wrapText="1"/>
    </xf>
    <xf numFmtId="0" fontId="24" fillId="0" borderId="0" xfId="1" applyFont="1" applyFill="1" applyBorder="1" applyAlignment="1">
      <alignment vertical="center" wrapText="1"/>
    </xf>
    <xf numFmtId="0" fontId="24" fillId="20" borderId="10" xfId="1" applyFont="1" applyFill="1" applyBorder="1" applyAlignment="1">
      <alignment vertical="center" wrapText="1"/>
    </xf>
    <xf numFmtId="0" fontId="25" fillId="22" borderId="14" xfId="0" applyFont="1" applyFill="1" applyBorder="1" applyAlignment="1">
      <alignment vertical="center" wrapText="1"/>
    </xf>
    <xf numFmtId="0" fontId="25" fillId="22" borderId="10" xfId="0" applyFont="1" applyFill="1" applyBorder="1"/>
    <xf numFmtId="0" fontId="25" fillId="22" borderId="10" xfId="0" applyFont="1" applyFill="1" applyBorder="1" applyAlignment="1">
      <alignment wrapText="1"/>
    </xf>
    <xf numFmtId="0" fontId="24" fillId="20" borderId="14" xfId="1" applyFont="1" applyFill="1" applyBorder="1" applyAlignment="1">
      <alignment horizontal="left" vertical="center"/>
    </xf>
    <xf numFmtId="0" fontId="24" fillId="20" borderId="15" xfId="1" applyFont="1" applyFill="1" applyBorder="1" applyAlignment="1">
      <alignment horizontal="left" vertical="center"/>
    </xf>
    <xf numFmtId="0" fontId="23" fillId="0" borderId="0" xfId="0" applyFont="1" applyAlignment="1">
      <alignment horizontal="center" vertical="center" wrapText="1"/>
    </xf>
    <xf numFmtId="0" fontId="23" fillId="0" borderId="0" xfId="0" applyFont="1" applyFill="1" applyBorder="1" applyAlignment="1">
      <alignment wrapText="1"/>
    </xf>
    <xf numFmtId="0" fontId="23" fillId="0" borderId="0" xfId="0" applyFont="1" applyAlignment="1">
      <alignment horizontal="center" wrapText="1"/>
    </xf>
    <xf numFmtId="0" fontId="23" fillId="0" borderId="0" xfId="0" applyFont="1" applyFill="1" applyBorder="1"/>
    <xf numFmtId="0" fontId="23" fillId="0" borderId="0" xfId="0" applyFont="1" applyAlignment="1">
      <alignment horizontal="center"/>
    </xf>
    <xf numFmtId="0" fontId="1" fillId="0" borderId="0" xfId="0" applyFont="1" applyAlignment="1">
      <alignment horizontal="center"/>
    </xf>
    <xf numFmtId="49" fontId="29" fillId="0" borderId="25" xfId="0" applyNumberFormat="1" applyFont="1" applyBorder="1" applyAlignment="1">
      <alignment horizontal="center" vertical="center"/>
    </xf>
    <xf numFmtId="49" fontId="29" fillId="23" borderId="26" xfId="0" applyNumberFormat="1" applyFont="1" applyFill="1" applyBorder="1" applyAlignment="1">
      <alignment horizontal="center" vertical="center" wrapText="1"/>
    </xf>
    <xf numFmtId="49" fontId="29" fillId="23" borderId="0" xfId="0" applyNumberFormat="1" applyFont="1" applyFill="1" applyBorder="1" applyAlignment="1">
      <alignment horizontal="center" vertical="center" wrapText="1"/>
    </xf>
    <xf numFmtId="0" fontId="30" fillId="0" borderId="0" xfId="0" applyFont="1" applyAlignment="1">
      <alignment wrapText="1"/>
    </xf>
    <xf numFmtId="0" fontId="30" fillId="0" borderId="0" xfId="0" applyFont="1"/>
    <xf numFmtId="49" fontId="31" fillId="0" borderId="27" xfId="0" applyNumberFormat="1" applyFont="1" applyFill="1" applyBorder="1" applyAlignment="1">
      <alignment vertical="center"/>
    </xf>
    <xf numFmtId="166" fontId="30" fillId="23" borderId="28" xfId="55" applyNumberFormat="1" applyFont="1" applyFill="1" applyBorder="1"/>
    <xf numFmtId="9" fontId="30" fillId="23" borderId="29" xfId="52" applyFont="1" applyFill="1" applyBorder="1"/>
    <xf numFmtId="166" fontId="30" fillId="23" borderId="0" xfId="55" applyNumberFormat="1" applyFont="1" applyFill="1"/>
    <xf numFmtId="49" fontId="31" fillId="0" borderId="30" xfId="0" applyNumberFormat="1" applyFont="1" applyFill="1" applyBorder="1" applyAlignment="1">
      <alignment vertical="center"/>
    </xf>
    <xf numFmtId="166" fontId="30" fillId="23" borderId="0" xfId="55" applyNumberFormat="1" applyFont="1" applyFill="1" applyBorder="1"/>
    <xf numFmtId="9" fontId="30" fillId="23" borderId="31" xfId="52" applyFont="1" applyFill="1" applyBorder="1"/>
    <xf numFmtId="49" fontId="31" fillId="0" borderId="32" xfId="0" applyNumberFormat="1" applyFont="1" applyFill="1" applyBorder="1" applyAlignment="1">
      <alignment vertical="center"/>
    </xf>
    <xf numFmtId="166" fontId="30" fillId="23" borderId="33" xfId="55" applyNumberFormat="1" applyFont="1" applyFill="1" applyBorder="1"/>
    <xf numFmtId="9" fontId="30" fillId="23" borderId="34" xfId="52" applyFont="1" applyFill="1" applyBorder="1"/>
    <xf numFmtId="49" fontId="32" fillId="0" borderId="35" xfId="0" applyNumberFormat="1" applyFont="1" applyBorder="1" applyAlignment="1">
      <alignment vertical="center"/>
    </xf>
    <xf numFmtId="166" fontId="30" fillId="23" borderId="36" xfId="55" applyNumberFormat="1" applyFont="1" applyFill="1" applyBorder="1"/>
    <xf numFmtId="166" fontId="30" fillId="23" borderId="37" xfId="55" applyNumberFormat="1" applyFont="1" applyFill="1" applyBorder="1"/>
    <xf numFmtId="9" fontId="32" fillId="23" borderId="0" xfId="52" applyFont="1" applyFill="1"/>
    <xf numFmtId="164" fontId="30" fillId="0" borderId="0" xfId="0" applyNumberFormat="1" applyFont="1"/>
    <xf numFmtId="49" fontId="31" fillId="24" borderId="30" xfId="0" applyNumberFormat="1" applyFont="1" applyFill="1" applyBorder="1" applyAlignment="1">
      <alignment vertical="center"/>
    </xf>
    <xf numFmtId="49" fontId="31" fillId="25" borderId="30" xfId="0" applyNumberFormat="1" applyFont="1" applyFill="1" applyBorder="1" applyAlignment="1">
      <alignment vertical="center"/>
    </xf>
    <xf numFmtId="9" fontId="30" fillId="23" borderId="0" xfId="52" applyFont="1" applyFill="1"/>
    <xf numFmtId="49" fontId="31" fillId="26" borderId="32" xfId="0" applyNumberFormat="1" applyFont="1" applyFill="1" applyBorder="1" applyAlignment="1">
      <alignment vertical="center"/>
    </xf>
    <xf numFmtId="49" fontId="29" fillId="0" borderId="11" xfId="0" applyNumberFormat="1" applyFont="1" applyBorder="1" applyAlignment="1">
      <alignment vertical="center"/>
    </xf>
    <xf numFmtId="0" fontId="33" fillId="0" borderId="0" xfId="0" applyFont="1" applyAlignment="1">
      <alignment wrapText="1"/>
    </xf>
    <xf numFmtId="49" fontId="29" fillId="0" borderId="13" xfId="0" applyNumberFormat="1" applyFont="1" applyBorder="1" applyAlignment="1">
      <alignment vertical="center"/>
    </xf>
    <xf numFmtId="166" fontId="30" fillId="27" borderId="0" xfId="55" applyNumberFormat="1" applyFont="1" applyFill="1"/>
    <xf numFmtId="0" fontId="34" fillId="0" borderId="0" xfId="0" applyFont="1" applyAlignment="1">
      <alignment horizontal="left"/>
    </xf>
    <xf numFmtId="0" fontId="30" fillId="0" borderId="0" xfId="0" applyFont="1" applyBorder="1"/>
    <xf numFmtId="0" fontId="34" fillId="0" borderId="0" xfId="0" applyFont="1"/>
    <xf numFmtId="0" fontId="34" fillId="0" borderId="0" xfId="0" applyFont="1" applyBorder="1"/>
    <xf numFmtId="0" fontId="29" fillId="0" borderId="0" xfId="0" applyFont="1" applyBorder="1" applyAlignment="1">
      <alignment horizontal="center"/>
    </xf>
    <xf numFmtId="0" fontId="30" fillId="0" borderId="10" xfId="0" applyFont="1" applyBorder="1"/>
    <xf numFmtId="0" fontId="29" fillId="0" borderId="10" xfId="0" applyFont="1" applyBorder="1" applyAlignment="1">
      <alignment horizontal="center"/>
    </xf>
    <xf numFmtId="0" fontId="29" fillId="0" borderId="0" xfId="0" applyFont="1" applyBorder="1"/>
    <xf numFmtId="0" fontId="30" fillId="0" borderId="10" xfId="0" applyFont="1" applyBorder="1" applyAlignment="1">
      <alignment horizontal="right" vertical="center"/>
    </xf>
    <xf numFmtId="0" fontId="30" fillId="0" borderId="10" xfId="0" applyFont="1" applyBorder="1" applyAlignment="1">
      <alignment horizontal="center"/>
    </xf>
    <xf numFmtId="0" fontId="30" fillId="0" borderId="0" xfId="0" applyFont="1" applyBorder="1" applyAlignment="1">
      <alignment horizontal="center"/>
    </xf>
    <xf numFmtId="0" fontId="30" fillId="0" borderId="0" xfId="0" applyFont="1" applyAlignment="1">
      <alignment horizontal="right" vertical="center"/>
    </xf>
    <xf numFmtId="0" fontId="30" fillId="0" borderId="0" xfId="0" applyFont="1" applyAlignment="1">
      <alignment horizontal="center"/>
    </xf>
    <xf numFmtId="0" fontId="30" fillId="29" borderId="14" xfId="0" applyFont="1" applyFill="1" applyBorder="1"/>
    <xf numFmtId="0" fontId="30" fillId="29" borderId="10" xfId="0" applyFont="1" applyFill="1" applyBorder="1" applyAlignment="1">
      <alignment horizontal="right" vertical="center"/>
    </xf>
    <xf numFmtId="0" fontId="30" fillId="29" borderId="10" xfId="0" applyFont="1" applyFill="1" applyBorder="1" applyAlignment="1">
      <alignment horizontal="center"/>
    </xf>
    <xf numFmtId="0" fontId="30" fillId="0" borderId="17" xfId="0" applyFont="1" applyBorder="1" applyAlignment="1">
      <alignment horizontal="right" vertical="center"/>
    </xf>
    <xf numFmtId="0" fontId="30" fillId="30" borderId="10" xfId="0" applyFont="1" applyFill="1" applyBorder="1" applyAlignment="1">
      <alignment horizontal="center"/>
    </xf>
    <xf numFmtId="0" fontId="30" fillId="2" borderId="10" xfId="0" applyFont="1" applyFill="1" applyBorder="1" applyAlignment="1">
      <alignment horizontal="center"/>
    </xf>
    <xf numFmtId="0" fontId="30" fillId="0" borderId="12" xfId="0" applyFont="1" applyBorder="1" applyAlignment="1">
      <alignment horizontal="right" vertical="center"/>
    </xf>
    <xf numFmtId="0" fontId="30" fillId="0" borderId="0" xfId="0" applyFont="1" applyAlignment="1">
      <alignment vertical="center"/>
    </xf>
    <xf numFmtId="0" fontId="30" fillId="0" borderId="0" xfId="0" applyFont="1" applyBorder="1" applyAlignment="1">
      <alignment vertical="center"/>
    </xf>
    <xf numFmtId="0" fontId="29" fillId="0" borderId="0" xfId="0" applyFont="1"/>
    <xf numFmtId="0" fontId="29" fillId="0" borderId="0" xfId="0" applyFont="1" applyAlignment="1">
      <alignment horizontal="center"/>
    </xf>
    <xf numFmtId="0" fontId="28" fillId="0" borderId="0" xfId="0" applyFont="1"/>
    <xf numFmtId="0" fontId="55" fillId="0" borderId="0" xfId="0" applyFont="1"/>
    <xf numFmtId="0" fontId="30" fillId="26" borderId="10" xfId="0" applyFont="1" applyFill="1" applyBorder="1" applyAlignment="1">
      <alignment vertical="center" wrapText="1"/>
    </xf>
    <xf numFmtId="0" fontId="30" fillId="26" borderId="10" xfId="0" applyFont="1" applyFill="1" applyBorder="1" applyAlignment="1">
      <alignment horizontal="center" vertical="center" wrapText="1"/>
    </xf>
    <xf numFmtId="0" fontId="29" fillId="26" borderId="12" xfId="0" applyFont="1" applyFill="1" applyBorder="1" applyAlignment="1">
      <alignment horizontal="center" vertical="center" wrapText="1"/>
    </xf>
    <xf numFmtId="0" fontId="0" fillId="0" borderId="0" xfId="0" applyAlignment="1">
      <alignment vertical="center"/>
    </xf>
    <xf numFmtId="0" fontId="30" fillId="53" borderId="10" xfId="0" applyFont="1" applyFill="1" applyBorder="1" applyAlignment="1">
      <alignment vertical="center" wrapText="1"/>
    </xf>
    <xf numFmtId="0" fontId="30" fillId="0" borderId="10" xfId="0" applyFont="1" applyBorder="1" applyAlignment="1">
      <alignment horizontal="center" vertical="center" wrapText="1"/>
    </xf>
    <xf numFmtId="0" fontId="30" fillId="0" borderId="14" xfId="0" applyFont="1" applyBorder="1" applyAlignment="1">
      <alignment horizontal="center" vertical="center" wrapText="1"/>
    </xf>
    <xf numFmtId="0" fontId="30" fillId="0" borderId="42" xfId="0" applyFont="1" applyBorder="1" applyAlignment="1">
      <alignment horizontal="center" vertical="center" wrapText="1"/>
    </xf>
    <xf numFmtId="0" fontId="30" fillId="0" borderId="15" xfId="0" applyFont="1" applyBorder="1" applyAlignment="1">
      <alignment vertical="center" wrapText="1"/>
    </xf>
    <xf numFmtId="0" fontId="30" fillId="0" borderId="12" xfId="0" applyFont="1" applyBorder="1" applyAlignment="1">
      <alignment horizontal="center" vertical="center" wrapText="1"/>
    </xf>
    <xf numFmtId="0" fontId="30" fillId="0" borderId="18" xfId="0" applyFont="1" applyBorder="1" applyAlignment="1">
      <alignment horizontal="center" vertical="center" wrapText="1"/>
    </xf>
    <xf numFmtId="0" fontId="30" fillId="0" borderId="10" xfId="0" applyFont="1" applyBorder="1" applyAlignment="1">
      <alignment horizontal="center" vertical="center"/>
    </xf>
    <xf numFmtId="0" fontId="29" fillId="0" borderId="42" xfId="0" applyFont="1" applyBorder="1" applyAlignment="1">
      <alignment horizontal="center"/>
    </xf>
    <xf numFmtId="0" fontId="30" fillId="0" borderId="10" xfId="0" applyFont="1" applyFill="1" applyBorder="1" applyAlignment="1">
      <alignment vertical="center" wrapText="1"/>
    </xf>
    <xf numFmtId="0" fontId="29" fillId="0" borderId="42" xfId="0" applyFont="1" applyBorder="1" applyAlignment="1">
      <alignment horizontal="center" vertical="center" wrapText="1"/>
    </xf>
    <xf numFmtId="0" fontId="30" fillId="0" borderId="14" xfId="0" applyFont="1" applyFill="1" applyBorder="1" applyAlignment="1">
      <alignment horizontal="center"/>
    </xf>
    <xf numFmtId="0" fontId="30" fillId="26" borderId="14" xfId="0" applyFont="1" applyFill="1" applyBorder="1" applyAlignment="1">
      <alignment horizontal="center" vertical="center"/>
    </xf>
    <xf numFmtId="0" fontId="57" fillId="0" borderId="44" xfId="0" applyFont="1" applyBorder="1" applyAlignment="1">
      <alignment horizontal="center" vertical="center"/>
    </xf>
    <xf numFmtId="0" fontId="57" fillId="0" borderId="45" xfId="0" applyFont="1" applyBorder="1" applyAlignment="1">
      <alignment horizontal="center" vertical="center"/>
    </xf>
    <xf numFmtId="0" fontId="57" fillId="0" borderId="46" xfId="0" applyFont="1" applyBorder="1" applyAlignment="1">
      <alignment horizontal="center" vertical="center"/>
    </xf>
    <xf numFmtId="0" fontId="57" fillId="0" borderId="47" xfId="0" applyFont="1" applyBorder="1" applyAlignment="1">
      <alignment horizontal="center" vertical="center" wrapText="1"/>
    </xf>
    <xf numFmtId="0" fontId="57" fillId="0" borderId="48" xfId="0" applyFont="1" applyBorder="1" applyAlignment="1">
      <alignment horizontal="center" vertical="center" wrapText="1"/>
    </xf>
    <xf numFmtId="0" fontId="57" fillId="0" borderId="49" xfId="0" applyFont="1" applyBorder="1" applyAlignment="1">
      <alignment horizontal="center" vertical="center" wrapText="1"/>
    </xf>
    <xf numFmtId="0" fontId="30" fillId="0" borderId="14" xfId="0" applyFont="1" applyBorder="1" applyAlignment="1">
      <alignment horizontal="center" vertical="center"/>
    </xf>
    <xf numFmtId="0" fontId="30" fillId="0" borderId="50" xfId="0" applyFont="1" applyBorder="1" applyAlignment="1">
      <alignment horizontal="center" vertical="center"/>
    </xf>
    <xf numFmtId="0" fontId="30" fillId="0" borderId="51" xfId="0" applyFont="1" applyBorder="1" applyAlignment="1">
      <alignment horizontal="center" vertical="center"/>
    </xf>
    <xf numFmtId="0" fontId="30" fillId="0" borderId="52" xfId="0" applyFont="1" applyBorder="1" applyAlignment="1">
      <alignment horizontal="center" vertical="center"/>
    </xf>
    <xf numFmtId="0" fontId="0" fillId="26" borderId="53" xfId="0" applyFill="1" applyBorder="1" applyAlignment="1">
      <alignment vertical="center"/>
    </xf>
    <xf numFmtId="0" fontId="30" fillId="0" borderId="53" xfId="0" applyFont="1" applyBorder="1" applyAlignment="1">
      <alignment horizontal="center" vertical="center"/>
    </xf>
    <xf numFmtId="0" fontId="30" fillId="0" borderId="57" xfId="0" applyFont="1" applyBorder="1" applyAlignment="1">
      <alignment horizontal="center" vertical="center"/>
    </xf>
    <xf numFmtId="0" fontId="30" fillId="0" borderId="56" xfId="0" applyFont="1" applyBorder="1" applyAlignment="1">
      <alignment horizontal="center" vertical="center"/>
    </xf>
    <xf numFmtId="0" fontId="30" fillId="0" borderId="54" xfId="0" applyFont="1" applyBorder="1" applyAlignment="1">
      <alignment horizontal="center" vertical="center"/>
    </xf>
    <xf numFmtId="0" fontId="0" fillId="0" borderId="57" xfId="0" applyFont="1" applyBorder="1" applyAlignment="1">
      <alignment horizontal="center" vertical="center"/>
    </xf>
    <xf numFmtId="0" fontId="30" fillId="0" borderId="50" xfId="0" applyFont="1" applyBorder="1" applyAlignment="1">
      <alignment horizontal="center" vertical="center" wrapText="1"/>
    </xf>
    <xf numFmtId="0" fontId="30" fillId="0" borderId="51" xfId="0" applyFont="1" applyBorder="1" applyAlignment="1">
      <alignment horizontal="center" vertical="center" wrapText="1"/>
    </xf>
    <xf numFmtId="0" fontId="30" fillId="0" borderId="57" xfId="0" applyFont="1" applyBorder="1" applyAlignment="1">
      <alignment horizontal="center" vertical="center" wrapText="1"/>
    </xf>
    <xf numFmtId="0" fontId="30" fillId="0" borderId="61" xfId="0" applyFont="1" applyBorder="1" applyAlignment="1">
      <alignment horizontal="center" vertical="center" wrapText="1"/>
    </xf>
    <xf numFmtId="0" fontId="30" fillId="0" borderId="58" xfId="0" applyFont="1" applyBorder="1" applyAlignment="1">
      <alignment horizontal="center" vertical="center" wrapText="1"/>
    </xf>
    <xf numFmtId="0" fontId="30" fillId="0" borderId="62" xfId="0" applyFont="1" applyBorder="1" applyAlignment="1">
      <alignment horizontal="center" vertical="center" wrapText="1"/>
    </xf>
    <xf numFmtId="0" fontId="30" fillId="0" borderId="17" xfId="0" applyFont="1" applyBorder="1" applyAlignment="1">
      <alignment horizontal="center" vertical="center" wrapText="1"/>
    </xf>
    <xf numFmtId="0" fontId="30" fillId="0" borderId="63" xfId="0" applyFont="1" applyBorder="1" applyAlignment="1">
      <alignment horizontal="center" vertical="center"/>
    </xf>
    <xf numFmtId="0" fontId="30" fillId="0" borderId="24" xfId="0" applyFont="1" applyBorder="1" applyAlignment="1">
      <alignment horizontal="center" vertical="center" wrapText="1"/>
    </xf>
    <xf numFmtId="0" fontId="30" fillId="0" borderId="64" xfId="0" applyFont="1" applyBorder="1" applyAlignment="1">
      <alignment horizontal="center" vertical="center" wrapText="1"/>
    </xf>
    <xf numFmtId="0" fontId="30" fillId="0" borderId="65" xfId="0" applyFont="1" applyBorder="1" applyAlignment="1">
      <alignment horizontal="center" vertical="center" wrapText="1"/>
    </xf>
    <xf numFmtId="0" fontId="30" fillId="0" borderId="19" xfId="0" applyFont="1" applyFill="1" applyBorder="1" applyAlignment="1">
      <alignment horizontal="center" vertical="center"/>
    </xf>
    <xf numFmtId="0" fontId="0" fillId="26" borderId="44" xfId="0" applyFill="1" applyBorder="1" applyAlignment="1">
      <alignment horizontal="center" vertical="center"/>
    </xf>
    <xf numFmtId="0" fontId="0" fillId="26" borderId="45" xfId="0" applyFill="1" applyBorder="1" applyAlignment="1">
      <alignment horizontal="center" vertical="center"/>
    </xf>
    <xf numFmtId="0" fontId="0" fillId="26" borderId="46" xfId="0" applyFill="1" applyBorder="1" applyAlignment="1">
      <alignment horizontal="center" vertical="center"/>
    </xf>
    <xf numFmtId="0" fontId="0" fillId="0" borderId="0" xfId="0" applyAlignment="1">
      <alignment horizontal="center"/>
    </xf>
    <xf numFmtId="0" fontId="0" fillId="0" borderId="0" xfId="0" applyFont="1"/>
    <xf numFmtId="0" fontId="0" fillId="0" borderId="0" xfId="0" applyFont="1" applyAlignment="1">
      <alignment vertical="center"/>
    </xf>
    <xf numFmtId="0" fontId="30" fillId="26" borderId="51" xfId="0" applyFont="1" applyFill="1" applyBorder="1" applyAlignment="1">
      <alignment vertical="center" wrapText="1"/>
    </xf>
    <xf numFmtId="0" fontId="30" fillId="26" borderId="51" xfId="0" applyFont="1" applyFill="1" applyBorder="1" applyAlignment="1">
      <alignment horizontal="center" vertical="center" wrapText="1"/>
    </xf>
    <xf numFmtId="0" fontId="30" fillId="0" borderId="51" xfId="0" applyFont="1" applyBorder="1" applyAlignment="1">
      <alignment vertical="center" wrapText="1"/>
    </xf>
    <xf numFmtId="0" fontId="25" fillId="0" borderId="66" xfId="0" applyFont="1" applyFill="1" applyBorder="1" applyAlignment="1">
      <alignment vertical="center" wrapText="1"/>
    </xf>
    <xf numFmtId="0" fontId="25" fillId="22" borderId="10" xfId="0" applyFont="1" applyFill="1" applyBorder="1" applyAlignment="1">
      <alignment horizontal="left" vertical="center" wrapText="1"/>
    </xf>
    <xf numFmtId="0" fontId="25" fillId="0" borderId="0" xfId="0" applyFont="1" applyBorder="1" applyAlignment="1">
      <alignment vertical="center" wrapText="1"/>
    </xf>
    <xf numFmtId="0" fontId="23" fillId="0" borderId="0" xfId="0" applyFont="1" applyBorder="1" applyAlignment="1">
      <alignment vertical="center" wrapText="1"/>
    </xf>
    <xf numFmtId="0" fontId="1" fillId="0" borderId="0" xfId="0" applyFont="1" applyBorder="1"/>
    <xf numFmtId="0" fontId="25" fillId="22" borderId="51" xfId="0" applyFont="1" applyFill="1" applyBorder="1" applyAlignment="1">
      <alignment vertical="center" wrapText="1"/>
    </xf>
    <xf numFmtId="0" fontId="23" fillId="0" borderId="51" xfId="0" applyFont="1" applyBorder="1" applyAlignment="1">
      <alignment vertical="center" wrapText="1"/>
    </xf>
    <xf numFmtId="0" fontId="25" fillId="22" borderId="51" xfId="0" applyFont="1" applyFill="1" applyBorder="1" applyAlignment="1">
      <alignment horizontal="left" vertical="center" wrapText="1"/>
    </xf>
    <xf numFmtId="0" fontId="23" fillId="22" borderId="51" xfId="0" applyFont="1" applyFill="1" applyBorder="1" applyAlignment="1">
      <alignment vertical="center" wrapText="1"/>
    </xf>
    <xf numFmtId="0" fontId="23" fillId="0" borderId="51" xfId="0" applyFont="1" applyBorder="1" applyAlignment="1">
      <alignment horizontal="center" vertical="center" wrapText="1"/>
    </xf>
    <xf numFmtId="0" fontId="64" fillId="0" borderId="0" xfId="2713" applyFont="1" applyFill="1" applyBorder="1" applyAlignment="1">
      <alignment horizontal="left"/>
    </xf>
    <xf numFmtId="0" fontId="65" fillId="0" borderId="0" xfId="2713" applyFont="1" applyFill="1" applyBorder="1" applyAlignment="1">
      <alignment horizontal="center"/>
    </xf>
    <xf numFmtId="0" fontId="66" fillId="0" borderId="0" xfId="2713" applyFont="1" applyBorder="1"/>
    <xf numFmtId="0" fontId="0" fillId="2" borderId="0" xfId="0" applyFill="1"/>
    <xf numFmtId="0" fontId="0" fillId="54" borderId="0" xfId="0" applyFill="1"/>
    <xf numFmtId="0" fontId="0" fillId="55" borderId="0" xfId="0" applyFill="1"/>
    <xf numFmtId="0" fontId="0" fillId="56" borderId="0" xfId="0" applyFill="1"/>
    <xf numFmtId="4" fontId="23" fillId="0" borderId="51" xfId="0" applyNumberFormat="1" applyFont="1" applyBorder="1" applyAlignment="1">
      <alignment horizontal="center" vertical="center" wrapText="1"/>
    </xf>
    <xf numFmtId="4" fontId="23" fillId="0" borderId="0" xfId="0" applyNumberFormat="1" applyFont="1" applyFill="1" applyBorder="1" applyAlignment="1">
      <alignment vertical="center" wrapText="1"/>
    </xf>
    <xf numFmtId="4" fontId="23" fillId="0" borderId="0" xfId="0" applyNumberFormat="1" applyFont="1" applyFill="1" applyBorder="1" applyAlignment="1">
      <alignment horizontal="center" vertical="center" wrapText="1"/>
    </xf>
    <xf numFmtId="4" fontId="23" fillId="0" borderId="51" xfId="0" applyNumberFormat="1" applyFont="1" applyFill="1" applyBorder="1" applyAlignment="1">
      <alignment horizontal="center" vertical="center" wrapText="1"/>
    </xf>
    <xf numFmtId="0" fontId="25" fillId="0" borderId="0" xfId="0" applyFont="1" applyFill="1" applyBorder="1" applyAlignment="1">
      <alignment horizontal="center" vertical="center" wrapText="1"/>
    </xf>
    <xf numFmtId="0" fontId="25" fillId="22" borderId="10" xfId="0" applyFont="1" applyFill="1" applyBorder="1" applyAlignment="1">
      <alignment horizontal="left" vertical="center" wrapText="1"/>
    </xf>
    <xf numFmtId="9" fontId="30" fillId="0" borderId="0" xfId="52" applyFont="1"/>
    <xf numFmtId="9" fontId="24" fillId="20" borderId="10" xfId="52" applyFont="1" applyFill="1" applyBorder="1" applyAlignment="1">
      <alignment horizontal="center" vertical="center" wrapText="1"/>
    </xf>
    <xf numFmtId="0" fontId="26" fillId="57" borderId="0" xfId="0" applyFont="1" applyFill="1"/>
    <xf numFmtId="3" fontId="23" fillId="0" borderId="51" xfId="0" applyNumberFormat="1" applyFont="1" applyBorder="1"/>
    <xf numFmtId="0" fontId="23" fillId="0" borderId="51" xfId="0" applyFont="1" applyBorder="1"/>
    <xf numFmtId="3" fontId="23" fillId="0" borderId="51" xfId="0" applyNumberFormat="1" applyFont="1" applyBorder="1" applyAlignment="1">
      <alignment horizontal="right" vertical="center" wrapText="1"/>
    </xf>
    <xf numFmtId="9" fontId="23" fillId="0" borderId="51" xfId="52" applyFont="1" applyBorder="1"/>
    <xf numFmtId="9" fontId="23" fillId="0" borderId="51" xfId="0" applyNumberFormat="1" applyFont="1" applyBorder="1"/>
    <xf numFmtId="9" fontId="23" fillId="58" borderId="51" xfId="0" applyNumberFormat="1" applyFont="1" applyFill="1" applyBorder="1"/>
    <xf numFmtId="9" fontId="67" fillId="59" borderId="51" xfId="0" applyNumberFormat="1" applyFont="1" applyFill="1" applyBorder="1"/>
    <xf numFmtId="9" fontId="67" fillId="57" borderId="51" xfId="0" applyNumberFormat="1" applyFont="1" applyFill="1" applyBorder="1"/>
    <xf numFmtId="9" fontId="23" fillId="61" borderId="51" xfId="0" applyNumberFormat="1" applyFont="1" applyFill="1" applyBorder="1"/>
    <xf numFmtId="9" fontId="23" fillId="62" borderId="51" xfId="0" applyNumberFormat="1" applyFont="1" applyFill="1" applyBorder="1"/>
    <xf numFmtId="0" fontId="25" fillId="63" borderId="51" xfId="0" applyFont="1" applyFill="1" applyBorder="1"/>
    <xf numFmtId="0" fontId="68" fillId="60" borderId="51" xfId="0" applyFont="1" applyFill="1" applyBorder="1"/>
    <xf numFmtId="167" fontId="67" fillId="57" borderId="51" xfId="2714" applyNumberFormat="1" applyFont="1" applyFill="1" applyBorder="1"/>
    <xf numFmtId="167" fontId="67" fillId="59" borderId="51" xfId="2714" applyNumberFormat="1" applyFont="1" applyFill="1" applyBorder="1"/>
    <xf numFmtId="167" fontId="23" fillId="58" borderId="51" xfId="2714" applyNumberFormat="1" applyFont="1" applyFill="1" applyBorder="1"/>
    <xf numFmtId="167" fontId="23" fillId="61" borderId="51" xfId="2714" applyNumberFormat="1" applyFont="1" applyFill="1" applyBorder="1"/>
    <xf numFmtId="167" fontId="23" fillId="62" borderId="51" xfId="2714" applyNumberFormat="1" applyFont="1" applyFill="1" applyBorder="1"/>
    <xf numFmtId="0" fontId="68" fillId="64" borderId="0" xfId="0" applyFont="1" applyFill="1"/>
    <xf numFmtId="167" fontId="23" fillId="0" borderId="51" xfId="2714" applyNumberFormat="1" applyFont="1" applyBorder="1"/>
    <xf numFmtId="167" fontId="23" fillId="0" borderId="51" xfId="0" applyNumberFormat="1" applyFont="1" applyBorder="1"/>
    <xf numFmtId="9" fontId="23" fillId="0" borderId="53" xfId="0" applyNumberFormat="1" applyFont="1" applyBorder="1"/>
    <xf numFmtId="9" fontId="67" fillId="65" borderId="53" xfId="0" applyNumberFormat="1" applyFont="1" applyFill="1" applyBorder="1"/>
    <xf numFmtId="1" fontId="23" fillId="0" borderId="51" xfId="0" applyNumberFormat="1" applyFont="1" applyBorder="1" applyAlignment="1">
      <alignment horizontal="center"/>
    </xf>
    <xf numFmtId="9" fontId="23" fillId="0" borderId="0" xfId="52" applyFont="1"/>
    <xf numFmtId="9" fontId="69" fillId="0" borderId="51" xfId="52" applyFont="1" applyBorder="1"/>
    <xf numFmtId="9" fontId="71" fillId="64" borderId="51" xfId="52" applyFont="1" applyFill="1" applyBorder="1"/>
    <xf numFmtId="9" fontId="70" fillId="0" borderId="51" xfId="52" applyFont="1" applyBorder="1"/>
    <xf numFmtId="9" fontId="71" fillId="66" borderId="51" xfId="52" applyFont="1" applyFill="1" applyBorder="1"/>
    <xf numFmtId="9" fontId="71" fillId="26" borderId="51" xfId="52" applyFont="1" applyFill="1" applyBorder="1"/>
    <xf numFmtId="9" fontId="72" fillId="27" borderId="51" xfId="52" applyFont="1" applyFill="1" applyBorder="1"/>
    <xf numFmtId="0" fontId="23" fillId="2" borderId="10" xfId="0" applyFont="1" applyFill="1" applyBorder="1" applyAlignment="1">
      <alignment horizontal="center" vertical="center" wrapText="1"/>
    </xf>
    <xf numFmtId="0" fontId="23" fillId="2" borderId="10" xfId="0" applyFont="1" applyFill="1" applyBorder="1" applyAlignment="1">
      <alignment vertical="center" wrapText="1"/>
    </xf>
    <xf numFmtId="0" fontId="23" fillId="2" borderId="51" xfId="0" applyFont="1" applyFill="1" applyBorder="1" applyAlignment="1">
      <alignment horizontal="center" vertical="center" wrapText="1"/>
    </xf>
    <xf numFmtId="0" fontId="23" fillId="2" borderId="51" xfId="0" applyFont="1" applyFill="1" applyBorder="1" applyAlignment="1">
      <alignment vertical="center" wrapText="1"/>
    </xf>
    <xf numFmtId="0" fontId="23" fillId="67" borderId="10" xfId="0" applyFont="1" applyFill="1" applyBorder="1" applyAlignment="1">
      <alignment horizontal="center" vertical="center" wrapText="1"/>
    </xf>
    <xf numFmtId="0" fontId="23" fillId="67" borderId="10" xfId="0" applyFont="1" applyFill="1" applyBorder="1" applyAlignment="1">
      <alignment vertical="center" wrapText="1"/>
    </xf>
    <xf numFmtId="0" fontId="23" fillId="68" borderId="10" xfId="0" applyFont="1" applyFill="1" applyBorder="1" applyAlignment="1">
      <alignment horizontal="center" vertical="center" wrapText="1"/>
    </xf>
    <xf numFmtId="0" fontId="23" fillId="68" borderId="10" xfId="0" applyFont="1" applyFill="1" applyBorder="1" applyAlignment="1">
      <alignment vertical="center" wrapText="1"/>
    </xf>
    <xf numFmtId="0" fontId="73" fillId="0" borderId="0" xfId="0" applyFont="1" applyAlignment="1">
      <alignment vertical="top"/>
    </xf>
    <xf numFmtId="0" fontId="73" fillId="0" borderId="0" xfId="0" applyFont="1" applyAlignment="1">
      <alignment vertical="top" wrapText="1"/>
    </xf>
    <xf numFmtId="0" fontId="74" fillId="0" borderId="0" xfId="0" applyFont="1" applyFill="1" applyAlignment="1">
      <alignment vertical="top"/>
    </xf>
    <xf numFmtId="10" fontId="74" fillId="0" borderId="0" xfId="0" applyNumberFormat="1" applyFont="1" applyFill="1" applyAlignment="1">
      <alignment vertical="top"/>
    </xf>
    <xf numFmtId="0" fontId="74" fillId="0" borderId="0" xfId="0" applyFont="1"/>
    <xf numFmtId="49" fontId="73" fillId="66" borderId="44" xfId="0" applyNumberFormat="1" applyFont="1" applyFill="1" applyBorder="1" applyAlignment="1">
      <alignment horizontal="center" vertical="top" wrapText="1"/>
    </xf>
    <xf numFmtId="49" fontId="73" fillId="66" borderId="44" xfId="0" applyNumberFormat="1" applyFont="1" applyFill="1" applyBorder="1" applyAlignment="1">
      <alignment horizontal="center" vertical="center" wrapText="1"/>
    </xf>
    <xf numFmtId="49" fontId="73" fillId="66" borderId="67" xfId="0" applyNumberFormat="1" applyFont="1" applyFill="1" applyBorder="1" applyAlignment="1">
      <alignment horizontal="center" vertical="center" wrapText="1"/>
    </xf>
    <xf numFmtId="10" fontId="73" fillId="66" borderId="67" xfId="0" applyNumberFormat="1" applyFont="1" applyFill="1" applyBorder="1" applyAlignment="1">
      <alignment horizontal="center" vertical="top" wrapText="1"/>
    </xf>
    <xf numFmtId="49" fontId="73" fillId="66" borderId="46" xfId="0" applyNumberFormat="1" applyFont="1" applyFill="1" applyBorder="1" applyAlignment="1">
      <alignment horizontal="center" vertical="center" wrapText="1"/>
    </xf>
    <xf numFmtId="0" fontId="73" fillId="0" borderId="0" xfId="0" applyFont="1"/>
    <xf numFmtId="49" fontId="74" fillId="0" borderId="51" xfId="0" applyNumberFormat="1" applyFont="1" applyFill="1" applyBorder="1" applyAlignment="1">
      <alignment vertical="top"/>
    </xf>
    <xf numFmtId="49" fontId="74" fillId="0" borderId="51" xfId="0" applyNumberFormat="1" applyFont="1" applyFill="1" applyBorder="1" applyAlignment="1">
      <alignment vertical="top" wrapText="1"/>
    </xf>
    <xf numFmtId="3" fontId="74" fillId="0" borderId="51" xfId="0" applyNumberFormat="1" applyFont="1" applyFill="1" applyBorder="1" applyAlignment="1">
      <alignment horizontal="right" vertical="center"/>
    </xf>
    <xf numFmtId="10" fontId="74" fillId="0" borderId="51" xfId="0" applyNumberFormat="1" applyFont="1" applyFill="1" applyBorder="1" applyAlignment="1">
      <alignment horizontal="right" vertical="center"/>
    </xf>
    <xf numFmtId="0" fontId="74" fillId="0" borderId="51" xfId="0" applyNumberFormat="1" applyFont="1" applyFill="1" applyBorder="1" applyAlignment="1">
      <alignment vertical="top" wrapText="1"/>
    </xf>
    <xf numFmtId="0" fontId="74" fillId="0" borderId="51" xfId="0" applyNumberFormat="1" applyFont="1" applyFill="1" applyBorder="1" applyAlignment="1">
      <alignment vertical="top"/>
    </xf>
    <xf numFmtId="49" fontId="74" fillId="0" borderId="51" xfId="0" applyNumberFormat="1" applyFont="1" applyBorder="1" applyAlignment="1">
      <alignment vertical="top"/>
    </xf>
    <xf numFmtId="49" fontId="74" fillId="0" borderId="58" xfId="0" applyNumberFormat="1" applyFont="1" applyFill="1" applyBorder="1" applyAlignment="1">
      <alignment vertical="top"/>
    </xf>
    <xf numFmtId="49" fontId="74" fillId="0" borderId="58" xfId="0" applyNumberFormat="1" applyFont="1" applyFill="1" applyBorder="1" applyAlignment="1">
      <alignment vertical="top" wrapText="1"/>
    </xf>
    <xf numFmtId="3" fontId="74" fillId="0" borderId="58" xfId="0" applyNumberFormat="1" applyFont="1" applyFill="1" applyBorder="1" applyAlignment="1">
      <alignment horizontal="right" vertical="center"/>
    </xf>
    <xf numFmtId="49" fontId="73" fillId="0" borderId="44" xfId="0" applyNumberFormat="1" applyFont="1" applyFill="1" applyBorder="1" applyAlignment="1">
      <alignment vertical="top"/>
    </xf>
    <xf numFmtId="49" fontId="73" fillId="0" borderId="45" xfId="0" applyNumberFormat="1" applyFont="1" applyFill="1" applyBorder="1" applyAlignment="1">
      <alignment vertical="top" wrapText="1"/>
    </xf>
    <xf numFmtId="43" fontId="73" fillId="0" borderId="45" xfId="55" applyFont="1" applyBorder="1" applyAlignment="1">
      <alignment horizontal="right" vertical="top"/>
    </xf>
    <xf numFmtId="0" fontId="74" fillId="0" borderId="0" xfId="0" applyFont="1" applyFill="1"/>
    <xf numFmtId="0" fontId="74" fillId="0" borderId="0" xfId="0" applyFont="1" applyFill="1" applyAlignment="1">
      <alignment wrapText="1"/>
    </xf>
    <xf numFmtId="43" fontId="74" fillId="0" borderId="0" xfId="55" applyFont="1" applyFill="1"/>
    <xf numFmtId="10" fontId="74" fillId="0" borderId="0" xfId="55" applyNumberFormat="1" applyFont="1" applyFill="1"/>
    <xf numFmtId="164" fontId="74" fillId="0" borderId="0" xfId="0" applyNumberFormat="1" applyFont="1"/>
    <xf numFmtId="0" fontId="73" fillId="0" borderId="68" xfId="0" applyFont="1" applyBorder="1"/>
    <xf numFmtId="0" fontId="73" fillId="0" borderId="69" xfId="0" applyFont="1" applyBorder="1" applyAlignment="1">
      <alignment wrapText="1"/>
    </xf>
    <xf numFmtId="49" fontId="73" fillId="0" borderId="44" xfId="0" applyNumberFormat="1" applyFont="1" applyFill="1" applyBorder="1" applyAlignment="1">
      <alignment horizontal="center" vertical="center" wrapText="1"/>
    </xf>
    <xf numFmtId="49" fontId="73" fillId="0" borderId="67" xfId="0" applyNumberFormat="1" applyFont="1" applyBorder="1" applyAlignment="1">
      <alignment horizontal="center" vertical="center" wrapText="1"/>
    </xf>
    <xf numFmtId="10" fontId="73" fillId="0" borderId="67" xfId="0" applyNumberFormat="1" applyFont="1" applyBorder="1" applyAlignment="1">
      <alignment horizontal="center" vertical="top" wrapText="1"/>
    </xf>
    <xf numFmtId="49" fontId="73" fillId="0" borderId="46" xfId="0" applyNumberFormat="1" applyFont="1" applyFill="1" applyBorder="1" applyAlignment="1">
      <alignment horizontal="center" vertical="center" wrapText="1"/>
    </xf>
    <xf numFmtId="0" fontId="74" fillId="0" borderId="50" xfId="0" applyFont="1" applyBorder="1"/>
    <xf numFmtId="0" fontId="74" fillId="0" borderId="51" xfId="0" applyFont="1" applyBorder="1" applyAlignment="1">
      <alignment wrapText="1"/>
    </xf>
    <xf numFmtId="10" fontId="74" fillId="0" borderId="51" xfId="0" applyNumberFormat="1" applyFont="1" applyBorder="1" applyAlignment="1">
      <alignment wrapText="1"/>
    </xf>
    <xf numFmtId="0" fontId="74" fillId="0" borderId="70" xfId="0" applyFont="1" applyBorder="1"/>
    <xf numFmtId="0" fontId="74" fillId="0" borderId="71" xfId="0" applyFont="1" applyBorder="1" applyAlignment="1">
      <alignment wrapText="1"/>
    </xf>
    <xf numFmtId="0" fontId="73" fillId="0" borderId="71" xfId="0" applyFont="1" applyBorder="1" applyAlignment="1">
      <alignment wrapText="1"/>
    </xf>
    <xf numFmtId="10" fontId="73" fillId="0" borderId="71" xfId="0" applyNumberFormat="1" applyFont="1" applyBorder="1" applyAlignment="1">
      <alignment wrapText="1"/>
    </xf>
    <xf numFmtId="10" fontId="74" fillId="0" borderId="0" xfId="0" applyNumberFormat="1" applyFont="1" applyFill="1"/>
    <xf numFmtId="0" fontId="74" fillId="0" borderId="72" xfId="0" applyFont="1" applyFill="1" applyBorder="1" applyAlignment="1">
      <alignment vertical="top"/>
    </xf>
    <xf numFmtId="10" fontId="74" fillId="0" borderId="72" xfId="0" applyNumberFormat="1" applyFont="1" applyFill="1" applyBorder="1" applyAlignment="1">
      <alignment vertical="top"/>
    </xf>
    <xf numFmtId="0" fontId="74" fillId="0" borderId="73" xfId="0" applyFont="1" applyFill="1" applyBorder="1" applyAlignment="1">
      <alignment vertical="top"/>
    </xf>
    <xf numFmtId="10" fontId="74" fillId="0" borderId="73" xfId="0" applyNumberFormat="1" applyFont="1" applyFill="1" applyBorder="1" applyAlignment="1">
      <alignment vertical="top"/>
    </xf>
    <xf numFmtId="0" fontId="74" fillId="0" borderId="0" xfId="0" applyFont="1" applyAlignment="1">
      <alignment wrapText="1"/>
    </xf>
    <xf numFmtId="43" fontId="73" fillId="0" borderId="42" xfId="55" applyFont="1" applyFill="1" applyBorder="1" applyAlignment="1">
      <alignment horizontal="right" vertical="top"/>
    </xf>
    <xf numFmtId="10" fontId="73" fillId="0" borderId="42" xfId="55" applyNumberFormat="1" applyFont="1" applyFill="1" applyBorder="1" applyAlignment="1">
      <alignment horizontal="right" vertical="top"/>
    </xf>
    <xf numFmtId="4" fontId="73" fillId="0" borderId="42" xfId="0" applyNumberFormat="1" applyFont="1" applyFill="1" applyBorder="1" applyAlignment="1">
      <alignment vertical="top"/>
    </xf>
    <xf numFmtId="10" fontId="73" fillId="0" borderId="42" xfId="0" applyNumberFormat="1" applyFont="1" applyFill="1" applyBorder="1" applyAlignment="1">
      <alignment vertical="top"/>
    </xf>
    <xf numFmtId="43" fontId="75" fillId="0" borderId="0" xfId="0" applyNumberFormat="1" applyFont="1" applyFill="1" applyAlignment="1">
      <alignment vertical="top"/>
    </xf>
    <xf numFmtId="10" fontId="75" fillId="0" borderId="0" xfId="0" applyNumberFormat="1" applyFont="1" applyFill="1" applyAlignment="1">
      <alignment vertical="top"/>
    </xf>
    <xf numFmtId="0" fontId="73" fillId="0" borderId="0" xfId="0" applyFont="1" applyAlignment="1">
      <alignment wrapText="1"/>
    </xf>
    <xf numFmtId="0" fontId="73" fillId="0" borderId="0" xfId="0" applyFont="1" applyFill="1" applyAlignment="1">
      <alignment vertical="top"/>
    </xf>
    <xf numFmtId="10" fontId="73" fillId="0" borderId="0" xfId="0" applyNumberFormat="1" applyFont="1" applyFill="1" applyAlignment="1">
      <alignment vertical="top"/>
    </xf>
    <xf numFmtId="0" fontId="74" fillId="0" borderId="51" xfId="0" applyFont="1" applyFill="1" applyBorder="1" applyAlignment="1">
      <alignment horizontal="left" vertical="center" wrapText="1"/>
    </xf>
    <xf numFmtId="0" fontId="74" fillId="53" borderId="51" xfId="0" applyFont="1" applyFill="1" applyBorder="1" applyAlignment="1">
      <alignment horizontal="left" vertical="center" wrapText="1"/>
    </xf>
    <xf numFmtId="0" fontId="74" fillId="0" borderId="51" xfId="0" applyFont="1" applyFill="1" applyBorder="1" applyAlignment="1">
      <alignment vertical="center" wrapText="1"/>
    </xf>
    <xf numFmtId="10" fontId="74" fillId="60" borderId="51" xfId="0" applyNumberFormat="1" applyFont="1" applyFill="1" applyBorder="1" applyAlignment="1">
      <alignment horizontal="right" vertical="center"/>
    </xf>
    <xf numFmtId="10" fontId="74" fillId="64" borderId="51" xfId="0" applyNumberFormat="1" applyFont="1" applyFill="1" applyBorder="1" applyAlignment="1">
      <alignment horizontal="right" vertical="center"/>
    </xf>
    <xf numFmtId="3" fontId="75" fillId="0" borderId="51" xfId="0" applyNumberFormat="1" applyFont="1" applyFill="1" applyBorder="1" applyAlignment="1">
      <alignment horizontal="right" vertical="center"/>
    </xf>
    <xf numFmtId="10" fontId="74" fillId="0" borderId="71" xfId="0" applyNumberFormat="1" applyFont="1" applyFill="1" applyBorder="1" applyAlignment="1">
      <alignment horizontal="right" vertical="center"/>
    </xf>
    <xf numFmtId="49" fontId="74" fillId="0" borderId="50" xfId="0" applyNumberFormat="1" applyFont="1" applyFill="1" applyBorder="1" applyAlignment="1">
      <alignment vertical="top"/>
    </xf>
    <xf numFmtId="49" fontId="74" fillId="0" borderId="57" xfId="0" applyNumberFormat="1" applyFont="1" applyFill="1" applyBorder="1" applyAlignment="1">
      <alignment vertical="top" wrapText="1"/>
    </xf>
    <xf numFmtId="49" fontId="74" fillId="0" borderId="51" xfId="0" applyNumberFormat="1" applyFont="1" applyBorder="1" applyAlignment="1">
      <alignment vertical="top" wrapText="1"/>
    </xf>
    <xf numFmtId="10" fontId="74" fillId="63" borderId="51" xfId="0" applyNumberFormat="1" applyFont="1" applyFill="1" applyBorder="1" applyAlignment="1">
      <alignment horizontal="right" vertical="center"/>
    </xf>
    <xf numFmtId="10" fontId="74" fillId="69" borderId="51" xfId="0" applyNumberFormat="1" applyFont="1" applyFill="1" applyBorder="1" applyAlignment="1">
      <alignment horizontal="right" vertical="center"/>
    </xf>
    <xf numFmtId="10" fontId="75" fillId="0" borderId="48" xfId="0" applyNumberFormat="1" applyFont="1" applyFill="1" applyBorder="1" applyAlignment="1">
      <alignment horizontal="right" vertical="top"/>
    </xf>
    <xf numFmtId="0" fontId="75" fillId="0" borderId="71" xfId="0" applyFont="1" applyBorder="1" applyAlignment="1">
      <alignment wrapText="1"/>
    </xf>
    <xf numFmtId="0" fontId="75" fillId="0" borderId="51" xfId="0" applyFont="1" applyBorder="1" applyAlignment="1">
      <alignment wrapText="1"/>
    </xf>
    <xf numFmtId="9" fontId="29" fillId="0" borderId="0" xfId="52" applyFont="1"/>
    <xf numFmtId="167" fontId="30" fillId="0" borderId="0" xfId="0" applyNumberFormat="1" applyFont="1"/>
    <xf numFmtId="9" fontId="72" fillId="0" borderId="51" xfId="52" applyFont="1" applyBorder="1"/>
    <xf numFmtId="167" fontId="30" fillId="0" borderId="0" xfId="2714" applyNumberFormat="1" applyFont="1"/>
    <xf numFmtId="9" fontId="25" fillId="58" borderId="51" xfId="52" applyFont="1" applyFill="1" applyBorder="1"/>
    <xf numFmtId="9" fontId="25" fillId="27" borderId="51" xfId="52" applyFont="1" applyFill="1" applyBorder="1"/>
    <xf numFmtId="0" fontId="73" fillId="0" borderId="0" xfId="0" applyFont="1" applyFill="1" applyAlignment="1">
      <alignment vertical="top" wrapText="1"/>
    </xf>
    <xf numFmtId="0" fontId="74" fillId="0" borderId="0" xfId="0" applyFont="1" applyFill="1" applyAlignment="1">
      <alignment vertical="top" wrapText="1"/>
    </xf>
    <xf numFmtId="3" fontId="74" fillId="0" borderId="51" xfId="0" applyNumberFormat="1" applyFont="1" applyFill="1" applyBorder="1" applyAlignment="1">
      <alignment horizontal="right" vertical="center" wrapText="1"/>
    </xf>
    <xf numFmtId="3" fontId="74" fillId="0" borderId="58" xfId="0" applyNumberFormat="1" applyFont="1" applyFill="1" applyBorder="1" applyAlignment="1">
      <alignment horizontal="right" vertical="center" wrapText="1"/>
    </xf>
    <xf numFmtId="43" fontId="73" fillId="0" borderId="45" xfId="55" applyFont="1" applyBorder="1" applyAlignment="1">
      <alignment horizontal="right" vertical="top" wrapText="1"/>
    </xf>
    <xf numFmtId="43" fontId="74" fillId="0" borderId="0" xfId="55" applyFont="1" applyFill="1" applyAlignment="1">
      <alignment wrapText="1"/>
    </xf>
    <xf numFmtId="0" fontId="74" fillId="0" borderId="72" xfId="0" applyFont="1" applyFill="1" applyBorder="1" applyAlignment="1">
      <alignment vertical="top" wrapText="1"/>
    </xf>
    <xf numFmtId="0" fontId="74" fillId="0" borderId="73" xfId="0" applyFont="1" applyFill="1" applyBorder="1" applyAlignment="1">
      <alignment vertical="top" wrapText="1"/>
    </xf>
    <xf numFmtId="43" fontId="73" fillId="0" borderId="42" xfId="55" applyFont="1" applyFill="1" applyBorder="1" applyAlignment="1">
      <alignment horizontal="right" vertical="top" wrapText="1"/>
    </xf>
    <xf numFmtId="4" fontId="73" fillId="0" borderId="42" xfId="0" applyNumberFormat="1" applyFont="1" applyFill="1" applyBorder="1" applyAlignment="1">
      <alignment vertical="top" wrapText="1"/>
    </xf>
    <xf numFmtId="43" fontId="75" fillId="0" borderId="0" xfId="0" applyNumberFormat="1" applyFont="1" applyFill="1" applyAlignment="1">
      <alignment vertical="top" wrapText="1"/>
    </xf>
    <xf numFmtId="167" fontId="30" fillId="0" borderId="51" xfId="2714" applyNumberFormat="1" applyFont="1" applyBorder="1"/>
    <xf numFmtId="167" fontId="29" fillId="70" borderId="51" xfId="0" applyNumberFormat="1" applyFont="1" applyFill="1" applyBorder="1"/>
    <xf numFmtId="0" fontId="30" fillId="0" borderId="51" xfId="0" applyFont="1" applyBorder="1" applyAlignment="1">
      <alignment horizontal="left" wrapText="1"/>
    </xf>
    <xf numFmtId="0" fontId="29" fillId="66" borderId="51" xfId="0" applyFont="1" applyFill="1" applyBorder="1" applyAlignment="1">
      <alignment wrapText="1"/>
    </xf>
    <xf numFmtId="17" fontId="29" fillId="66" borderId="51" xfId="0" applyNumberFormat="1" applyFont="1" applyFill="1" applyBorder="1" applyAlignment="1">
      <alignment wrapText="1"/>
    </xf>
    <xf numFmtId="17" fontId="78" fillId="66" borderId="51" xfId="0" applyNumberFormat="1" applyFont="1" applyFill="1" applyBorder="1" applyAlignment="1">
      <alignment wrapText="1"/>
    </xf>
    <xf numFmtId="167" fontId="30" fillId="0" borderId="51" xfId="2714" applyNumberFormat="1" applyFont="1" applyBorder="1" applyAlignment="1">
      <alignment wrapText="1"/>
    </xf>
    <xf numFmtId="167" fontId="31" fillId="0" borderId="51" xfId="2714" applyNumberFormat="1" applyFont="1" applyFill="1" applyBorder="1" applyAlignment="1">
      <alignment wrapText="1"/>
    </xf>
    <xf numFmtId="167" fontId="31" fillId="0" borderId="51" xfId="2714" applyNumberFormat="1" applyFont="1" applyBorder="1" applyAlignment="1">
      <alignment wrapText="1"/>
    </xf>
    <xf numFmtId="0" fontId="57" fillId="0" borderId="0" xfId="0" applyFont="1"/>
    <xf numFmtId="0" fontId="80" fillId="64" borderId="51" xfId="0" applyFont="1" applyFill="1" applyBorder="1" applyAlignment="1">
      <alignment horizontal="left" wrapText="1"/>
    </xf>
    <xf numFmtId="167" fontId="80" fillId="64" borderId="51" xfId="2714" applyNumberFormat="1" applyFont="1" applyFill="1" applyBorder="1" applyAlignment="1">
      <alignment wrapText="1"/>
    </xf>
    <xf numFmtId="0" fontId="26" fillId="57" borderId="0" xfId="0" applyFont="1" applyFill="1" applyAlignment="1">
      <alignment wrapText="1"/>
    </xf>
    <xf numFmtId="0" fontId="81" fillId="0" borderId="0" xfId="0" applyFont="1"/>
    <xf numFmtId="1" fontId="23" fillId="68" borderId="10" xfId="0" applyNumberFormat="1" applyFont="1" applyFill="1" applyBorder="1" applyAlignment="1">
      <alignment vertical="center" wrapText="1"/>
    </xf>
    <xf numFmtId="1" fontId="23" fillId="67" borderId="10" xfId="0" applyNumberFormat="1" applyFont="1" applyFill="1" applyBorder="1" applyAlignment="1">
      <alignment vertical="center" wrapText="1"/>
    </xf>
    <xf numFmtId="1" fontId="23" fillId="26" borderId="10" xfId="0" applyNumberFormat="1" applyFont="1" applyFill="1" applyBorder="1" applyAlignment="1">
      <alignment vertical="center" wrapText="1"/>
    </xf>
    <xf numFmtId="1" fontId="23" fillId="71" borderId="10" xfId="0" applyNumberFormat="1" applyFont="1" applyFill="1" applyBorder="1" applyAlignment="1">
      <alignment vertical="center" wrapText="1"/>
    </xf>
    <xf numFmtId="0" fontId="25" fillId="22" borderId="57" xfId="0" applyFont="1" applyFill="1" applyBorder="1" applyAlignment="1">
      <alignment vertical="center" wrapText="1"/>
    </xf>
    <xf numFmtId="0" fontId="23" fillId="26" borderId="10" xfId="0" applyFont="1" applyFill="1" applyBorder="1" applyAlignment="1">
      <alignment horizontal="center" vertical="center" wrapText="1"/>
    </xf>
    <xf numFmtId="0" fontId="23" fillId="60" borderId="10" xfId="0" applyFont="1" applyFill="1" applyBorder="1" applyAlignment="1">
      <alignment horizontal="center" vertical="center" wrapText="1"/>
    </xf>
    <xf numFmtId="0" fontId="23" fillId="72" borderId="10" xfId="0" applyFont="1" applyFill="1" applyBorder="1" applyAlignment="1">
      <alignment horizontal="center" vertical="center" wrapText="1"/>
    </xf>
    <xf numFmtId="0" fontId="23" fillId="62" borderId="10" xfId="0" applyFont="1" applyFill="1" applyBorder="1" applyAlignment="1">
      <alignment horizontal="center" vertical="center" wrapText="1"/>
    </xf>
    <xf numFmtId="0" fontId="23" fillId="73" borderId="10" xfId="0" applyFont="1" applyFill="1" applyBorder="1" applyAlignment="1">
      <alignment horizontal="center" vertical="center" wrapText="1"/>
    </xf>
    <xf numFmtId="9" fontId="82" fillId="0" borderId="51" xfId="52" applyFont="1" applyBorder="1"/>
    <xf numFmtId="9" fontId="83" fillId="0" borderId="51" xfId="52" applyFont="1" applyBorder="1"/>
    <xf numFmtId="0" fontId="72" fillId="71" borderId="51" xfId="0" applyFont="1" applyFill="1" applyBorder="1" applyAlignment="1">
      <alignment vertical="center" wrapText="1"/>
    </xf>
    <xf numFmtId="4" fontId="69" fillId="71" borderId="51" xfId="0" applyNumberFormat="1" applyFont="1" applyFill="1" applyBorder="1" applyAlignment="1">
      <alignment horizontal="center" vertical="center" wrapText="1"/>
    </xf>
    <xf numFmtId="4" fontId="25" fillId="68" borderId="10" xfId="0" applyNumberFormat="1" applyFont="1" applyFill="1" applyBorder="1" applyAlignment="1">
      <alignment horizontal="center" vertical="center" wrapText="1"/>
    </xf>
    <xf numFmtId="4" fontId="25" fillId="68" borderId="51" xfId="0" applyNumberFormat="1" applyFont="1" applyFill="1" applyBorder="1" applyAlignment="1">
      <alignment horizontal="center" vertical="center" wrapText="1"/>
    </xf>
    <xf numFmtId="0" fontId="57" fillId="0" borderId="51" xfId="0" applyFont="1" applyBorder="1"/>
    <xf numFmtId="0" fontId="28" fillId="0" borderId="51" xfId="0" applyFont="1" applyBorder="1" applyAlignment="1">
      <alignment horizontal="center" vertical="center"/>
    </xf>
    <xf numFmtId="0" fontId="26" fillId="19" borderId="10" xfId="1" applyFont="1" applyFill="1" applyBorder="1" applyAlignment="1">
      <alignment horizontal="center" vertical="center" wrapText="1"/>
    </xf>
    <xf numFmtId="0" fontId="25" fillId="22" borderId="10" xfId="0" applyFont="1" applyFill="1" applyBorder="1" applyAlignment="1">
      <alignment horizontal="left" vertical="center" wrapText="1"/>
    </xf>
    <xf numFmtId="0" fontId="25" fillId="22" borderId="51" xfId="0" applyFont="1" applyFill="1" applyBorder="1" applyAlignment="1">
      <alignment horizontal="left" vertical="center" wrapText="1"/>
    </xf>
    <xf numFmtId="0" fontId="25" fillId="22" borderId="65" xfId="0" applyFont="1" applyFill="1" applyBorder="1" applyAlignment="1">
      <alignment horizontal="left" vertical="center" wrapText="1"/>
    </xf>
    <xf numFmtId="0" fontId="25" fillId="22" borderId="24" xfId="0" applyFont="1" applyFill="1" applyBorder="1" applyAlignment="1">
      <alignment horizontal="left" vertical="center" wrapText="1"/>
    </xf>
    <xf numFmtId="0" fontId="25" fillId="22" borderId="23" xfId="0" applyFont="1" applyFill="1" applyBorder="1" applyAlignment="1">
      <alignment horizontal="left" vertical="center" wrapText="1"/>
    </xf>
    <xf numFmtId="0" fontId="25" fillId="22" borderId="12" xfId="0" applyFont="1" applyFill="1" applyBorder="1" applyAlignment="1">
      <alignment horizontal="left" vertical="center" wrapText="1"/>
    </xf>
    <xf numFmtId="0" fontId="25" fillId="22" borderId="20" xfId="0" applyFont="1" applyFill="1" applyBorder="1" applyAlignment="1">
      <alignment horizontal="left" vertical="center" wrapText="1"/>
    </xf>
    <xf numFmtId="0" fontId="25" fillId="22" borderId="17" xfId="0" applyFont="1" applyFill="1" applyBorder="1" applyAlignment="1">
      <alignment horizontal="left" vertical="center" wrapText="1"/>
    </xf>
    <xf numFmtId="0" fontId="79" fillId="22" borderId="51" xfId="0" applyFont="1" applyFill="1" applyBorder="1" applyAlignment="1">
      <alignment horizontal="left" vertical="center" wrapText="1"/>
    </xf>
    <xf numFmtId="0" fontId="25" fillId="22" borderId="53" xfId="0" applyFont="1" applyFill="1" applyBorder="1" applyAlignment="1">
      <alignment horizontal="left" vertical="center" wrapText="1"/>
    </xf>
    <xf numFmtId="0" fontId="25" fillId="22" borderId="57" xfId="0" applyFont="1" applyFill="1" applyBorder="1" applyAlignment="1">
      <alignment horizontal="left" vertical="center" wrapText="1"/>
    </xf>
    <xf numFmtId="0" fontId="25" fillId="22" borderId="18" xfId="0" applyFont="1" applyFill="1" applyBorder="1" applyAlignment="1">
      <alignment horizontal="left" vertical="center" wrapText="1"/>
    </xf>
    <xf numFmtId="0" fontId="25" fillId="22" borderId="22" xfId="0" applyFont="1" applyFill="1" applyBorder="1" applyAlignment="1">
      <alignment horizontal="left" vertical="center" wrapText="1"/>
    </xf>
    <xf numFmtId="0" fontId="25" fillId="22" borderId="19" xfId="0" applyFont="1" applyFill="1" applyBorder="1" applyAlignment="1">
      <alignment horizontal="left" vertical="center" wrapText="1"/>
    </xf>
    <xf numFmtId="0" fontId="25" fillId="22" borderId="21" xfId="0" applyFont="1" applyFill="1" applyBorder="1" applyAlignment="1">
      <alignment horizontal="left" vertical="center" wrapText="1"/>
    </xf>
    <xf numFmtId="0" fontId="25" fillId="22" borderId="58" xfId="0" applyFont="1" applyFill="1" applyBorder="1" applyAlignment="1">
      <alignment horizontal="center" vertical="center" wrapText="1"/>
    </xf>
    <xf numFmtId="0" fontId="25" fillId="22" borderId="20" xfId="0" applyFont="1" applyFill="1" applyBorder="1" applyAlignment="1">
      <alignment horizontal="center" vertical="center" wrapText="1"/>
    </xf>
    <xf numFmtId="0" fontId="25" fillId="22" borderId="17" xfId="0" applyFont="1" applyFill="1" applyBorder="1" applyAlignment="1">
      <alignment horizontal="center" vertical="center" wrapText="1"/>
    </xf>
    <xf numFmtId="0" fontId="25" fillId="22" borderId="63" xfId="0" applyFont="1" applyFill="1" applyBorder="1" applyAlignment="1">
      <alignment horizontal="left" vertical="center" wrapText="1"/>
    </xf>
    <xf numFmtId="0" fontId="25" fillId="22" borderId="55" xfId="0" applyFont="1" applyFill="1" applyBorder="1" applyAlignment="1">
      <alignment horizontal="left" vertical="center" wrapText="1"/>
    </xf>
    <xf numFmtId="0" fontId="34" fillId="26" borderId="10" xfId="0" applyFont="1" applyFill="1" applyBorder="1" applyAlignment="1">
      <alignment horizontal="center"/>
    </xf>
    <xf numFmtId="0" fontId="29" fillId="28" borderId="21" xfId="0" applyFont="1" applyFill="1" applyBorder="1" applyAlignment="1">
      <alignment horizontal="center"/>
    </xf>
    <xf numFmtId="0" fontId="29" fillId="28" borderId="23" xfId="0" applyFont="1" applyFill="1" applyBorder="1" applyAlignment="1">
      <alignment horizontal="center"/>
    </xf>
    <xf numFmtId="0" fontId="29" fillId="28" borderId="14" xfId="0" applyFont="1" applyFill="1" applyBorder="1" applyAlignment="1">
      <alignment horizontal="center"/>
    </xf>
    <xf numFmtId="0" fontId="29" fillId="28" borderId="15" xfId="0" applyFont="1" applyFill="1" applyBorder="1" applyAlignment="1">
      <alignment horizontal="center"/>
    </xf>
    <xf numFmtId="0" fontId="30" fillId="0" borderId="10" xfId="0" applyFont="1" applyBorder="1" applyAlignment="1">
      <alignment horizontal="center"/>
    </xf>
    <xf numFmtId="0" fontId="29" fillId="28" borderId="10" xfId="0" applyFont="1" applyFill="1" applyBorder="1" applyAlignment="1">
      <alignment horizontal="center"/>
    </xf>
    <xf numFmtId="0" fontId="29" fillId="26" borderId="10" xfId="0" applyFont="1" applyFill="1" applyBorder="1" applyAlignment="1">
      <alignment horizontal="center" vertical="center"/>
    </xf>
    <xf numFmtId="0" fontId="56" fillId="0" borderId="43" xfId="0" applyFont="1" applyBorder="1" applyAlignment="1">
      <alignment horizontal="right"/>
    </xf>
    <xf numFmtId="17" fontId="0" fillId="26" borderId="27" xfId="0" applyNumberFormat="1" applyFill="1" applyBorder="1" applyAlignment="1">
      <alignment horizontal="center"/>
    </xf>
    <xf numFmtId="17" fontId="0" fillId="26" borderId="28" xfId="0" applyNumberFormat="1" applyFill="1" applyBorder="1" applyAlignment="1">
      <alignment horizontal="center"/>
    </xf>
    <xf numFmtId="17" fontId="0" fillId="26" borderId="29" xfId="0" applyNumberFormat="1" applyFill="1" applyBorder="1" applyAlignment="1">
      <alignment horizontal="center"/>
    </xf>
    <xf numFmtId="0" fontId="30" fillId="26" borderId="54" xfId="0" applyFont="1" applyFill="1" applyBorder="1" applyAlignment="1">
      <alignment horizontal="center" vertical="center"/>
    </xf>
    <xf numFmtId="0" fontId="30" fillId="26" borderId="55" xfId="0" applyFont="1" applyFill="1" applyBorder="1" applyAlignment="1">
      <alignment horizontal="center" vertical="center"/>
    </xf>
    <xf numFmtId="0" fontId="30" fillId="26" borderId="56" xfId="0" applyFont="1" applyFill="1" applyBorder="1" applyAlignment="1">
      <alignment horizontal="center" vertical="center"/>
    </xf>
    <xf numFmtId="0" fontId="30" fillId="0" borderId="58" xfId="0" applyFont="1" applyBorder="1" applyAlignment="1">
      <alignment horizontal="center" vertical="center" wrapText="1"/>
    </xf>
    <xf numFmtId="0" fontId="30" fillId="0" borderId="20" xfId="0" applyFont="1" applyBorder="1" applyAlignment="1">
      <alignment horizontal="center" vertical="center" wrapText="1"/>
    </xf>
    <xf numFmtId="0" fontId="30" fillId="0" borderId="48" xfId="0" applyFont="1" applyBorder="1" applyAlignment="1">
      <alignment horizontal="center" vertical="center" wrapText="1"/>
    </xf>
    <xf numFmtId="0" fontId="30" fillId="0" borderId="59" xfId="0" applyFont="1" applyBorder="1" applyAlignment="1">
      <alignment horizontal="center" vertical="center"/>
    </xf>
    <xf numFmtId="0" fontId="30" fillId="0" borderId="60" xfId="0" applyFont="1" applyBorder="1" applyAlignment="1">
      <alignment horizontal="center" vertical="center"/>
    </xf>
    <xf numFmtId="0" fontId="30" fillId="0" borderId="49" xfId="0" applyFont="1" applyBorder="1" applyAlignment="1">
      <alignment horizontal="center" vertical="center"/>
    </xf>
  </cellXfs>
  <cellStyles count="2715">
    <cellStyle name="_CPU_Approach Paper" xfId="2"/>
    <cellStyle name="20% - Accent1 2" xfId="3"/>
    <cellStyle name="20% - Accent1 2 10" xfId="56"/>
    <cellStyle name="20% - Accent1 2 11" xfId="57"/>
    <cellStyle name="20% - Accent1 2 12" xfId="58"/>
    <cellStyle name="20% - Accent1 2 13" xfId="59"/>
    <cellStyle name="20% - Accent1 2 14" xfId="60"/>
    <cellStyle name="20% - Accent1 2 15" xfId="61"/>
    <cellStyle name="20% - Accent1 2 16" xfId="62"/>
    <cellStyle name="20% - Accent1 2 17" xfId="63"/>
    <cellStyle name="20% - Accent1 2 18" xfId="64"/>
    <cellStyle name="20% - Accent1 2 19" xfId="65"/>
    <cellStyle name="20% - Accent1 2 2" xfId="66"/>
    <cellStyle name="20% - Accent1 2 20" xfId="67"/>
    <cellStyle name="20% - Accent1 2 3" xfId="68"/>
    <cellStyle name="20% - Accent1 2 4" xfId="69"/>
    <cellStyle name="20% - Accent1 2 5" xfId="70"/>
    <cellStyle name="20% - Accent1 2 6" xfId="71"/>
    <cellStyle name="20% - Accent1 2 7" xfId="72"/>
    <cellStyle name="20% - Accent1 2 8" xfId="73"/>
    <cellStyle name="20% - Accent1 2 9" xfId="74"/>
    <cellStyle name="20% - Accent1 3" xfId="75"/>
    <cellStyle name="20% - Accent1 3 10" xfId="76"/>
    <cellStyle name="20% - Accent1 3 11" xfId="77"/>
    <cellStyle name="20% - Accent1 3 12" xfId="78"/>
    <cellStyle name="20% - Accent1 3 13" xfId="79"/>
    <cellStyle name="20% - Accent1 3 14" xfId="80"/>
    <cellStyle name="20% - Accent1 3 15" xfId="81"/>
    <cellStyle name="20% - Accent1 3 16" xfId="82"/>
    <cellStyle name="20% - Accent1 3 17" xfId="83"/>
    <cellStyle name="20% - Accent1 3 18" xfId="84"/>
    <cellStyle name="20% - Accent1 3 19" xfId="85"/>
    <cellStyle name="20% - Accent1 3 2" xfId="86"/>
    <cellStyle name="20% - Accent1 3 3" xfId="87"/>
    <cellStyle name="20% - Accent1 3 4" xfId="88"/>
    <cellStyle name="20% - Accent1 3 5" xfId="89"/>
    <cellStyle name="20% - Accent1 3 6" xfId="90"/>
    <cellStyle name="20% - Accent1 3 7" xfId="91"/>
    <cellStyle name="20% - Accent1 3 8" xfId="92"/>
    <cellStyle name="20% - Accent1 3 9" xfId="93"/>
    <cellStyle name="20% - Accent1 4" xfId="94"/>
    <cellStyle name="20% - Accent1 4 10" xfId="95"/>
    <cellStyle name="20% - Accent1 4 11" xfId="96"/>
    <cellStyle name="20% - Accent1 4 12" xfId="97"/>
    <cellStyle name="20% - Accent1 4 13" xfId="98"/>
    <cellStyle name="20% - Accent1 4 14" xfId="99"/>
    <cellStyle name="20% - Accent1 4 15" xfId="100"/>
    <cellStyle name="20% - Accent1 4 16" xfId="101"/>
    <cellStyle name="20% - Accent1 4 17" xfId="102"/>
    <cellStyle name="20% - Accent1 4 18" xfId="103"/>
    <cellStyle name="20% - Accent1 4 19" xfId="104"/>
    <cellStyle name="20% - Accent1 4 2" xfId="105"/>
    <cellStyle name="20% - Accent1 4 3" xfId="106"/>
    <cellStyle name="20% - Accent1 4 4" xfId="107"/>
    <cellStyle name="20% - Accent1 4 5" xfId="108"/>
    <cellStyle name="20% - Accent1 4 6" xfId="109"/>
    <cellStyle name="20% - Accent1 4 7" xfId="110"/>
    <cellStyle name="20% - Accent1 4 8" xfId="111"/>
    <cellStyle name="20% - Accent1 4 9" xfId="112"/>
    <cellStyle name="20% - Accent1 5" xfId="113"/>
    <cellStyle name="20% - Accent1 5 2" xfId="114"/>
    <cellStyle name="20% - Accent2 2" xfId="4"/>
    <cellStyle name="20% - Accent2 2 10" xfId="115"/>
    <cellStyle name="20% - Accent2 2 11" xfId="116"/>
    <cellStyle name="20% - Accent2 2 12" xfId="117"/>
    <cellStyle name="20% - Accent2 2 13" xfId="118"/>
    <cellStyle name="20% - Accent2 2 14" xfId="119"/>
    <cellStyle name="20% - Accent2 2 15" xfId="120"/>
    <cellStyle name="20% - Accent2 2 16" xfId="121"/>
    <cellStyle name="20% - Accent2 2 17" xfId="122"/>
    <cellStyle name="20% - Accent2 2 18" xfId="123"/>
    <cellStyle name="20% - Accent2 2 19" xfId="124"/>
    <cellStyle name="20% - Accent2 2 2" xfId="125"/>
    <cellStyle name="20% - Accent2 2 20" xfId="126"/>
    <cellStyle name="20% - Accent2 2 3" xfId="127"/>
    <cellStyle name="20% - Accent2 2 4" xfId="128"/>
    <cellStyle name="20% - Accent2 2 5" xfId="129"/>
    <cellStyle name="20% - Accent2 2 6" xfId="130"/>
    <cellStyle name="20% - Accent2 2 7" xfId="131"/>
    <cellStyle name="20% - Accent2 2 8" xfId="132"/>
    <cellStyle name="20% - Accent2 2 9" xfId="133"/>
    <cellStyle name="20% - Accent2 3" xfId="134"/>
    <cellStyle name="20% - Accent2 3 10" xfId="135"/>
    <cellStyle name="20% - Accent2 3 11" xfId="136"/>
    <cellStyle name="20% - Accent2 3 12" xfId="137"/>
    <cellStyle name="20% - Accent2 3 13" xfId="138"/>
    <cellStyle name="20% - Accent2 3 14" xfId="139"/>
    <cellStyle name="20% - Accent2 3 15" xfId="140"/>
    <cellStyle name="20% - Accent2 3 16" xfId="141"/>
    <cellStyle name="20% - Accent2 3 17" xfId="142"/>
    <cellStyle name="20% - Accent2 3 18" xfId="143"/>
    <cellStyle name="20% - Accent2 3 19" xfId="144"/>
    <cellStyle name="20% - Accent2 3 2" xfId="145"/>
    <cellStyle name="20% - Accent2 3 3" xfId="146"/>
    <cellStyle name="20% - Accent2 3 4" xfId="147"/>
    <cellStyle name="20% - Accent2 3 5" xfId="148"/>
    <cellStyle name="20% - Accent2 3 6" xfId="149"/>
    <cellStyle name="20% - Accent2 3 7" xfId="150"/>
    <cellStyle name="20% - Accent2 3 8" xfId="151"/>
    <cellStyle name="20% - Accent2 3 9" xfId="152"/>
    <cellStyle name="20% - Accent2 4" xfId="153"/>
    <cellStyle name="20% - Accent2 4 10" xfId="154"/>
    <cellStyle name="20% - Accent2 4 11" xfId="155"/>
    <cellStyle name="20% - Accent2 4 12" xfId="156"/>
    <cellStyle name="20% - Accent2 4 13" xfId="157"/>
    <cellStyle name="20% - Accent2 4 14" xfId="158"/>
    <cellStyle name="20% - Accent2 4 15" xfId="159"/>
    <cellStyle name="20% - Accent2 4 16" xfId="160"/>
    <cellStyle name="20% - Accent2 4 17" xfId="161"/>
    <cellStyle name="20% - Accent2 4 18" xfId="162"/>
    <cellStyle name="20% - Accent2 4 19" xfId="163"/>
    <cellStyle name="20% - Accent2 4 2" xfId="164"/>
    <cellStyle name="20% - Accent2 4 3" xfId="165"/>
    <cellStyle name="20% - Accent2 4 4" xfId="166"/>
    <cellStyle name="20% - Accent2 4 5" xfId="167"/>
    <cellStyle name="20% - Accent2 4 6" xfId="168"/>
    <cellStyle name="20% - Accent2 4 7" xfId="169"/>
    <cellStyle name="20% - Accent2 4 8" xfId="170"/>
    <cellStyle name="20% - Accent2 4 9" xfId="171"/>
    <cellStyle name="20% - Accent2 5" xfId="172"/>
    <cellStyle name="20% - Accent2 5 2" xfId="173"/>
    <cellStyle name="20% - Accent3 2" xfId="5"/>
    <cellStyle name="20% - Accent3 2 10" xfId="174"/>
    <cellStyle name="20% - Accent3 2 11" xfId="175"/>
    <cellStyle name="20% - Accent3 2 12" xfId="176"/>
    <cellStyle name="20% - Accent3 2 13" xfId="177"/>
    <cellStyle name="20% - Accent3 2 14" xfId="178"/>
    <cellStyle name="20% - Accent3 2 15" xfId="179"/>
    <cellStyle name="20% - Accent3 2 16" xfId="180"/>
    <cellStyle name="20% - Accent3 2 17" xfId="181"/>
    <cellStyle name="20% - Accent3 2 18" xfId="182"/>
    <cellStyle name="20% - Accent3 2 19" xfId="183"/>
    <cellStyle name="20% - Accent3 2 2" xfId="184"/>
    <cellStyle name="20% - Accent3 2 20" xfId="185"/>
    <cellStyle name="20% - Accent3 2 3" xfId="186"/>
    <cellStyle name="20% - Accent3 2 4" xfId="187"/>
    <cellStyle name="20% - Accent3 2 5" xfId="188"/>
    <cellStyle name="20% - Accent3 2 6" xfId="189"/>
    <cellStyle name="20% - Accent3 2 7" xfId="190"/>
    <cellStyle name="20% - Accent3 2 8" xfId="191"/>
    <cellStyle name="20% - Accent3 2 9" xfId="192"/>
    <cellStyle name="20% - Accent3 3" xfId="193"/>
    <cellStyle name="20% - Accent3 3 10" xfId="194"/>
    <cellStyle name="20% - Accent3 3 11" xfId="195"/>
    <cellStyle name="20% - Accent3 3 12" xfId="196"/>
    <cellStyle name="20% - Accent3 3 13" xfId="197"/>
    <cellStyle name="20% - Accent3 3 14" xfId="198"/>
    <cellStyle name="20% - Accent3 3 15" xfId="199"/>
    <cellStyle name="20% - Accent3 3 16" xfId="200"/>
    <cellStyle name="20% - Accent3 3 17" xfId="201"/>
    <cellStyle name="20% - Accent3 3 18" xfId="202"/>
    <cellStyle name="20% - Accent3 3 19" xfId="203"/>
    <cellStyle name="20% - Accent3 3 2" xfId="204"/>
    <cellStyle name="20% - Accent3 3 3" xfId="205"/>
    <cellStyle name="20% - Accent3 3 4" xfId="206"/>
    <cellStyle name="20% - Accent3 3 5" xfId="207"/>
    <cellStyle name="20% - Accent3 3 6" xfId="208"/>
    <cellStyle name="20% - Accent3 3 7" xfId="209"/>
    <cellStyle name="20% - Accent3 3 8" xfId="210"/>
    <cellStyle name="20% - Accent3 3 9" xfId="211"/>
    <cellStyle name="20% - Accent3 4" xfId="212"/>
    <cellStyle name="20% - Accent3 4 10" xfId="213"/>
    <cellStyle name="20% - Accent3 4 11" xfId="214"/>
    <cellStyle name="20% - Accent3 4 12" xfId="215"/>
    <cellStyle name="20% - Accent3 4 13" xfId="216"/>
    <cellStyle name="20% - Accent3 4 14" xfId="217"/>
    <cellStyle name="20% - Accent3 4 15" xfId="218"/>
    <cellStyle name="20% - Accent3 4 16" xfId="219"/>
    <cellStyle name="20% - Accent3 4 17" xfId="220"/>
    <cellStyle name="20% - Accent3 4 18" xfId="221"/>
    <cellStyle name="20% - Accent3 4 19" xfId="222"/>
    <cellStyle name="20% - Accent3 4 2" xfId="223"/>
    <cellStyle name="20% - Accent3 4 3" xfId="224"/>
    <cellStyle name="20% - Accent3 4 4" xfId="225"/>
    <cellStyle name="20% - Accent3 4 5" xfId="226"/>
    <cellStyle name="20% - Accent3 4 6" xfId="227"/>
    <cellStyle name="20% - Accent3 4 7" xfId="228"/>
    <cellStyle name="20% - Accent3 4 8" xfId="229"/>
    <cellStyle name="20% - Accent3 4 9" xfId="230"/>
    <cellStyle name="20% - Accent3 5" xfId="231"/>
    <cellStyle name="20% - Accent3 5 2" xfId="232"/>
    <cellStyle name="20% - Accent4 2" xfId="6"/>
    <cellStyle name="20% - Accent4 2 10" xfId="233"/>
    <cellStyle name="20% - Accent4 2 11" xfId="234"/>
    <cellStyle name="20% - Accent4 2 12" xfId="235"/>
    <cellStyle name="20% - Accent4 2 13" xfId="236"/>
    <cellStyle name="20% - Accent4 2 14" xfId="237"/>
    <cellStyle name="20% - Accent4 2 15" xfId="238"/>
    <cellStyle name="20% - Accent4 2 16" xfId="239"/>
    <cellStyle name="20% - Accent4 2 17" xfId="240"/>
    <cellStyle name="20% - Accent4 2 18" xfId="241"/>
    <cellStyle name="20% - Accent4 2 19" xfId="242"/>
    <cellStyle name="20% - Accent4 2 2" xfId="243"/>
    <cellStyle name="20% - Accent4 2 20" xfId="244"/>
    <cellStyle name="20% - Accent4 2 3" xfId="245"/>
    <cellStyle name="20% - Accent4 2 4" xfId="246"/>
    <cellStyle name="20% - Accent4 2 5" xfId="247"/>
    <cellStyle name="20% - Accent4 2 6" xfId="248"/>
    <cellStyle name="20% - Accent4 2 7" xfId="249"/>
    <cellStyle name="20% - Accent4 2 8" xfId="250"/>
    <cellStyle name="20% - Accent4 2 9" xfId="251"/>
    <cellStyle name="20% - Accent4 3" xfId="252"/>
    <cellStyle name="20% - Accent4 3 10" xfId="253"/>
    <cellStyle name="20% - Accent4 3 11" xfId="254"/>
    <cellStyle name="20% - Accent4 3 12" xfId="255"/>
    <cellStyle name="20% - Accent4 3 13" xfId="256"/>
    <cellStyle name="20% - Accent4 3 14" xfId="257"/>
    <cellStyle name="20% - Accent4 3 15" xfId="258"/>
    <cellStyle name="20% - Accent4 3 16" xfId="259"/>
    <cellStyle name="20% - Accent4 3 17" xfId="260"/>
    <cellStyle name="20% - Accent4 3 18" xfId="261"/>
    <cellStyle name="20% - Accent4 3 19" xfId="262"/>
    <cellStyle name="20% - Accent4 3 2" xfId="263"/>
    <cellStyle name="20% - Accent4 3 3" xfId="264"/>
    <cellStyle name="20% - Accent4 3 4" xfId="265"/>
    <cellStyle name="20% - Accent4 3 5" xfId="266"/>
    <cellStyle name="20% - Accent4 3 6" xfId="267"/>
    <cellStyle name="20% - Accent4 3 7" xfId="268"/>
    <cellStyle name="20% - Accent4 3 8" xfId="269"/>
    <cellStyle name="20% - Accent4 3 9" xfId="270"/>
    <cellStyle name="20% - Accent4 4" xfId="271"/>
    <cellStyle name="20% - Accent4 4 10" xfId="272"/>
    <cellStyle name="20% - Accent4 4 11" xfId="273"/>
    <cellStyle name="20% - Accent4 4 12" xfId="274"/>
    <cellStyle name="20% - Accent4 4 13" xfId="275"/>
    <cellStyle name="20% - Accent4 4 14" xfId="276"/>
    <cellStyle name="20% - Accent4 4 15" xfId="277"/>
    <cellStyle name="20% - Accent4 4 16" xfId="278"/>
    <cellStyle name="20% - Accent4 4 17" xfId="279"/>
    <cellStyle name="20% - Accent4 4 18" xfId="280"/>
    <cellStyle name="20% - Accent4 4 19" xfId="281"/>
    <cellStyle name="20% - Accent4 4 2" xfId="282"/>
    <cellStyle name="20% - Accent4 4 3" xfId="283"/>
    <cellStyle name="20% - Accent4 4 4" xfId="284"/>
    <cellStyle name="20% - Accent4 4 5" xfId="285"/>
    <cellStyle name="20% - Accent4 4 6" xfId="286"/>
    <cellStyle name="20% - Accent4 4 7" xfId="287"/>
    <cellStyle name="20% - Accent4 4 8" xfId="288"/>
    <cellStyle name="20% - Accent4 4 9" xfId="289"/>
    <cellStyle name="20% - Accent4 5" xfId="290"/>
    <cellStyle name="20% - Accent4 5 2" xfId="291"/>
    <cellStyle name="20% - Accent5 2" xfId="7"/>
    <cellStyle name="20% - Accent5 2 10" xfId="292"/>
    <cellStyle name="20% - Accent5 2 11" xfId="293"/>
    <cellStyle name="20% - Accent5 2 12" xfId="294"/>
    <cellStyle name="20% - Accent5 2 13" xfId="295"/>
    <cellStyle name="20% - Accent5 2 14" xfId="296"/>
    <cellStyle name="20% - Accent5 2 15" xfId="297"/>
    <cellStyle name="20% - Accent5 2 16" xfId="298"/>
    <cellStyle name="20% - Accent5 2 17" xfId="299"/>
    <cellStyle name="20% - Accent5 2 18" xfId="300"/>
    <cellStyle name="20% - Accent5 2 19" xfId="301"/>
    <cellStyle name="20% - Accent5 2 2" xfId="302"/>
    <cellStyle name="20% - Accent5 2 20" xfId="303"/>
    <cellStyle name="20% - Accent5 2 3" xfId="304"/>
    <cellStyle name="20% - Accent5 2 4" xfId="305"/>
    <cellStyle name="20% - Accent5 2 5" xfId="306"/>
    <cellStyle name="20% - Accent5 2 6" xfId="307"/>
    <cellStyle name="20% - Accent5 2 7" xfId="308"/>
    <cellStyle name="20% - Accent5 2 8" xfId="309"/>
    <cellStyle name="20% - Accent5 2 9" xfId="310"/>
    <cellStyle name="20% - Accent5 3" xfId="311"/>
    <cellStyle name="20% - Accent5 3 10" xfId="312"/>
    <cellStyle name="20% - Accent5 3 11" xfId="313"/>
    <cellStyle name="20% - Accent5 3 12" xfId="314"/>
    <cellStyle name="20% - Accent5 3 13" xfId="315"/>
    <cellStyle name="20% - Accent5 3 14" xfId="316"/>
    <cellStyle name="20% - Accent5 3 15" xfId="317"/>
    <cellStyle name="20% - Accent5 3 16" xfId="318"/>
    <cellStyle name="20% - Accent5 3 17" xfId="319"/>
    <cellStyle name="20% - Accent5 3 18" xfId="320"/>
    <cellStyle name="20% - Accent5 3 19" xfId="321"/>
    <cellStyle name="20% - Accent5 3 2" xfId="322"/>
    <cellStyle name="20% - Accent5 3 3" xfId="323"/>
    <cellStyle name="20% - Accent5 3 4" xfId="324"/>
    <cellStyle name="20% - Accent5 3 5" xfId="325"/>
    <cellStyle name="20% - Accent5 3 6" xfId="326"/>
    <cellStyle name="20% - Accent5 3 7" xfId="327"/>
    <cellStyle name="20% - Accent5 3 8" xfId="328"/>
    <cellStyle name="20% - Accent5 3 9" xfId="329"/>
    <cellStyle name="20% - Accent5 4" xfId="330"/>
    <cellStyle name="20% - Accent5 4 10" xfId="331"/>
    <cellStyle name="20% - Accent5 4 11" xfId="332"/>
    <cellStyle name="20% - Accent5 4 12" xfId="333"/>
    <cellStyle name="20% - Accent5 4 13" xfId="334"/>
    <cellStyle name="20% - Accent5 4 14" xfId="335"/>
    <cellStyle name="20% - Accent5 4 15" xfId="336"/>
    <cellStyle name="20% - Accent5 4 16" xfId="337"/>
    <cellStyle name="20% - Accent5 4 17" xfId="338"/>
    <cellStyle name="20% - Accent5 4 18" xfId="339"/>
    <cellStyle name="20% - Accent5 4 19" xfId="340"/>
    <cellStyle name="20% - Accent5 4 2" xfId="341"/>
    <cellStyle name="20% - Accent5 4 3" xfId="342"/>
    <cellStyle name="20% - Accent5 4 4" xfId="343"/>
    <cellStyle name="20% - Accent5 4 5" xfId="344"/>
    <cellStyle name="20% - Accent5 4 6" xfId="345"/>
    <cellStyle name="20% - Accent5 4 7" xfId="346"/>
    <cellStyle name="20% - Accent5 4 8" xfId="347"/>
    <cellStyle name="20% - Accent5 4 9" xfId="348"/>
    <cellStyle name="20% - Accent5 5" xfId="349"/>
    <cellStyle name="20% - Accent5 5 2" xfId="350"/>
    <cellStyle name="20% - Accent6 2" xfId="8"/>
    <cellStyle name="20% - Accent6 2 10" xfId="351"/>
    <cellStyle name="20% - Accent6 2 11" xfId="352"/>
    <cellStyle name="20% - Accent6 2 12" xfId="353"/>
    <cellStyle name="20% - Accent6 2 13" xfId="354"/>
    <cellStyle name="20% - Accent6 2 14" xfId="355"/>
    <cellStyle name="20% - Accent6 2 15" xfId="356"/>
    <cellStyle name="20% - Accent6 2 16" xfId="357"/>
    <cellStyle name="20% - Accent6 2 17" xfId="358"/>
    <cellStyle name="20% - Accent6 2 18" xfId="359"/>
    <cellStyle name="20% - Accent6 2 19" xfId="360"/>
    <cellStyle name="20% - Accent6 2 2" xfId="361"/>
    <cellStyle name="20% - Accent6 2 20" xfId="362"/>
    <cellStyle name="20% - Accent6 2 3" xfId="363"/>
    <cellStyle name="20% - Accent6 2 4" xfId="364"/>
    <cellStyle name="20% - Accent6 2 5" xfId="365"/>
    <cellStyle name="20% - Accent6 2 6" xfId="366"/>
    <cellStyle name="20% - Accent6 2 7" xfId="367"/>
    <cellStyle name="20% - Accent6 2 8" xfId="368"/>
    <cellStyle name="20% - Accent6 2 9" xfId="369"/>
    <cellStyle name="20% - Accent6 3" xfId="370"/>
    <cellStyle name="20% - Accent6 3 10" xfId="371"/>
    <cellStyle name="20% - Accent6 3 11" xfId="372"/>
    <cellStyle name="20% - Accent6 3 12" xfId="373"/>
    <cellStyle name="20% - Accent6 3 13" xfId="374"/>
    <cellStyle name="20% - Accent6 3 14" xfId="375"/>
    <cellStyle name="20% - Accent6 3 15" xfId="376"/>
    <cellStyle name="20% - Accent6 3 16" xfId="377"/>
    <cellStyle name="20% - Accent6 3 17" xfId="378"/>
    <cellStyle name="20% - Accent6 3 18" xfId="379"/>
    <cellStyle name="20% - Accent6 3 19" xfId="380"/>
    <cellStyle name="20% - Accent6 3 2" xfId="381"/>
    <cellStyle name="20% - Accent6 3 3" xfId="382"/>
    <cellStyle name="20% - Accent6 3 4" xfId="383"/>
    <cellStyle name="20% - Accent6 3 5" xfId="384"/>
    <cellStyle name="20% - Accent6 3 6" xfId="385"/>
    <cellStyle name="20% - Accent6 3 7" xfId="386"/>
    <cellStyle name="20% - Accent6 3 8" xfId="387"/>
    <cellStyle name="20% - Accent6 3 9" xfId="388"/>
    <cellStyle name="20% - Accent6 4" xfId="389"/>
    <cellStyle name="20% - Accent6 4 10" xfId="390"/>
    <cellStyle name="20% - Accent6 4 11" xfId="391"/>
    <cellStyle name="20% - Accent6 4 12" xfId="392"/>
    <cellStyle name="20% - Accent6 4 13" xfId="393"/>
    <cellStyle name="20% - Accent6 4 14" xfId="394"/>
    <cellStyle name="20% - Accent6 4 15" xfId="395"/>
    <cellStyle name="20% - Accent6 4 16" xfId="396"/>
    <cellStyle name="20% - Accent6 4 17" xfId="397"/>
    <cellStyle name="20% - Accent6 4 18" xfId="398"/>
    <cellStyle name="20% - Accent6 4 19" xfId="399"/>
    <cellStyle name="20% - Accent6 4 2" xfId="400"/>
    <cellStyle name="20% - Accent6 4 3" xfId="401"/>
    <cellStyle name="20% - Accent6 4 4" xfId="402"/>
    <cellStyle name="20% - Accent6 4 5" xfId="403"/>
    <cellStyle name="20% - Accent6 4 6" xfId="404"/>
    <cellStyle name="20% - Accent6 4 7" xfId="405"/>
    <cellStyle name="20% - Accent6 4 8" xfId="406"/>
    <cellStyle name="20% - Accent6 4 9" xfId="407"/>
    <cellStyle name="20% - Accent6 5" xfId="408"/>
    <cellStyle name="20% - Accent6 5 2" xfId="409"/>
    <cellStyle name="40% - Accent1 2" xfId="9"/>
    <cellStyle name="40% - Accent1 2 10" xfId="410"/>
    <cellStyle name="40% - Accent1 2 11" xfId="411"/>
    <cellStyle name="40% - Accent1 2 12" xfId="412"/>
    <cellStyle name="40% - Accent1 2 13" xfId="413"/>
    <cellStyle name="40% - Accent1 2 14" xfId="414"/>
    <cellStyle name="40% - Accent1 2 15" xfId="415"/>
    <cellStyle name="40% - Accent1 2 16" xfId="416"/>
    <cellStyle name="40% - Accent1 2 17" xfId="417"/>
    <cellStyle name="40% - Accent1 2 18" xfId="418"/>
    <cellStyle name="40% - Accent1 2 19" xfId="419"/>
    <cellStyle name="40% - Accent1 2 2" xfId="420"/>
    <cellStyle name="40% - Accent1 2 20" xfId="421"/>
    <cellStyle name="40% - Accent1 2 3" xfId="422"/>
    <cellStyle name="40% - Accent1 2 4" xfId="423"/>
    <cellStyle name="40% - Accent1 2 5" xfId="424"/>
    <cellStyle name="40% - Accent1 2 6" xfId="425"/>
    <cellStyle name="40% - Accent1 2 7" xfId="426"/>
    <cellStyle name="40% - Accent1 2 8" xfId="427"/>
    <cellStyle name="40% - Accent1 2 9" xfId="428"/>
    <cellStyle name="40% - Accent1 3" xfId="429"/>
    <cellStyle name="40% - Accent1 3 10" xfId="430"/>
    <cellStyle name="40% - Accent1 3 11" xfId="431"/>
    <cellStyle name="40% - Accent1 3 12" xfId="432"/>
    <cellStyle name="40% - Accent1 3 13" xfId="433"/>
    <cellStyle name="40% - Accent1 3 14" xfId="434"/>
    <cellStyle name="40% - Accent1 3 15" xfId="435"/>
    <cellStyle name="40% - Accent1 3 16" xfId="436"/>
    <cellStyle name="40% - Accent1 3 17" xfId="437"/>
    <cellStyle name="40% - Accent1 3 18" xfId="438"/>
    <cellStyle name="40% - Accent1 3 19" xfId="439"/>
    <cellStyle name="40% - Accent1 3 2" xfId="440"/>
    <cellStyle name="40% - Accent1 3 3" xfId="441"/>
    <cellStyle name="40% - Accent1 3 4" xfId="442"/>
    <cellStyle name="40% - Accent1 3 5" xfId="443"/>
    <cellStyle name="40% - Accent1 3 6" xfId="444"/>
    <cellStyle name="40% - Accent1 3 7" xfId="445"/>
    <cellStyle name="40% - Accent1 3 8" xfId="446"/>
    <cellStyle name="40% - Accent1 3 9" xfId="447"/>
    <cellStyle name="40% - Accent1 4" xfId="448"/>
    <cellStyle name="40% - Accent1 4 10" xfId="449"/>
    <cellStyle name="40% - Accent1 4 11" xfId="450"/>
    <cellStyle name="40% - Accent1 4 12" xfId="451"/>
    <cellStyle name="40% - Accent1 4 13" xfId="452"/>
    <cellStyle name="40% - Accent1 4 14" xfId="453"/>
    <cellStyle name="40% - Accent1 4 15" xfId="454"/>
    <cellStyle name="40% - Accent1 4 16" xfId="455"/>
    <cellStyle name="40% - Accent1 4 17" xfId="456"/>
    <cellStyle name="40% - Accent1 4 18" xfId="457"/>
    <cellStyle name="40% - Accent1 4 19" xfId="458"/>
    <cellStyle name="40% - Accent1 4 2" xfId="459"/>
    <cellStyle name="40% - Accent1 4 3" xfId="460"/>
    <cellStyle name="40% - Accent1 4 4" xfId="461"/>
    <cellStyle name="40% - Accent1 4 5" xfId="462"/>
    <cellStyle name="40% - Accent1 4 6" xfId="463"/>
    <cellStyle name="40% - Accent1 4 7" xfId="464"/>
    <cellStyle name="40% - Accent1 4 8" xfId="465"/>
    <cellStyle name="40% - Accent1 4 9" xfId="466"/>
    <cellStyle name="40% - Accent1 5" xfId="467"/>
    <cellStyle name="40% - Accent1 5 2" xfId="468"/>
    <cellStyle name="40% - Accent2 2" xfId="10"/>
    <cellStyle name="40% - Accent2 2 10" xfId="469"/>
    <cellStyle name="40% - Accent2 2 11" xfId="470"/>
    <cellStyle name="40% - Accent2 2 12" xfId="471"/>
    <cellStyle name="40% - Accent2 2 13" xfId="472"/>
    <cellStyle name="40% - Accent2 2 14" xfId="473"/>
    <cellStyle name="40% - Accent2 2 15" xfId="474"/>
    <cellStyle name="40% - Accent2 2 16" xfId="475"/>
    <cellStyle name="40% - Accent2 2 17" xfId="476"/>
    <cellStyle name="40% - Accent2 2 18" xfId="477"/>
    <cellStyle name="40% - Accent2 2 19" xfId="478"/>
    <cellStyle name="40% - Accent2 2 2" xfId="479"/>
    <cellStyle name="40% - Accent2 2 20" xfId="480"/>
    <cellStyle name="40% - Accent2 2 3" xfId="481"/>
    <cellStyle name="40% - Accent2 2 4" xfId="482"/>
    <cellStyle name="40% - Accent2 2 5" xfId="483"/>
    <cellStyle name="40% - Accent2 2 6" xfId="484"/>
    <cellStyle name="40% - Accent2 2 7" xfId="485"/>
    <cellStyle name="40% - Accent2 2 8" xfId="486"/>
    <cellStyle name="40% - Accent2 2 9" xfId="487"/>
    <cellStyle name="40% - Accent2 3" xfId="488"/>
    <cellStyle name="40% - Accent2 3 10" xfId="489"/>
    <cellStyle name="40% - Accent2 3 11" xfId="490"/>
    <cellStyle name="40% - Accent2 3 12" xfId="491"/>
    <cellStyle name="40% - Accent2 3 13" xfId="492"/>
    <cellStyle name="40% - Accent2 3 14" xfId="493"/>
    <cellStyle name="40% - Accent2 3 15" xfId="494"/>
    <cellStyle name="40% - Accent2 3 16" xfId="495"/>
    <cellStyle name="40% - Accent2 3 17" xfId="496"/>
    <cellStyle name="40% - Accent2 3 18" xfId="497"/>
    <cellStyle name="40% - Accent2 3 19" xfId="498"/>
    <cellStyle name="40% - Accent2 3 2" xfId="499"/>
    <cellStyle name="40% - Accent2 3 3" xfId="500"/>
    <cellStyle name="40% - Accent2 3 4" xfId="501"/>
    <cellStyle name="40% - Accent2 3 5" xfId="502"/>
    <cellStyle name="40% - Accent2 3 6" xfId="503"/>
    <cellStyle name="40% - Accent2 3 7" xfId="504"/>
    <cellStyle name="40% - Accent2 3 8" xfId="505"/>
    <cellStyle name="40% - Accent2 3 9" xfId="506"/>
    <cellStyle name="40% - Accent2 4" xfId="507"/>
    <cellStyle name="40% - Accent2 4 10" xfId="508"/>
    <cellStyle name="40% - Accent2 4 11" xfId="509"/>
    <cellStyle name="40% - Accent2 4 12" xfId="510"/>
    <cellStyle name="40% - Accent2 4 13" xfId="511"/>
    <cellStyle name="40% - Accent2 4 14" xfId="512"/>
    <cellStyle name="40% - Accent2 4 15" xfId="513"/>
    <cellStyle name="40% - Accent2 4 16" xfId="514"/>
    <cellStyle name="40% - Accent2 4 17" xfId="515"/>
    <cellStyle name="40% - Accent2 4 18" xfId="516"/>
    <cellStyle name="40% - Accent2 4 19" xfId="517"/>
    <cellStyle name="40% - Accent2 4 2" xfId="518"/>
    <cellStyle name="40% - Accent2 4 3" xfId="519"/>
    <cellStyle name="40% - Accent2 4 4" xfId="520"/>
    <cellStyle name="40% - Accent2 4 5" xfId="521"/>
    <cellStyle name="40% - Accent2 4 6" xfId="522"/>
    <cellStyle name="40% - Accent2 4 7" xfId="523"/>
    <cellStyle name="40% - Accent2 4 8" xfId="524"/>
    <cellStyle name="40% - Accent2 4 9" xfId="525"/>
    <cellStyle name="40% - Accent2 5" xfId="526"/>
    <cellStyle name="40% - Accent2 5 2" xfId="527"/>
    <cellStyle name="40% - Accent3 2" xfId="11"/>
    <cellStyle name="40% - Accent3 2 10" xfId="528"/>
    <cellStyle name="40% - Accent3 2 11" xfId="529"/>
    <cellStyle name="40% - Accent3 2 12" xfId="530"/>
    <cellStyle name="40% - Accent3 2 13" xfId="531"/>
    <cellStyle name="40% - Accent3 2 14" xfId="532"/>
    <cellStyle name="40% - Accent3 2 15" xfId="533"/>
    <cellStyle name="40% - Accent3 2 16" xfId="534"/>
    <cellStyle name="40% - Accent3 2 17" xfId="535"/>
    <cellStyle name="40% - Accent3 2 18" xfId="536"/>
    <cellStyle name="40% - Accent3 2 19" xfId="537"/>
    <cellStyle name="40% - Accent3 2 2" xfId="538"/>
    <cellStyle name="40% - Accent3 2 20" xfId="539"/>
    <cellStyle name="40% - Accent3 2 3" xfId="540"/>
    <cellStyle name="40% - Accent3 2 4" xfId="541"/>
    <cellStyle name="40% - Accent3 2 5" xfId="542"/>
    <cellStyle name="40% - Accent3 2 6" xfId="543"/>
    <cellStyle name="40% - Accent3 2 7" xfId="544"/>
    <cellStyle name="40% - Accent3 2 8" xfId="545"/>
    <cellStyle name="40% - Accent3 2 9" xfId="546"/>
    <cellStyle name="40% - Accent3 3" xfId="547"/>
    <cellStyle name="40% - Accent3 3 10" xfId="548"/>
    <cellStyle name="40% - Accent3 3 11" xfId="549"/>
    <cellStyle name="40% - Accent3 3 12" xfId="550"/>
    <cellStyle name="40% - Accent3 3 13" xfId="551"/>
    <cellStyle name="40% - Accent3 3 14" xfId="552"/>
    <cellStyle name="40% - Accent3 3 15" xfId="553"/>
    <cellStyle name="40% - Accent3 3 16" xfId="554"/>
    <cellStyle name="40% - Accent3 3 17" xfId="555"/>
    <cellStyle name="40% - Accent3 3 18" xfId="556"/>
    <cellStyle name="40% - Accent3 3 19" xfId="557"/>
    <cellStyle name="40% - Accent3 3 2" xfId="558"/>
    <cellStyle name="40% - Accent3 3 3" xfId="559"/>
    <cellStyle name="40% - Accent3 3 4" xfId="560"/>
    <cellStyle name="40% - Accent3 3 5" xfId="561"/>
    <cellStyle name="40% - Accent3 3 6" xfId="562"/>
    <cellStyle name="40% - Accent3 3 7" xfId="563"/>
    <cellStyle name="40% - Accent3 3 8" xfId="564"/>
    <cellStyle name="40% - Accent3 3 9" xfId="565"/>
    <cellStyle name="40% - Accent3 4" xfId="566"/>
    <cellStyle name="40% - Accent3 4 10" xfId="567"/>
    <cellStyle name="40% - Accent3 4 11" xfId="568"/>
    <cellStyle name="40% - Accent3 4 12" xfId="569"/>
    <cellStyle name="40% - Accent3 4 13" xfId="570"/>
    <cellStyle name="40% - Accent3 4 14" xfId="571"/>
    <cellStyle name="40% - Accent3 4 15" xfId="572"/>
    <cellStyle name="40% - Accent3 4 16" xfId="573"/>
    <cellStyle name="40% - Accent3 4 17" xfId="574"/>
    <cellStyle name="40% - Accent3 4 18" xfId="575"/>
    <cellStyle name="40% - Accent3 4 19" xfId="576"/>
    <cellStyle name="40% - Accent3 4 2" xfId="577"/>
    <cellStyle name="40% - Accent3 4 3" xfId="578"/>
    <cellStyle name="40% - Accent3 4 4" xfId="579"/>
    <cellStyle name="40% - Accent3 4 5" xfId="580"/>
    <cellStyle name="40% - Accent3 4 6" xfId="581"/>
    <cellStyle name="40% - Accent3 4 7" xfId="582"/>
    <cellStyle name="40% - Accent3 4 8" xfId="583"/>
    <cellStyle name="40% - Accent3 4 9" xfId="584"/>
    <cellStyle name="40% - Accent3 5" xfId="585"/>
    <cellStyle name="40% - Accent3 5 2" xfId="586"/>
    <cellStyle name="40% - Accent4 2" xfId="12"/>
    <cellStyle name="40% - Accent4 2 10" xfId="587"/>
    <cellStyle name="40% - Accent4 2 11" xfId="588"/>
    <cellStyle name="40% - Accent4 2 12" xfId="589"/>
    <cellStyle name="40% - Accent4 2 13" xfId="590"/>
    <cellStyle name="40% - Accent4 2 14" xfId="591"/>
    <cellStyle name="40% - Accent4 2 15" xfId="592"/>
    <cellStyle name="40% - Accent4 2 16" xfId="593"/>
    <cellStyle name="40% - Accent4 2 17" xfId="594"/>
    <cellStyle name="40% - Accent4 2 18" xfId="595"/>
    <cellStyle name="40% - Accent4 2 19" xfId="596"/>
    <cellStyle name="40% - Accent4 2 2" xfId="597"/>
    <cellStyle name="40% - Accent4 2 20" xfId="598"/>
    <cellStyle name="40% - Accent4 2 3" xfId="599"/>
    <cellStyle name="40% - Accent4 2 4" xfId="600"/>
    <cellStyle name="40% - Accent4 2 5" xfId="601"/>
    <cellStyle name="40% - Accent4 2 6" xfId="602"/>
    <cellStyle name="40% - Accent4 2 7" xfId="603"/>
    <cellStyle name="40% - Accent4 2 8" xfId="604"/>
    <cellStyle name="40% - Accent4 2 9" xfId="605"/>
    <cellStyle name="40% - Accent4 3" xfId="606"/>
    <cellStyle name="40% - Accent4 3 10" xfId="607"/>
    <cellStyle name="40% - Accent4 3 11" xfId="608"/>
    <cellStyle name="40% - Accent4 3 12" xfId="609"/>
    <cellStyle name="40% - Accent4 3 13" xfId="610"/>
    <cellStyle name="40% - Accent4 3 14" xfId="611"/>
    <cellStyle name="40% - Accent4 3 15" xfId="612"/>
    <cellStyle name="40% - Accent4 3 16" xfId="613"/>
    <cellStyle name="40% - Accent4 3 17" xfId="614"/>
    <cellStyle name="40% - Accent4 3 18" xfId="615"/>
    <cellStyle name="40% - Accent4 3 19" xfId="616"/>
    <cellStyle name="40% - Accent4 3 2" xfId="617"/>
    <cellStyle name="40% - Accent4 3 3" xfId="618"/>
    <cellStyle name="40% - Accent4 3 4" xfId="619"/>
    <cellStyle name="40% - Accent4 3 5" xfId="620"/>
    <cellStyle name="40% - Accent4 3 6" xfId="621"/>
    <cellStyle name="40% - Accent4 3 7" xfId="622"/>
    <cellStyle name="40% - Accent4 3 8" xfId="623"/>
    <cellStyle name="40% - Accent4 3 9" xfId="624"/>
    <cellStyle name="40% - Accent4 4" xfId="625"/>
    <cellStyle name="40% - Accent4 4 10" xfId="626"/>
    <cellStyle name="40% - Accent4 4 11" xfId="627"/>
    <cellStyle name="40% - Accent4 4 12" xfId="628"/>
    <cellStyle name="40% - Accent4 4 13" xfId="629"/>
    <cellStyle name="40% - Accent4 4 14" xfId="630"/>
    <cellStyle name="40% - Accent4 4 15" xfId="631"/>
    <cellStyle name="40% - Accent4 4 16" xfId="632"/>
    <cellStyle name="40% - Accent4 4 17" xfId="633"/>
    <cellStyle name="40% - Accent4 4 18" xfId="634"/>
    <cellStyle name="40% - Accent4 4 19" xfId="635"/>
    <cellStyle name="40% - Accent4 4 2" xfId="636"/>
    <cellStyle name="40% - Accent4 4 3" xfId="637"/>
    <cellStyle name="40% - Accent4 4 4" xfId="638"/>
    <cellStyle name="40% - Accent4 4 5" xfId="639"/>
    <cellStyle name="40% - Accent4 4 6" xfId="640"/>
    <cellStyle name="40% - Accent4 4 7" xfId="641"/>
    <cellStyle name="40% - Accent4 4 8" xfId="642"/>
    <cellStyle name="40% - Accent4 4 9" xfId="643"/>
    <cellStyle name="40% - Accent4 5" xfId="644"/>
    <cellStyle name="40% - Accent4 5 2" xfId="645"/>
    <cellStyle name="40% - Accent5 2" xfId="13"/>
    <cellStyle name="40% - Accent5 2 10" xfId="646"/>
    <cellStyle name="40% - Accent5 2 11" xfId="647"/>
    <cellStyle name="40% - Accent5 2 12" xfId="648"/>
    <cellStyle name="40% - Accent5 2 13" xfId="649"/>
    <cellStyle name="40% - Accent5 2 14" xfId="650"/>
    <cellStyle name="40% - Accent5 2 15" xfId="651"/>
    <cellStyle name="40% - Accent5 2 16" xfId="652"/>
    <cellStyle name="40% - Accent5 2 17" xfId="653"/>
    <cellStyle name="40% - Accent5 2 18" xfId="654"/>
    <cellStyle name="40% - Accent5 2 19" xfId="655"/>
    <cellStyle name="40% - Accent5 2 2" xfId="656"/>
    <cellStyle name="40% - Accent5 2 20" xfId="657"/>
    <cellStyle name="40% - Accent5 2 3" xfId="658"/>
    <cellStyle name="40% - Accent5 2 4" xfId="659"/>
    <cellStyle name="40% - Accent5 2 5" xfId="660"/>
    <cellStyle name="40% - Accent5 2 6" xfId="661"/>
    <cellStyle name="40% - Accent5 2 7" xfId="662"/>
    <cellStyle name="40% - Accent5 2 8" xfId="663"/>
    <cellStyle name="40% - Accent5 2 9" xfId="664"/>
    <cellStyle name="40% - Accent5 3" xfId="665"/>
    <cellStyle name="40% - Accent5 3 10" xfId="666"/>
    <cellStyle name="40% - Accent5 3 11" xfId="667"/>
    <cellStyle name="40% - Accent5 3 12" xfId="668"/>
    <cellStyle name="40% - Accent5 3 13" xfId="669"/>
    <cellStyle name="40% - Accent5 3 14" xfId="670"/>
    <cellStyle name="40% - Accent5 3 15" xfId="671"/>
    <cellStyle name="40% - Accent5 3 16" xfId="672"/>
    <cellStyle name="40% - Accent5 3 17" xfId="673"/>
    <cellStyle name="40% - Accent5 3 18" xfId="674"/>
    <cellStyle name="40% - Accent5 3 19" xfId="675"/>
    <cellStyle name="40% - Accent5 3 2" xfId="676"/>
    <cellStyle name="40% - Accent5 3 3" xfId="677"/>
    <cellStyle name="40% - Accent5 3 4" xfId="678"/>
    <cellStyle name="40% - Accent5 3 5" xfId="679"/>
    <cellStyle name="40% - Accent5 3 6" xfId="680"/>
    <cellStyle name="40% - Accent5 3 7" xfId="681"/>
    <cellStyle name="40% - Accent5 3 8" xfId="682"/>
    <cellStyle name="40% - Accent5 3 9" xfId="683"/>
    <cellStyle name="40% - Accent5 4" xfId="684"/>
    <cellStyle name="40% - Accent5 4 10" xfId="685"/>
    <cellStyle name="40% - Accent5 4 11" xfId="686"/>
    <cellStyle name="40% - Accent5 4 12" xfId="687"/>
    <cellStyle name="40% - Accent5 4 13" xfId="688"/>
    <cellStyle name="40% - Accent5 4 14" xfId="689"/>
    <cellStyle name="40% - Accent5 4 15" xfId="690"/>
    <cellStyle name="40% - Accent5 4 16" xfId="691"/>
    <cellStyle name="40% - Accent5 4 17" xfId="692"/>
    <cellStyle name="40% - Accent5 4 18" xfId="693"/>
    <cellStyle name="40% - Accent5 4 19" xfId="694"/>
    <cellStyle name="40% - Accent5 4 2" xfId="695"/>
    <cellStyle name="40% - Accent5 4 3" xfId="696"/>
    <cellStyle name="40% - Accent5 4 4" xfId="697"/>
    <cellStyle name="40% - Accent5 4 5" xfId="698"/>
    <cellStyle name="40% - Accent5 4 6" xfId="699"/>
    <cellStyle name="40% - Accent5 4 7" xfId="700"/>
    <cellStyle name="40% - Accent5 4 8" xfId="701"/>
    <cellStyle name="40% - Accent5 4 9" xfId="702"/>
    <cellStyle name="40% - Accent5 5" xfId="703"/>
    <cellStyle name="40% - Accent5 5 2" xfId="704"/>
    <cellStyle name="40% - Accent6 2" xfId="14"/>
    <cellStyle name="40% - Accent6 2 10" xfId="705"/>
    <cellStyle name="40% - Accent6 2 11" xfId="706"/>
    <cellStyle name="40% - Accent6 2 12" xfId="707"/>
    <cellStyle name="40% - Accent6 2 13" xfId="708"/>
    <cellStyle name="40% - Accent6 2 14" xfId="709"/>
    <cellStyle name="40% - Accent6 2 15" xfId="710"/>
    <cellStyle name="40% - Accent6 2 16" xfId="711"/>
    <cellStyle name="40% - Accent6 2 17" xfId="712"/>
    <cellStyle name="40% - Accent6 2 18" xfId="713"/>
    <cellStyle name="40% - Accent6 2 19" xfId="714"/>
    <cellStyle name="40% - Accent6 2 2" xfId="715"/>
    <cellStyle name="40% - Accent6 2 20" xfId="716"/>
    <cellStyle name="40% - Accent6 2 3" xfId="717"/>
    <cellStyle name="40% - Accent6 2 4" xfId="718"/>
    <cellStyle name="40% - Accent6 2 5" xfId="719"/>
    <cellStyle name="40% - Accent6 2 6" xfId="720"/>
    <cellStyle name="40% - Accent6 2 7" xfId="721"/>
    <cellStyle name="40% - Accent6 2 8" xfId="722"/>
    <cellStyle name="40% - Accent6 2 9" xfId="723"/>
    <cellStyle name="40% - Accent6 3" xfId="724"/>
    <cellStyle name="40% - Accent6 3 10" xfId="725"/>
    <cellStyle name="40% - Accent6 3 11" xfId="726"/>
    <cellStyle name="40% - Accent6 3 12" xfId="727"/>
    <cellStyle name="40% - Accent6 3 13" xfId="728"/>
    <cellStyle name="40% - Accent6 3 14" xfId="729"/>
    <cellStyle name="40% - Accent6 3 15" xfId="730"/>
    <cellStyle name="40% - Accent6 3 16" xfId="731"/>
    <cellStyle name="40% - Accent6 3 17" xfId="732"/>
    <cellStyle name="40% - Accent6 3 18" xfId="733"/>
    <cellStyle name="40% - Accent6 3 19" xfId="734"/>
    <cellStyle name="40% - Accent6 3 2" xfId="735"/>
    <cellStyle name="40% - Accent6 3 3" xfId="736"/>
    <cellStyle name="40% - Accent6 3 4" xfId="737"/>
    <cellStyle name="40% - Accent6 3 5" xfId="738"/>
    <cellStyle name="40% - Accent6 3 6" xfId="739"/>
    <cellStyle name="40% - Accent6 3 7" xfId="740"/>
    <cellStyle name="40% - Accent6 3 8" xfId="741"/>
    <cellStyle name="40% - Accent6 3 9" xfId="742"/>
    <cellStyle name="40% - Accent6 4" xfId="743"/>
    <cellStyle name="40% - Accent6 4 10" xfId="744"/>
    <cellStyle name="40% - Accent6 4 11" xfId="745"/>
    <cellStyle name="40% - Accent6 4 12" xfId="746"/>
    <cellStyle name="40% - Accent6 4 13" xfId="747"/>
    <cellStyle name="40% - Accent6 4 14" xfId="748"/>
    <cellStyle name="40% - Accent6 4 15" xfId="749"/>
    <cellStyle name="40% - Accent6 4 16" xfId="750"/>
    <cellStyle name="40% - Accent6 4 17" xfId="751"/>
    <cellStyle name="40% - Accent6 4 18" xfId="752"/>
    <cellStyle name="40% - Accent6 4 19" xfId="753"/>
    <cellStyle name="40% - Accent6 4 2" xfId="754"/>
    <cellStyle name="40% - Accent6 4 3" xfId="755"/>
    <cellStyle name="40% - Accent6 4 4" xfId="756"/>
    <cellStyle name="40% - Accent6 4 5" xfId="757"/>
    <cellStyle name="40% - Accent6 4 6" xfId="758"/>
    <cellStyle name="40% - Accent6 4 7" xfId="759"/>
    <cellStyle name="40% - Accent6 4 8" xfId="760"/>
    <cellStyle name="40% - Accent6 4 9" xfId="761"/>
    <cellStyle name="40% - Accent6 5" xfId="762"/>
    <cellStyle name="40% - Accent6 5 2" xfId="763"/>
    <cellStyle name="60% - Accent1 2" xfId="15"/>
    <cellStyle name="60% - Accent1 2 10" xfId="764"/>
    <cellStyle name="60% - Accent1 2 11" xfId="765"/>
    <cellStyle name="60% - Accent1 2 12" xfId="766"/>
    <cellStyle name="60% - Accent1 2 13" xfId="767"/>
    <cellStyle name="60% - Accent1 2 14" xfId="768"/>
    <cellStyle name="60% - Accent1 2 15" xfId="769"/>
    <cellStyle name="60% - Accent1 2 16" xfId="770"/>
    <cellStyle name="60% - Accent1 2 17" xfId="771"/>
    <cellStyle name="60% - Accent1 2 18" xfId="772"/>
    <cellStyle name="60% - Accent1 2 19" xfId="773"/>
    <cellStyle name="60% - Accent1 2 2" xfId="774"/>
    <cellStyle name="60% - Accent1 2 20" xfId="775"/>
    <cellStyle name="60% - Accent1 2 3" xfId="776"/>
    <cellStyle name="60% - Accent1 2 4" xfId="777"/>
    <cellStyle name="60% - Accent1 2 5" xfId="778"/>
    <cellStyle name="60% - Accent1 2 6" xfId="779"/>
    <cellStyle name="60% - Accent1 2 7" xfId="780"/>
    <cellStyle name="60% - Accent1 2 8" xfId="781"/>
    <cellStyle name="60% - Accent1 2 9" xfId="782"/>
    <cellStyle name="60% - Accent1 3" xfId="783"/>
    <cellStyle name="60% - Accent1 3 10" xfId="784"/>
    <cellStyle name="60% - Accent1 3 11" xfId="785"/>
    <cellStyle name="60% - Accent1 3 12" xfId="786"/>
    <cellStyle name="60% - Accent1 3 13" xfId="787"/>
    <cellStyle name="60% - Accent1 3 14" xfId="788"/>
    <cellStyle name="60% - Accent1 3 15" xfId="789"/>
    <cellStyle name="60% - Accent1 3 16" xfId="790"/>
    <cellStyle name="60% - Accent1 3 17" xfId="791"/>
    <cellStyle name="60% - Accent1 3 18" xfId="792"/>
    <cellStyle name="60% - Accent1 3 19" xfId="793"/>
    <cellStyle name="60% - Accent1 3 2" xfId="794"/>
    <cellStyle name="60% - Accent1 3 3" xfId="795"/>
    <cellStyle name="60% - Accent1 3 4" xfId="796"/>
    <cellStyle name="60% - Accent1 3 5" xfId="797"/>
    <cellStyle name="60% - Accent1 3 6" xfId="798"/>
    <cellStyle name="60% - Accent1 3 7" xfId="799"/>
    <cellStyle name="60% - Accent1 3 8" xfId="800"/>
    <cellStyle name="60% - Accent1 3 9" xfId="801"/>
    <cellStyle name="60% - Accent1 4" xfId="802"/>
    <cellStyle name="60% - Accent1 4 10" xfId="803"/>
    <cellStyle name="60% - Accent1 4 11" xfId="804"/>
    <cellStyle name="60% - Accent1 4 12" xfId="805"/>
    <cellStyle name="60% - Accent1 4 13" xfId="806"/>
    <cellStyle name="60% - Accent1 4 14" xfId="807"/>
    <cellStyle name="60% - Accent1 4 15" xfId="808"/>
    <cellStyle name="60% - Accent1 4 16" xfId="809"/>
    <cellStyle name="60% - Accent1 4 17" xfId="810"/>
    <cellStyle name="60% - Accent1 4 18" xfId="811"/>
    <cellStyle name="60% - Accent1 4 19" xfId="812"/>
    <cellStyle name="60% - Accent1 4 2" xfId="813"/>
    <cellStyle name="60% - Accent1 4 3" xfId="814"/>
    <cellStyle name="60% - Accent1 4 4" xfId="815"/>
    <cellStyle name="60% - Accent1 4 5" xfId="816"/>
    <cellStyle name="60% - Accent1 4 6" xfId="817"/>
    <cellStyle name="60% - Accent1 4 7" xfId="818"/>
    <cellStyle name="60% - Accent1 4 8" xfId="819"/>
    <cellStyle name="60% - Accent1 4 9" xfId="820"/>
    <cellStyle name="60% - Accent1 5" xfId="821"/>
    <cellStyle name="60% - Accent1 5 2" xfId="822"/>
    <cellStyle name="60% - Accent2 2" xfId="16"/>
    <cellStyle name="60% - Accent2 2 10" xfId="823"/>
    <cellStyle name="60% - Accent2 2 11" xfId="824"/>
    <cellStyle name="60% - Accent2 2 12" xfId="825"/>
    <cellStyle name="60% - Accent2 2 13" xfId="826"/>
    <cellStyle name="60% - Accent2 2 14" xfId="827"/>
    <cellStyle name="60% - Accent2 2 15" xfId="828"/>
    <cellStyle name="60% - Accent2 2 16" xfId="829"/>
    <cellStyle name="60% - Accent2 2 17" xfId="830"/>
    <cellStyle name="60% - Accent2 2 18" xfId="831"/>
    <cellStyle name="60% - Accent2 2 19" xfId="832"/>
    <cellStyle name="60% - Accent2 2 2" xfId="833"/>
    <cellStyle name="60% - Accent2 2 20" xfId="834"/>
    <cellStyle name="60% - Accent2 2 3" xfId="835"/>
    <cellStyle name="60% - Accent2 2 4" xfId="836"/>
    <cellStyle name="60% - Accent2 2 5" xfId="837"/>
    <cellStyle name="60% - Accent2 2 6" xfId="838"/>
    <cellStyle name="60% - Accent2 2 7" xfId="839"/>
    <cellStyle name="60% - Accent2 2 8" xfId="840"/>
    <cellStyle name="60% - Accent2 2 9" xfId="841"/>
    <cellStyle name="60% - Accent2 3" xfId="842"/>
    <cellStyle name="60% - Accent2 3 10" xfId="843"/>
    <cellStyle name="60% - Accent2 3 11" xfId="844"/>
    <cellStyle name="60% - Accent2 3 12" xfId="845"/>
    <cellStyle name="60% - Accent2 3 13" xfId="846"/>
    <cellStyle name="60% - Accent2 3 14" xfId="847"/>
    <cellStyle name="60% - Accent2 3 15" xfId="848"/>
    <cellStyle name="60% - Accent2 3 16" xfId="849"/>
    <cellStyle name="60% - Accent2 3 17" xfId="850"/>
    <cellStyle name="60% - Accent2 3 18" xfId="851"/>
    <cellStyle name="60% - Accent2 3 19" xfId="852"/>
    <cellStyle name="60% - Accent2 3 2" xfId="853"/>
    <cellStyle name="60% - Accent2 3 3" xfId="854"/>
    <cellStyle name="60% - Accent2 3 4" xfId="855"/>
    <cellStyle name="60% - Accent2 3 5" xfId="856"/>
    <cellStyle name="60% - Accent2 3 6" xfId="857"/>
    <cellStyle name="60% - Accent2 3 7" xfId="858"/>
    <cellStyle name="60% - Accent2 3 8" xfId="859"/>
    <cellStyle name="60% - Accent2 3 9" xfId="860"/>
    <cellStyle name="60% - Accent2 4" xfId="861"/>
    <cellStyle name="60% - Accent2 4 10" xfId="862"/>
    <cellStyle name="60% - Accent2 4 11" xfId="863"/>
    <cellStyle name="60% - Accent2 4 12" xfId="864"/>
    <cellStyle name="60% - Accent2 4 13" xfId="865"/>
    <cellStyle name="60% - Accent2 4 14" xfId="866"/>
    <cellStyle name="60% - Accent2 4 15" xfId="867"/>
    <cellStyle name="60% - Accent2 4 16" xfId="868"/>
    <cellStyle name="60% - Accent2 4 17" xfId="869"/>
    <cellStyle name="60% - Accent2 4 18" xfId="870"/>
    <cellStyle name="60% - Accent2 4 19" xfId="871"/>
    <cellStyle name="60% - Accent2 4 2" xfId="872"/>
    <cellStyle name="60% - Accent2 4 3" xfId="873"/>
    <cellStyle name="60% - Accent2 4 4" xfId="874"/>
    <cellStyle name="60% - Accent2 4 5" xfId="875"/>
    <cellStyle name="60% - Accent2 4 6" xfId="876"/>
    <cellStyle name="60% - Accent2 4 7" xfId="877"/>
    <cellStyle name="60% - Accent2 4 8" xfId="878"/>
    <cellStyle name="60% - Accent2 4 9" xfId="879"/>
    <cellStyle name="60% - Accent2 5" xfId="880"/>
    <cellStyle name="60% - Accent2 5 2" xfId="881"/>
    <cellStyle name="60% - Accent3 2" xfId="17"/>
    <cellStyle name="60% - Accent3 2 10" xfId="882"/>
    <cellStyle name="60% - Accent3 2 11" xfId="883"/>
    <cellStyle name="60% - Accent3 2 12" xfId="884"/>
    <cellStyle name="60% - Accent3 2 13" xfId="885"/>
    <cellStyle name="60% - Accent3 2 14" xfId="886"/>
    <cellStyle name="60% - Accent3 2 15" xfId="887"/>
    <cellStyle name="60% - Accent3 2 16" xfId="888"/>
    <cellStyle name="60% - Accent3 2 17" xfId="889"/>
    <cellStyle name="60% - Accent3 2 18" xfId="890"/>
    <cellStyle name="60% - Accent3 2 19" xfId="891"/>
    <cellStyle name="60% - Accent3 2 2" xfId="892"/>
    <cellStyle name="60% - Accent3 2 20" xfId="893"/>
    <cellStyle name="60% - Accent3 2 3" xfId="894"/>
    <cellStyle name="60% - Accent3 2 4" xfId="895"/>
    <cellStyle name="60% - Accent3 2 5" xfId="896"/>
    <cellStyle name="60% - Accent3 2 6" xfId="897"/>
    <cellStyle name="60% - Accent3 2 7" xfId="898"/>
    <cellStyle name="60% - Accent3 2 8" xfId="899"/>
    <cellStyle name="60% - Accent3 2 9" xfId="900"/>
    <cellStyle name="60% - Accent3 3" xfId="901"/>
    <cellStyle name="60% - Accent3 3 10" xfId="902"/>
    <cellStyle name="60% - Accent3 3 11" xfId="903"/>
    <cellStyle name="60% - Accent3 3 12" xfId="904"/>
    <cellStyle name="60% - Accent3 3 13" xfId="905"/>
    <cellStyle name="60% - Accent3 3 14" xfId="906"/>
    <cellStyle name="60% - Accent3 3 15" xfId="907"/>
    <cellStyle name="60% - Accent3 3 16" xfId="908"/>
    <cellStyle name="60% - Accent3 3 17" xfId="909"/>
    <cellStyle name="60% - Accent3 3 18" xfId="910"/>
    <cellStyle name="60% - Accent3 3 19" xfId="911"/>
    <cellStyle name="60% - Accent3 3 2" xfId="912"/>
    <cellStyle name="60% - Accent3 3 3" xfId="913"/>
    <cellStyle name="60% - Accent3 3 4" xfId="914"/>
    <cellStyle name="60% - Accent3 3 5" xfId="915"/>
    <cellStyle name="60% - Accent3 3 6" xfId="916"/>
    <cellStyle name="60% - Accent3 3 7" xfId="917"/>
    <cellStyle name="60% - Accent3 3 8" xfId="918"/>
    <cellStyle name="60% - Accent3 3 9" xfId="919"/>
    <cellStyle name="60% - Accent3 4" xfId="920"/>
    <cellStyle name="60% - Accent3 4 10" xfId="921"/>
    <cellStyle name="60% - Accent3 4 11" xfId="922"/>
    <cellStyle name="60% - Accent3 4 12" xfId="923"/>
    <cellStyle name="60% - Accent3 4 13" xfId="924"/>
    <cellStyle name="60% - Accent3 4 14" xfId="925"/>
    <cellStyle name="60% - Accent3 4 15" xfId="926"/>
    <cellStyle name="60% - Accent3 4 16" xfId="927"/>
    <cellStyle name="60% - Accent3 4 17" xfId="928"/>
    <cellStyle name="60% - Accent3 4 18" xfId="929"/>
    <cellStyle name="60% - Accent3 4 19" xfId="930"/>
    <cellStyle name="60% - Accent3 4 2" xfId="931"/>
    <cellStyle name="60% - Accent3 4 3" xfId="932"/>
    <cellStyle name="60% - Accent3 4 4" xfId="933"/>
    <cellStyle name="60% - Accent3 4 5" xfId="934"/>
    <cellStyle name="60% - Accent3 4 6" xfId="935"/>
    <cellStyle name="60% - Accent3 4 7" xfId="936"/>
    <cellStyle name="60% - Accent3 4 8" xfId="937"/>
    <cellStyle name="60% - Accent3 4 9" xfId="938"/>
    <cellStyle name="60% - Accent3 5" xfId="939"/>
    <cellStyle name="60% - Accent3 5 2" xfId="940"/>
    <cellStyle name="60% - Accent4 2" xfId="18"/>
    <cellStyle name="60% - Accent4 2 10" xfId="941"/>
    <cellStyle name="60% - Accent4 2 11" xfId="942"/>
    <cellStyle name="60% - Accent4 2 12" xfId="943"/>
    <cellStyle name="60% - Accent4 2 13" xfId="944"/>
    <cellStyle name="60% - Accent4 2 14" xfId="945"/>
    <cellStyle name="60% - Accent4 2 15" xfId="946"/>
    <cellStyle name="60% - Accent4 2 16" xfId="947"/>
    <cellStyle name="60% - Accent4 2 17" xfId="948"/>
    <cellStyle name="60% - Accent4 2 18" xfId="949"/>
    <cellStyle name="60% - Accent4 2 19" xfId="950"/>
    <cellStyle name="60% - Accent4 2 2" xfId="951"/>
    <cellStyle name="60% - Accent4 2 20" xfId="952"/>
    <cellStyle name="60% - Accent4 2 3" xfId="953"/>
    <cellStyle name="60% - Accent4 2 4" xfId="954"/>
    <cellStyle name="60% - Accent4 2 5" xfId="955"/>
    <cellStyle name="60% - Accent4 2 6" xfId="956"/>
    <cellStyle name="60% - Accent4 2 7" xfId="957"/>
    <cellStyle name="60% - Accent4 2 8" xfId="958"/>
    <cellStyle name="60% - Accent4 2 9" xfId="959"/>
    <cellStyle name="60% - Accent4 3" xfId="960"/>
    <cellStyle name="60% - Accent4 3 10" xfId="961"/>
    <cellStyle name="60% - Accent4 3 11" xfId="962"/>
    <cellStyle name="60% - Accent4 3 12" xfId="963"/>
    <cellStyle name="60% - Accent4 3 13" xfId="964"/>
    <cellStyle name="60% - Accent4 3 14" xfId="965"/>
    <cellStyle name="60% - Accent4 3 15" xfId="966"/>
    <cellStyle name="60% - Accent4 3 16" xfId="967"/>
    <cellStyle name="60% - Accent4 3 17" xfId="968"/>
    <cellStyle name="60% - Accent4 3 18" xfId="969"/>
    <cellStyle name="60% - Accent4 3 19" xfId="970"/>
    <cellStyle name="60% - Accent4 3 2" xfId="971"/>
    <cellStyle name="60% - Accent4 3 3" xfId="972"/>
    <cellStyle name="60% - Accent4 3 4" xfId="973"/>
    <cellStyle name="60% - Accent4 3 5" xfId="974"/>
    <cellStyle name="60% - Accent4 3 6" xfId="975"/>
    <cellStyle name="60% - Accent4 3 7" xfId="976"/>
    <cellStyle name="60% - Accent4 3 8" xfId="977"/>
    <cellStyle name="60% - Accent4 3 9" xfId="978"/>
    <cellStyle name="60% - Accent4 4" xfId="979"/>
    <cellStyle name="60% - Accent4 4 10" xfId="980"/>
    <cellStyle name="60% - Accent4 4 11" xfId="981"/>
    <cellStyle name="60% - Accent4 4 12" xfId="982"/>
    <cellStyle name="60% - Accent4 4 13" xfId="983"/>
    <cellStyle name="60% - Accent4 4 14" xfId="984"/>
    <cellStyle name="60% - Accent4 4 15" xfId="985"/>
    <cellStyle name="60% - Accent4 4 16" xfId="986"/>
    <cellStyle name="60% - Accent4 4 17" xfId="987"/>
    <cellStyle name="60% - Accent4 4 18" xfId="988"/>
    <cellStyle name="60% - Accent4 4 19" xfId="989"/>
    <cellStyle name="60% - Accent4 4 2" xfId="990"/>
    <cellStyle name="60% - Accent4 4 3" xfId="991"/>
    <cellStyle name="60% - Accent4 4 4" xfId="992"/>
    <cellStyle name="60% - Accent4 4 5" xfId="993"/>
    <cellStyle name="60% - Accent4 4 6" xfId="994"/>
    <cellStyle name="60% - Accent4 4 7" xfId="995"/>
    <cellStyle name="60% - Accent4 4 8" xfId="996"/>
    <cellStyle name="60% - Accent4 4 9" xfId="997"/>
    <cellStyle name="60% - Accent4 5" xfId="998"/>
    <cellStyle name="60% - Accent4 5 2" xfId="999"/>
    <cellStyle name="60% - Accent5 2" xfId="19"/>
    <cellStyle name="60% - Accent5 2 10" xfId="1000"/>
    <cellStyle name="60% - Accent5 2 11" xfId="1001"/>
    <cellStyle name="60% - Accent5 2 12" xfId="1002"/>
    <cellStyle name="60% - Accent5 2 13" xfId="1003"/>
    <cellStyle name="60% - Accent5 2 14" xfId="1004"/>
    <cellStyle name="60% - Accent5 2 15" xfId="1005"/>
    <cellStyle name="60% - Accent5 2 16" xfId="1006"/>
    <cellStyle name="60% - Accent5 2 17" xfId="1007"/>
    <cellStyle name="60% - Accent5 2 18" xfId="1008"/>
    <cellStyle name="60% - Accent5 2 19" xfId="1009"/>
    <cellStyle name="60% - Accent5 2 2" xfId="1010"/>
    <cellStyle name="60% - Accent5 2 20" xfId="1011"/>
    <cellStyle name="60% - Accent5 2 3" xfId="1012"/>
    <cellStyle name="60% - Accent5 2 4" xfId="1013"/>
    <cellStyle name="60% - Accent5 2 5" xfId="1014"/>
    <cellStyle name="60% - Accent5 2 6" xfId="1015"/>
    <cellStyle name="60% - Accent5 2 7" xfId="1016"/>
    <cellStyle name="60% - Accent5 2 8" xfId="1017"/>
    <cellStyle name="60% - Accent5 2 9" xfId="1018"/>
    <cellStyle name="60% - Accent5 3" xfId="1019"/>
    <cellStyle name="60% - Accent5 3 10" xfId="1020"/>
    <cellStyle name="60% - Accent5 3 11" xfId="1021"/>
    <cellStyle name="60% - Accent5 3 12" xfId="1022"/>
    <cellStyle name="60% - Accent5 3 13" xfId="1023"/>
    <cellStyle name="60% - Accent5 3 14" xfId="1024"/>
    <cellStyle name="60% - Accent5 3 15" xfId="1025"/>
    <cellStyle name="60% - Accent5 3 16" xfId="1026"/>
    <cellStyle name="60% - Accent5 3 17" xfId="1027"/>
    <cellStyle name="60% - Accent5 3 18" xfId="1028"/>
    <cellStyle name="60% - Accent5 3 19" xfId="1029"/>
    <cellStyle name="60% - Accent5 3 2" xfId="1030"/>
    <cellStyle name="60% - Accent5 3 3" xfId="1031"/>
    <cellStyle name="60% - Accent5 3 4" xfId="1032"/>
    <cellStyle name="60% - Accent5 3 5" xfId="1033"/>
    <cellStyle name="60% - Accent5 3 6" xfId="1034"/>
    <cellStyle name="60% - Accent5 3 7" xfId="1035"/>
    <cellStyle name="60% - Accent5 3 8" xfId="1036"/>
    <cellStyle name="60% - Accent5 3 9" xfId="1037"/>
    <cellStyle name="60% - Accent5 4" xfId="1038"/>
    <cellStyle name="60% - Accent5 4 10" xfId="1039"/>
    <cellStyle name="60% - Accent5 4 11" xfId="1040"/>
    <cellStyle name="60% - Accent5 4 12" xfId="1041"/>
    <cellStyle name="60% - Accent5 4 13" xfId="1042"/>
    <cellStyle name="60% - Accent5 4 14" xfId="1043"/>
    <cellStyle name="60% - Accent5 4 15" xfId="1044"/>
    <cellStyle name="60% - Accent5 4 16" xfId="1045"/>
    <cellStyle name="60% - Accent5 4 17" xfId="1046"/>
    <cellStyle name="60% - Accent5 4 18" xfId="1047"/>
    <cellStyle name="60% - Accent5 4 19" xfId="1048"/>
    <cellStyle name="60% - Accent5 4 2" xfId="1049"/>
    <cellStyle name="60% - Accent5 4 3" xfId="1050"/>
    <cellStyle name="60% - Accent5 4 4" xfId="1051"/>
    <cellStyle name="60% - Accent5 4 5" xfId="1052"/>
    <cellStyle name="60% - Accent5 4 6" xfId="1053"/>
    <cellStyle name="60% - Accent5 4 7" xfId="1054"/>
    <cellStyle name="60% - Accent5 4 8" xfId="1055"/>
    <cellStyle name="60% - Accent5 4 9" xfId="1056"/>
    <cellStyle name="60% - Accent5 5" xfId="1057"/>
    <cellStyle name="60% - Accent5 5 2" xfId="1058"/>
    <cellStyle name="60% - Accent6 2" xfId="20"/>
    <cellStyle name="60% - Accent6 2 10" xfId="1059"/>
    <cellStyle name="60% - Accent6 2 11" xfId="1060"/>
    <cellStyle name="60% - Accent6 2 12" xfId="1061"/>
    <cellStyle name="60% - Accent6 2 13" xfId="1062"/>
    <cellStyle name="60% - Accent6 2 14" xfId="1063"/>
    <cellStyle name="60% - Accent6 2 15" xfId="1064"/>
    <cellStyle name="60% - Accent6 2 16" xfId="1065"/>
    <cellStyle name="60% - Accent6 2 17" xfId="1066"/>
    <cellStyle name="60% - Accent6 2 18" xfId="1067"/>
    <cellStyle name="60% - Accent6 2 19" xfId="1068"/>
    <cellStyle name="60% - Accent6 2 2" xfId="1069"/>
    <cellStyle name="60% - Accent6 2 20" xfId="1070"/>
    <cellStyle name="60% - Accent6 2 3" xfId="1071"/>
    <cellStyle name="60% - Accent6 2 4" xfId="1072"/>
    <cellStyle name="60% - Accent6 2 5" xfId="1073"/>
    <cellStyle name="60% - Accent6 2 6" xfId="1074"/>
    <cellStyle name="60% - Accent6 2 7" xfId="1075"/>
    <cellStyle name="60% - Accent6 2 8" xfId="1076"/>
    <cellStyle name="60% - Accent6 2 9" xfId="1077"/>
    <cellStyle name="60% - Accent6 3" xfId="1078"/>
    <cellStyle name="60% - Accent6 3 10" xfId="1079"/>
    <cellStyle name="60% - Accent6 3 11" xfId="1080"/>
    <cellStyle name="60% - Accent6 3 12" xfId="1081"/>
    <cellStyle name="60% - Accent6 3 13" xfId="1082"/>
    <cellStyle name="60% - Accent6 3 14" xfId="1083"/>
    <cellStyle name="60% - Accent6 3 15" xfId="1084"/>
    <cellStyle name="60% - Accent6 3 16" xfId="1085"/>
    <cellStyle name="60% - Accent6 3 17" xfId="1086"/>
    <cellStyle name="60% - Accent6 3 18" xfId="1087"/>
    <cellStyle name="60% - Accent6 3 19" xfId="1088"/>
    <cellStyle name="60% - Accent6 3 2" xfId="1089"/>
    <cellStyle name="60% - Accent6 3 3" xfId="1090"/>
    <cellStyle name="60% - Accent6 3 4" xfId="1091"/>
    <cellStyle name="60% - Accent6 3 5" xfId="1092"/>
    <cellStyle name="60% - Accent6 3 6" xfId="1093"/>
    <cellStyle name="60% - Accent6 3 7" xfId="1094"/>
    <cellStyle name="60% - Accent6 3 8" xfId="1095"/>
    <cellStyle name="60% - Accent6 3 9" xfId="1096"/>
    <cellStyle name="60% - Accent6 4" xfId="1097"/>
    <cellStyle name="60% - Accent6 4 10" xfId="1098"/>
    <cellStyle name="60% - Accent6 4 11" xfId="1099"/>
    <cellStyle name="60% - Accent6 4 12" xfId="1100"/>
    <cellStyle name="60% - Accent6 4 13" xfId="1101"/>
    <cellStyle name="60% - Accent6 4 14" xfId="1102"/>
    <cellStyle name="60% - Accent6 4 15" xfId="1103"/>
    <cellStyle name="60% - Accent6 4 16" xfId="1104"/>
    <cellStyle name="60% - Accent6 4 17" xfId="1105"/>
    <cellStyle name="60% - Accent6 4 18" xfId="1106"/>
    <cellStyle name="60% - Accent6 4 19" xfId="1107"/>
    <cellStyle name="60% - Accent6 4 2" xfId="1108"/>
    <cellStyle name="60% - Accent6 4 3" xfId="1109"/>
    <cellStyle name="60% - Accent6 4 4" xfId="1110"/>
    <cellStyle name="60% - Accent6 4 5" xfId="1111"/>
    <cellStyle name="60% - Accent6 4 6" xfId="1112"/>
    <cellStyle name="60% - Accent6 4 7" xfId="1113"/>
    <cellStyle name="60% - Accent6 4 8" xfId="1114"/>
    <cellStyle name="60% - Accent6 4 9" xfId="1115"/>
    <cellStyle name="60% - Accent6 5" xfId="1116"/>
    <cellStyle name="60% - Accent6 5 2" xfId="1117"/>
    <cellStyle name="Accent1 2" xfId="21"/>
    <cellStyle name="Accent1 2 10" xfId="1118"/>
    <cellStyle name="Accent1 2 11" xfId="1119"/>
    <cellStyle name="Accent1 2 12" xfId="1120"/>
    <cellStyle name="Accent1 2 13" xfId="1121"/>
    <cellStyle name="Accent1 2 14" xfId="1122"/>
    <cellStyle name="Accent1 2 15" xfId="1123"/>
    <cellStyle name="Accent1 2 16" xfId="1124"/>
    <cellStyle name="Accent1 2 17" xfId="1125"/>
    <cellStyle name="Accent1 2 18" xfId="1126"/>
    <cellStyle name="Accent1 2 19" xfId="1127"/>
    <cellStyle name="Accent1 2 2" xfId="1128"/>
    <cellStyle name="Accent1 2 20" xfId="1129"/>
    <cellStyle name="Accent1 2 3" xfId="1130"/>
    <cellStyle name="Accent1 2 4" xfId="1131"/>
    <cellStyle name="Accent1 2 5" xfId="1132"/>
    <cellStyle name="Accent1 2 6" xfId="1133"/>
    <cellStyle name="Accent1 2 7" xfId="1134"/>
    <cellStyle name="Accent1 2 8" xfId="1135"/>
    <cellStyle name="Accent1 2 9" xfId="1136"/>
    <cellStyle name="Accent1 3" xfId="1137"/>
    <cellStyle name="Accent1 3 10" xfId="1138"/>
    <cellStyle name="Accent1 3 11" xfId="1139"/>
    <cellStyle name="Accent1 3 12" xfId="1140"/>
    <cellStyle name="Accent1 3 13" xfId="1141"/>
    <cellStyle name="Accent1 3 14" xfId="1142"/>
    <cellStyle name="Accent1 3 15" xfId="1143"/>
    <cellStyle name="Accent1 3 16" xfId="1144"/>
    <cellStyle name="Accent1 3 17" xfId="1145"/>
    <cellStyle name="Accent1 3 18" xfId="1146"/>
    <cellStyle name="Accent1 3 19" xfId="1147"/>
    <cellStyle name="Accent1 3 2" xfId="1148"/>
    <cellStyle name="Accent1 3 3" xfId="1149"/>
    <cellStyle name="Accent1 3 4" xfId="1150"/>
    <cellStyle name="Accent1 3 5" xfId="1151"/>
    <cellStyle name="Accent1 3 6" xfId="1152"/>
    <cellStyle name="Accent1 3 7" xfId="1153"/>
    <cellStyle name="Accent1 3 8" xfId="1154"/>
    <cellStyle name="Accent1 3 9" xfId="1155"/>
    <cellStyle name="Accent1 4" xfId="1156"/>
    <cellStyle name="Accent1 4 10" xfId="1157"/>
    <cellStyle name="Accent1 4 11" xfId="1158"/>
    <cellStyle name="Accent1 4 12" xfId="1159"/>
    <cellStyle name="Accent1 4 13" xfId="1160"/>
    <cellStyle name="Accent1 4 14" xfId="1161"/>
    <cellStyle name="Accent1 4 15" xfId="1162"/>
    <cellStyle name="Accent1 4 16" xfId="1163"/>
    <cellStyle name="Accent1 4 17" xfId="1164"/>
    <cellStyle name="Accent1 4 18" xfId="1165"/>
    <cellStyle name="Accent1 4 19" xfId="1166"/>
    <cellStyle name="Accent1 4 2" xfId="1167"/>
    <cellStyle name="Accent1 4 3" xfId="1168"/>
    <cellStyle name="Accent1 4 4" xfId="1169"/>
    <cellStyle name="Accent1 4 5" xfId="1170"/>
    <cellStyle name="Accent1 4 6" xfId="1171"/>
    <cellStyle name="Accent1 4 7" xfId="1172"/>
    <cellStyle name="Accent1 4 8" xfId="1173"/>
    <cellStyle name="Accent1 4 9" xfId="1174"/>
    <cellStyle name="Accent1 5" xfId="1175"/>
    <cellStyle name="Accent1 5 2" xfId="1176"/>
    <cellStyle name="Accent2 2" xfId="22"/>
    <cellStyle name="Accent2 2 10" xfId="1177"/>
    <cellStyle name="Accent2 2 11" xfId="1178"/>
    <cellStyle name="Accent2 2 12" xfId="1179"/>
    <cellStyle name="Accent2 2 13" xfId="1180"/>
    <cellStyle name="Accent2 2 14" xfId="1181"/>
    <cellStyle name="Accent2 2 15" xfId="1182"/>
    <cellStyle name="Accent2 2 16" xfId="1183"/>
    <cellStyle name="Accent2 2 17" xfId="1184"/>
    <cellStyle name="Accent2 2 18" xfId="1185"/>
    <cellStyle name="Accent2 2 19" xfId="1186"/>
    <cellStyle name="Accent2 2 2" xfId="1187"/>
    <cellStyle name="Accent2 2 20" xfId="1188"/>
    <cellStyle name="Accent2 2 3" xfId="1189"/>
    <cellStyle name="Accent2 2 4" xfId="1190"/>
    <cellStyle name="Accent2 2 5" xfId="1191"/>
    <cellStyle name="Accent2 2 6" xfId="1192"/>
    <cellStyle name="Accent2 2 7" xfId="1193"/>
    <cellStyle name="Accent2 2 8" xfId="1194"/>
    <cellStyle name="Accent2 2 9" xfId="1195"/>
    <cellStyle name="Accent2 3" xfId="1196"/>
    <cellStyle name="Accent2 3 10" xfId="1197"/>
    <cellStyle name="Accent2 3 11" xfId="1198"/>
    <cellStyle name="Accent2 3 12" xfId="1199"/>
    <cellStyle name="Accent2 3 13" xfId="1200"/>
    <cellStyle name="Accent2 3 14" xfId="1201"/>
    <cellStyle name="Accent2 3 15" xfId="1202"/>
    <cellStyle name="Accent2 3 16" xfId="1203"/>
    <cellStyle name="Accent2 3 17" xfId="1204"/>
    <cellStyle name="Accent2 3 18" xfId="1205"/>
    <cellStyle name="Accent2 3 19" xfId="1206"/>
    <cellStyle name="Accent2 3 2" xfId="1207"/>
    <cellStyle name="Accent2 3 3" xfId="1208"/>
    <cellStyle name="Accent2 3 4" xfId="1209"/>
    <cellStyle name="Accent2 3 5" xfId="1210"/>
    <cellStyle name="Accent2 3 6" xfId="1211"/>
    <cellStyle name="Accent2 3 7" xfId="1212"/>
    <cellStyle name="Accent2 3 8" xfId="1213"/>
    <cellStyle name="Accent2 3 9" xfId="1214"/>
    <cellStyle name="Accent2 4" xfId="1215"/>
    <cellStyle name="Accent2 4 10" xfId="1216"/>
    <cellStyle name="Accent2 4 11" xfId="1217"/>
    <cellStyle name="Accent2 4 12" xfId="1218"/>
    <cellStyle name="Accent2 4 13" xfId="1219"/>
    <cellStyle name="Accent2 4 14" xfId="1220"/>
    <cellStyle name="Accent2 4 15" xfId="1221"/>
    <cellStyle name="Accent2 4 16" xfId="1222"/>
    <cellStyle name="Accent2 4 17" xfId="1223"/>
    <cellStyle name="Accent2 4 18" xfId="1224"/>
    <cellStyle name="Accent2 4 19" xfId="1225"/>
    <cellStyle name="Accent2 4 2" xfId="1226"/>
    <cellStyle name="Accent2 4 3" xfId="1227"/>
    <cellStyle name="Accent2 4 4" xfId="1228"/>
    <cellStyle name="Accent2 4 5" xfId="1229"/>
    <cellStyle name="Accent2 4 6" xfId="1230"/>
    <cellStyle name="Accent2 4 7" xfId="1231"/>
    <cellStyle name="Accent2 4 8" xfId="1232"/>
    <cellStyle name="Accent2 4 9" xfId="1233"/>
    <cellStyle name="Accent2 5" xfId="1234"/>
    <cellStyle name="Accent2 5 2" xfId="1235"/>
    <cellStyle name="Accent3 2" xfId="23"/>
    <cellStyle name="Accent3 2 10" xfId="1236"/>
    <cellStyle name="Accent3 2 11" xfId="1237"/>
    <cellStyle name="Accent3 2 12" xfId="1238"/>
    <cellStyle name="Accent3 2 13" xfId="1239"/>
    <cellStyle name="Accent3 2 14" xfId="1240"/>
    <cellStyle name="Accent3 2 15" xfId="1241"/>
    <cellStyle name="Accent3 2 16" xfId="1242"/>
    <cellStyle name="Accent3 2 17" xfId="1243"/>
    <cellStyle name="Accent3 2 18" xfId="1244"/>
    <cellStyle name="Accent3 2 19" xfId="1245"/>
    <cellStyle name="Accent3 2 2" xfId="1246"/>
    <cellStyle name="Accent3 2 20" xfId="1247"/>
    <cellStyle name="Accent3 2 3" xfId="1248"/>
    <cellStyle name="Accent3 2 4" xfId="1249"/>
    <cellStyle name="Accent3 2 5" xfId="1250"/>
    <cellStyle name="Accent3 2 6" xfId="1251"/>
    <cellStyle name="Accent3 2 7" xfId="1252"/>
    <cellStyle name="Accent3 2 8" xfId="1253"/>
    <cellStyle name="Accent3 2 9" xfId="1254"/>
    <cellStyle name="Accent3 3" xfId="1255"/>
    <cellStyle name="Accent3 3 10" xfId="1256"/>
    <cellStyle name="Accent3 3 11" xfId="1257"/>
    <cellStyle name="Accent3 3 12" xfId="1258"/>
    <cellStyle name="Accent3 3 13" xfId="1259"/>
    <cellStyle name="Accent3 3 14" xfId="1260"/>
    <cellStyle name="Accent3 3 15" xfId="1261"/>
    <cellStyle name="Accent3 3 16" xfId="1262"/>
    <cellStyle name="Accent3 3 17" xfId="1263"/>
    <cellStyle name="Accent3 3 18" xfId="1264"/>
    <cellStyle name="Accent3 3 19" xfId="1265"/>
    <cellStyle name="Accent3 3 2" xfId="1266"/>
    <cellStyle name="Accent3 3 3" xfId="1267"/>
    <cellStyle name="Accent3 3 4" xfId="1268"/>
    <cellStyle name="Accent3 3 5" xfId="1269"/>
    <cellStyle name="Accent3 3 6" xfId="1270"/>
    <cellStyle name="Accent3 3 7" xfId="1271"/>
    <cellStyle name="Accent3 3 8" xfId="1272"/>
    <cellStyle name="Accent3 3 9" xfId="1273"/>
    <cellStyle name="Accent3 4" xfId="1274"/>
    <cellStyle name="Accent3 4 10" xfId="1275"/>
    <cellStyle name="Accent3 4 11" xfId="1276"/>
    <cellStyle name="Accent3 4 12" xfId="1277"/>
    <cellStyle name="Accent3 4 13" xfId="1278"/>
    <cellStyle name="Accent3 4 14" xfId="1279"/>
    <cellStyle name="Accent3 4 15" xfId="1280"/>
    <cellStyle name="Accent3 4 16" xfId="1281"/>
    <cellStyle name="Accent3 4 17" xfId="1282"/>
    <cellStyle name="Accent3 4 18" xfId="1283"/>
    <cellStyle name="Accent3 4 19" xfId="1284"/>
    <cellStyle name="Accent3 4 2" xfId="1285"/>
    <cellStyle name="Accent3 4 3" xfId="1286"/>
    <cellStyle name="Accent3 4 4" xfId="1287"/>
    <cellStyle name="Accent3 4 5" xfId="1288"/>
    <cellStyle name="Accent3 4 6" xfId="1289"/>
    <cellStyle name="Accent3 4 7" xfId="1290"/>
    <cellStyle name="Accent3 4 8" xfId="1291"/>
    <cellStyle name="Accent3 4 9" xfId="1292"/>
    <cellStyle name="Accent3 5" xfId="1293"/>
    <cellStyle name="Accent3 5 2" xfId="1294"/>
    <cellStyle name="Accent4 2" xfId="24"/>
    <cellStyle name="Accent4 2 10" xfId="1295"/>
    <cellStyle name="Accent4 2 11" xfId="1296"/>
    <cellStyle name="Accent4 2 12" xfId="1297"/>
    <cellStyle name="Accent4 2 13" xfId="1298"/>
    <cellStyle name="Accent4 2 14" xfId="1299"/>
    <cellStyle name="Accent4 2 15" xfId="1300"/>
    <cellStyle name="Accent4 2 16" xfId="1301"/>
    <cellStyle name="Accent4 2 17" xfId="1302"/>
    <cellStyle name="Accent4 2 18" xfId="1303"/>
    <cellStyle name="Accent4 2 19" xfId="1304"/>
    <cellStyle name="Accent4 2 2" xfId="1305"/>
    <cellStyle name="Accent4 2 20" xfId="1306"/>
    <cellStyle name="Accent4 2 3" xfId="1307"/>
    <cellStyle name="Accent4 2 4" xfId="1308"/>
    <cellStyle name="Accent4 2 5" xfId="1309"/>
    <cellStyle name="Accent4 2 6" xfId="1310"/>
    <cellStyle name="Accent4 2 7" xfId="1311"/>
    <cellStyle name="Accent4 2 8" xfId="1312"/>
    <cellStyle name="Accent4 2 9" xfId="1313"/>
    <cellStyle name="Accent4 3" xfId="1314"/>
    <cellStyle name="Accent4 3 10" xfId="1315"/>
    <cellStyle name="Accent4 3 11" xfId="1316"/>
    <cellStyle name="Accent4 3 12" xfId="1317"/>
    <cellStyle name="Accent4 3 13" xfId="1318"/>
    <cellStyle name="Accent4 3 14" xfId="1319"/>
    <cellStyle name="Accent4 3 15" xfId="1320"/>
    <cellStyle name="Accent4 3 16" xfId="1321"/>
    <cellStyle name="Accent4 3 17" xfId="1322"/>
    <cellStyle name="Accent4 3 18" xfId="1323"/>
    <cellStyle name="Accent4 3 19" xfId="1324"/>
    <cellStyle name="Accent4 3 2" xfId="1325"/>
    <cellStyle name="Accent4 3 3" xfId="1326"/>
    <cellStyle name="Accent4 3 4" xfId="1327"/>
    <cellStyle name="Accent4 3 5" xfId="1328"/>
    <cellStyle name="Accent4 3 6" xfId="1329"/>
    <cellStyle name="Accent4 3 7" xfId="1330"/>
    <cellStyle name="Accent4 3 8" xfId="1331"/>
    <cellStyle name="Accent4 3 9" xfId="1332"/>
    <cellStyle name="Accent4 4" xfId="1333"/>
    <cellStyle name="Accent4 4 10" xfId="1334"/>
    <cellStyle name="Accent4 4 11" xfId="1335"/>
    <cellStyle name="Accent4 4 12" xfId="1336"/>
    <cellStyle name="Accent4 4 13" xfId="1337"/>
    <cellStyle name="Accent4 4 14" xfId="1338"/>
    <cellStyle name="Accent4 4 15" xfId="1339"/>
    <cellStyle name="Accent4 4 16" xfId="1340"/>
    <cellStyle name="Accent4 4 17" xfId="1341"/>
    <cellStyle name="Accent4 4 18" xfId="1342"/>
    <cellStyle name="Accent4 4 19" xfId="1343"/>
    <cellStyle name="Accent4 4 2" xfId="1344"/>
    <cellStyle name="Accent4 4 3" xfId="1345"/>
    <cellStyle name="Accent4 4 4" xfId="1346"/>
    <cellStyle name="Accent4 4 5" xfId="1347"/>
    <cellStyle name="Accent4 4 6" xfId="1348"/>
    <cellStyle name="Accent4 4 7" xfId="1349"/>
    <cellStyle name="Accent4 4 8" xfId="1350"/>
    <cellStyle name="Accent4 4 9" xfId="1351"/>
    <cellStyle name="Accent4 5" xfId="1352"/>
    <cellStyle name="Accent4 5 2" xfId="1353"/>
    <cellStyle name="Accent5 2" xfId="25"/>
    <cellStyle name="Accent5 2 10" xfId="1354"/>
    <cellStyle name="Accent5 2 11" xfId="1355"/>
    <cellStyle name="Accent5 2 12" xfId="1356"/>
    <cellStyle name="Accent5 2 13" xfId="1357"/>
    <cellStyle name="Accent5 2 14" xfId="1358"/>
    <cellStyle name="Accent5 2 15" xfId="1359"/>
    <cellStyle name="Accent5 2 16" xfId="1360"/>
    <cellStyle name="Accent5 2 17" xfId="1361"/>
    <cellStyle name="Accent5 2 18" xfId="1362"/>
    <cellStyle name="Accent5 2 19" xfId="1363"/>
    <cellStyle name="Accent5 2 2" xfId="1364"/>
    <cellStyle name="Accent5 2 20" xfId="1365"/>
    <cellStyle name="Accent5 2 3" xfId="1366"/>
    <cellStyle name="Accent5 2 4" xfId="1367"/>
    <cellStyle name="Accent5 2 5" xfId="1368"/>
    <cellStyle name="Accent5 2 6" xfId="1369"/>
    <cellStyle name="Accent5 2 7" xfId="1370"/>
    <cellStyle name="Accent5 2 8" xfId="1371"/>
    <cellStyle name="Accent5 2 9" xfId="1372"/>
    <cellStyle name="Accent5 3" xfId="1373"/>
    <cellStyle name="Accent5 3 10" xfId="1374"/>
    <cellStyle name="Accent5 3 11" xfId="1375"/>
    <cellStyle name="Accent5 3 12" xfId="1376"/>
    <cellStyle name="Accent5 3 13" xfId="1377"/>
    <cellStyle name="Accent5 3 14" xfId="1378"/>
    <cellStyle name="Accent5 3 15" xfId="1379"/>
    <cellStyle name="Accent5 3 16" xfId="1380"/>
    <cellStyle name="Accent5 3 17" xfId="1381"/>
    <cellStyle name="Accent5 3 18" xfId="1382"/>
    <cellStyle name="Accent5 3 19" xfId="1383"/>
    <cellStyle name="Accent5 3 2" xfId="1384"/>
    <cellStyle name="Accent5 3 3" xfId="1385"/>
    <cellStyle name="Accent5 3 4" xfId="1386"/>
    <cellStyle name="Accent5 3 5" xfId="1387"/>
    <cellStyle name="Accent5 3 6" xfId="1388"/>
    <cellStyle name="Accent5 3 7" xfId="1389"/>
    <cellStyle name="Accent5 3 8" xfId="1390"/>
    <cellStyle name="Accent5 3 9" xfId="1391"/>
    <cellStyle name="Accent5 4" xfId="1392"/>
    <cellStyle name="Accent5 4 10" xfId="1393"/>
    <cellStyle name="Accent5 4 11" xfId="1394"/>
    <cellStyle name="Accent5 4 12" xfId="1395"/>
    <cellStyle name="Accent5 4 13" xfId="1396"/>
    <cellStyle name="Accent5 4 14" xfId="1397"/>
    <cellStyle name="Accent5 4 15" xfId="1398"/>
    <cellStyle name="Accent5 4 16" xfId="1399"/>
    <cellStyle name="Accent5 4 17" xfId="1400"/>
    <cellStyle name="Accent5 4 18" xfId="1401"/>
    <cellStyle name="Accent5 4 19" xfId="1402"/>
    <cellStyle name="Accent5 4 2" xfId="1403"/>
    <cellStyle name="Accent5 4 3" xfId="1404"/>
    <cellStyle name="Accent5 4 4" xfId="1405"/>
    <cellStyle name="Accent5 4 5" xfId="1406"/>
    <cellStyle name="Accent5 4 6" xfId="1407"/>
    <cellStyle name="Accent5 4 7" xfId="1408"/>
    <cellStyle name="Accent5 4 8" xfId="1409"/>
    <cellStyle name="Accent5 4 9" xfId="1410"/>
    <cellStyle name="Accent5 5" xfId="1411"/>
    <cellStyle name="Accent5 5 2" xfId="1412"/>
    <cellStyle name="Accent6 2" xfId="26"/>
    <cellStyle name="Accent6 2 10" xfId="1413"/>
    <cellStyle name="Accent6 2 11" xfId="1414"/>
    <cellStyle name="Accent6 2 12" xfId="1415"/>
    <cellStyle name="Accent6 2 13" xfId="1416"/>
    <cellStyle name="Accent6 2 14" xfId="1417"/>
    <cellStyle name="Accent6 2 15" xfId="1418"/>
    <cellStyle name="Accent6 2 16" xfId="1419"/>
    <cellStyle name="Accent6 2 17" xfId="1420"/>
    <cellStyle name="Accent6 2 18" xfId="1421"/>
    <cellStyle name="Accent6 2 19" xfId="1422"/>
    <cellStyle name="Accent6 2 2" xfId="1423"/>
    <cellStyle name="Accent6 2 20" xfId="1424"/>
    <cellStyle name="Accent6 2 3" xfId="1425"/>
    <cellStyle name="Accent6 2 4" xfId="1426"/>
    <cellStyle name="Accent6 2 5" xfId="1427"/>
    <cellStyle name="Accent6 2 6" xfId="1428"/>
    <cellStyle name="Accent6 2 7" xfId="1429"/>
    <cellStyle name="Accent6 2 8" xfId="1430"/>
    <cellStyle name="Accent6 2 9" xfId="1431"/>
    <cellStyle name="Accent6 3" xfId="1432"/>
    <cellStyle name="Accent6 3 10" xfId="1433"/>
    <cellStyle name="Accent6 3 11" xfId="1434"/>
    <cellStyle name="Accent6 3 12" xfId="1435"/>
    <cellStyle name="Accent6 3 13" xfId="1436"/>
    <cellStyle name="Accent6 3 14" xfId="1437"/>
    <cellStyle name="Accent6 3 15" xfId="1438"/>
    <cellStyle name="Accent6 3 16" xfId="1439"/>
    <cellStyle name="Accent6 3 17" xfId="1440"/>
    <cellStyle name="Accent6 3 18" xfId="1441"/>
    <cellStyle name="Accent6 3 19" xfId="1442"/>
    <cellStyle name="Accent6 3 2" xfId="1443"/>
    <cellStyle name="Accent6 3 3" xfId="1444"/>
    <cellStyle name="Accent6 3 4" xfId="1445"/>
    <cellStyle name="Accent6 3 5" xfId="1446"/>
    <cellStyle name="Accent6 3 6" xfId="1447"/>
    <cellStyle name="Accent6 3 7" xfId="1448"/>
    <cellStyle name="Accent6 3 8" xfId="1449"/>
    <cellStyle name="Accent6 3 9" xfId="1450"/>
    <cellStyle name="Accent6 4" xfId="1451"/>
    <cellStyle name="Accent6 4 10" xfId="1452"/>
    <cellStyle name="Accent6 4 11" xfId="1453"/>
    <cellStyle name="Accent6 4 12" xfId="1454"/>
    <cellStyle name="Accent6 4 13" xfId="1455"/>
    <cellStyle name="Accent6 4 14" xfId="1456"/>
    <cellStyle name="Accent6 4 15" xfId="1457"/>
    <cellStyle name="Accent6 4 16" xfId="1458"/>
    <cellStyle name="Accent6 4 17" xfId="1459"/>
    <cellStyle name="Accent6 4 18" xfId="1460"/>
    <cellStyle name="Accent6 4 19" xfId="1461"/>
    <cellStyle name="Accent6 4 2" xfId="1462"/>
    <cellStyle name="Accent6 4 3" xfId="1463"/>
    <cellStyle name="Accent6 4 4" xfId="1464"/>
    <cellStyle name="Accent6 4 5" xfId="1465"/>
    <cellStyle name="Accent6 4 6" xfId="1466"/>
    <cellStyle name="Accent6 4 7" xfId="1467"/>
    <cellStyle name="Accent6 4 8" xfId="1468"/>
    <cellStyle name="Accent6 4 9" xfId="1469"/>
    <cellStyle name="Accent6 5" xfId="1470"/>
    <cellStyle name="Accent6 5 2" xfId="1471"/>
    <cellStyle name="Bad 2" xfId="27"/>
    <cellStyle name="Bad 2 10" xfId="1472"/>
    <cellStyle name="Bad 2 11" xfId="1473"/>
    <cellStyle name="Bad 2 12" xfId="1474"/>
    <cellStyle name="Bad 2 13" xfId="1475"/>
    <cellStyle name="Bad 2 14" xfId="1476"/>
    <cellStyle name="Bad 2 15" xfId="1477"/>
    <cellStyle name="Bad 2 16" xfId="1478"/>
    <cellStyle name="Bad 2 17" xfId="1479"/>
    <cellStyle name="Bad 2 18" xfId="1480"/>
    <cellStyle name="Bad 2 19" xfId="1481"/>
    <cellStyle name="Bad 2 2" xfId="1482"/>
    <cellStyle name="Bad 2 20" xfId="1483"/>
    <cellStyle name="Bad 2 3" xfId="1484"/>
    <cellStyle name="Bad 2 4" xfId="1485"/>
    <cellStyle name="Bad 2 5" xfId="1486"/>
    <cellStyle name="Bad 2 6" xfId="1487"/>
    <cellStyle name="Bad 2 7" xfId="1488"/>
    <cellStyle name="Bad 2 8" xfId="1489"/>
    <cellStyle name="Bad 2 9" xfId="1490"/>
    <cellStyle name="Bad 3" xfId="1491"/>
    <cellStyle name="Bad 3 10" xfId="1492"/>
    <cellStyle name="Bad 3 11" xfId="1493"/>
    <cellStyle name="Bad 3 12" xfId="1494"/>
    <cellStyle name="Bad 3 13" xfId="1495"/>
    <cellStyle name="Bad 3 14" xfId="1496"/>
    <cellStyle name="Bad 3 15" xfId="1497"/>
    <cellStyle name="Bad 3 16" xfId="1498"/>
    <cellStyle name="Bad 3 17" xfId="1499"/>
    <cellStyle name="Bad 3 18" xfId="1500"/>
    <cellStyle name="Bad 3 19" xfId="1501"/>
    <cellStyle name="Bad 3 2" xfId="1502"/>
    <cellStyle name="Bad 3 3" xfId="1503"/>
    <cellStyle name="Bad 3 4" xfId="1504"/>
    <cellStyle name="Bad 3 5" xfId="1505"/>
    <cellStyle name="Bad 3 6" xfId="1506"/>
    <cellStyle name="Bad 3 7" xfId="1507"/>
    <cellStyle name="Bad 3 8" xfId="1508"/>
    <cellStyle name="Bad 3 9" xfId="1509"/>
    <cellStyle name="Bad 4" xfId="1510"/>
    <cellStyle name="Bad 4 10" xfId="1511"/>
    <cellStyle name="Bad 4 11" xfId="1512"/>
    <cellStyle name="Bad 4 12" xfId="1513"/>
    <cellStyle name="Bad 4 13" xfId="1514"/>
    <cellStyle name="Bad 4 14" xfId="1515"/>
    <cellStyle name="Bad 4 15" xfId="1516"/>
    <cellStyle name="Bad 4 16" xfId="1517"/>
    <cellStyle name="Bad 4 17" xfId="1518"/>
    <cellStyle name="Bad 4 18" xfId="1519"/>
    <cellStyle name="Bad 4 19" xfId="1520"/>
    <cellStyle name="Bad 4 2" xfId="1521"/>
    <cellStyle name="Bad 4 3" xfId="1522"/>
    <cellStyle name="Bad 4 4" xfId="1523"/>
    <cellStyle name="Bad 4 5" xfId="1524"/>
    <cellStyle name="Bad 4 6" xfId="1525"/>
    <cellStyle name="Bad 4 7" xfId="1526"/>
    <cellStyle name="Bad 4 8" xfId="1527"/>
    <cellStyle name="Bad 4 9" xfId="1528"/>
    <cellStyle name="Bad 5" xfId="1529"/>
    <cellStyle name="Bad 5 2" xfId="1530"/>
    <cellStyle name="Calculation 2" xfId="28"/>
    <cellStyle name="Calculation 2 10" xfId="1531"/>
    <cellStyle name="Calculation 2 11" xfId="1532"/>
    <cellStyle name="Calculation 2 12" xfId="1533"/>
    <cellStyle name="Calculation 2 13" xfId="1534"/>
    <cellStyle name="Calculation 2 14" xfId="1535"/>
    <cellStyle name="Calculation 2 15" xfId="1536"/>
    <cellStyle name="Calculation 2 16" xfId="1537"/>
    <cellStyle name="Calculation 2 17" xfId="1538"/>
    <cellStyle name="Calculation 2 18" xfId="1539"/>
    <cellStyle name="Calculation 2 19" xfId="1540"/>
    <cellStyle name="Calculation 2 2" xfId="1541"/>
    <cellStyle name="Calculation 2 20" xfId="1542"/>
    <cellStyle name="Calculation 2 3" xfId="1543"/>
    <cellStyle name="Calculation 2 4" xfId="1544"/>
    <cellStyle name="Calculation 2 5" xfId="1545"/>
    <cellStyle name="Calculation 2 6" xfId="1546"/>
    <cellStyle name="Calculation 2 7" xfId="1547"/>
    <cellStyle name="Calculation 2 8" xfId="1548"/>
    <cellStyle name="Calculation 2 9" xfId="1549"/>
    <cellStyle name="Calculation 3" xfId="1550"/>
    <cellStyle name="Calculation 3 10" xfId="1551"/>
    <cellStyle name="Calculation 3 11" xfId="1552"/>
    <cellStyle name="Calculation 3 12" xfId="1553"/>
    <cellStyle name="Calculation 3 13" xfId="1554"/>
    <cellStyle name="Calculation 3 14" xfId="1555"/>
    <cellStyle name="Calculation 3 15" xfId="1556"/>
    <cellStyle name="Calculation 3 16" xfId="1557"/>
    <cellStyle name="Calculation 3 17" xfId="1558"/>
    <cellStyle name="Calculation 3 18" xfId="1559"/>
    <cellStyle name="Calculation 3 19" xfId="1560"/>
    <cellStyle name="Calculation 3 2" xfId="1561"/>
    <cellStyle name="Calculation 3 3" xfId="1562"/>
    <cellStyle name="Calculation 3 4" xfId="1563"/>
    <cellStyle name="Calculation 3 5" xfId="1564"/>
    <cellStyle name="Calculation 3 6" xfId="1565"/>
    <cellStyle name="Calculation 3 7" xfId="1566"/>
    <cellStyle name="Calculation 3 8" xfId="1567"/>
    <cellStyle name="Calculation 3 9" xfId="1568"/>
    <cellStyle name="Calculation 4" xfId="1569"/>
    <cellStyle name="Calculation 4 10" xfId="1570"/>
    <cellStyle name="Calculation 4 11" xfId="1571"/>
    <cellStyle name="Calculation 4 12" xfId="1572"/>
    <cellStyle name="Calculation 4 13" xfId="1573"/>
    <cellStyle name="Calculation 4 14" xfId="1574"/>
    <cellStyle name="Calculation 4 15" xfId="1575"/>
    <cellStyle name="Calculation 4 16" xfId="1576"/>
    <cellStyle name="Calculation 4 17" xfId="1577"/>
    <cellStyle name="Calculation 4 18" xfId="1578"/>
    <cellStyle name="Calculation 4 19" xfId="1579"/>
    <cellStyle name="Calculation 4 2" xfId="1580"/>
    <cellStyle name="Calculation 4 3" xfId="1581"/>
    <cellStyle name="Calculation 4 4" xfId="1582"/>
    <cellStyle name="Calculation 4 5" xfId="1583"/>
    <cellStyle name="Calculation 4 6" xfId="1584"/>
    <cellStyle name="Calculation 4 7" xfId="1585"/>
    <cellStyle name="Calculation 4 8" xfId="1586"/>
    <cellStyle name="Calculation 4 9" xfId="1587"/>
    <cellStyle name="Calculation 5" xfId="1588"/>
    <cellStyle name="Calculation 5 2" xfId="1589"/>
    <cellStyle name="Check Cell 2" xfId="29"/>
    <cellStyle name="Check Cell 2 10" xfId="1590"/>
    <cellStyle name="Check Cell 2 11" xfId="1591"/>
    <cellStyle name="Check Cell 2 12" xfId="1592"/>
    <cellStyle name="Check Cell 2 13" xfId="1593"/>
    <cellStyle name="Check Cell 2 14" xfId="1594"/>
    <cellStyle name="Check Cell 2 15" xfId="1595"/>
    <cellStyle name="Check Cell 2 16" xfId="1596"/>
    <cellStyle name="Check Cell 2 17" xfId="1597"/>
    <cellStyle name="Check Cell 2 18" xfId="1598"/>
    <cellStyle name="Check Cell 2 19" xfId="1599"/>
    <cellStyle name="Check Cell 2 2" xfId="1600"/>
    <cellStyle name="Check Cell 2 20" xfId="1601"/>
    <cellStyle name="Check Cell 2 3" xfId="1602"/>
    <cellStyle name="Check Cell 2 4" xfId="1603"/>
    <cellStyle name="Check Cell 2 5" xfId="1604"/>
    <cellStyle name="Check Cell 2 6" xfId="1605"/>
    <cellStyle name="Check Cell 2 7" xfId="1606"/>
    <cellStyle name="Check Cell 2 8" xfId="1607"/>
    <cellStyle name="Check Cell 2 9" xfId="1608"/>
    <cellStyle name="Check Cell 3" xfId="1609"/>
    <cellStyle name="Check Cell 3 10" xfId="1610"/>
    <cellStyle name="Check Cell 3 11" xfId="1611"/>
    <cellStyle name="Check Cell 3 12" xfId="1612"/>
    <cellStyle name="Check Cell 3 13" xfId="1613"/>
    <cellStyle name="Check Cell 3 14" xfId="1614"/>
    <cellStyle name="Check Cell 3 15" xfId="1615"/>
    <cellStyle name="Check Cell 3 16" xfId="1616"/>
    <cellStyle name="Check Cell 3 17" xfId="1617"/>
    <cellStyle name="Check Cell 3 18" xfId="1618"/>
    <cellStyle name="Check Cell 3 19" xfId="1619"/>
    <cellStyle name="Check Cell 3 2" xfId="1620"/>
    <cellStyle name="Check Cell 3 3" xfId="1621"/>
    <cellStyle name="Check Cell 3 4" xfId="1622"/>
    <cellStyle name="Check Cell 3 5" xfId="1623"/>
    <cellStyle name="Check Cell 3 6" xfId="1624"/>
    <cellStyle name="Check Cell 3 7" xfId="1625"/>
    <cellStyle name="Check Cell 3 8" xfId="1626"/>
    <cellStyle name="Check Cell 3 9" xfId="1627"/>
    <cellStyle name="Check Cell 4" xfId="1628"/>
    <cellStyle name="Check Cell 4 10" xfId="1629"/>
    <cellStyle name="Check Cell 4 11" xfId="1630"/>
    <cellStyle name="Check Cell 4 12" xfId="1631"/>
    <cellStyle name="Check Cell 4 13" xfId="1632"/>
    <cellStyle name="Check Cell 4 14" xfId="1633"/>
    <cellStyle name="Check Cell 4 15" xfId="1634"/>
    <cellStyle name="Check Cell 4 16" xfId="1635"/>
    <cellStyle name="Check Cell 4 17" xfId="1636"/>
    <cellStyle name="Check Cell 4 18" xfId="1637"/>
    <cellStyle name="Check Cell 4 19" xfId="1638"/>
    <cellStyle name="Check Cell 4 2" xfId="1639"/>
    <cellStyle name="Check Cell 4 3" xfId="1640"/>
    <cellStyle name="Check Cell 4 4" xfId="1641"/>
    <cellStyle name="Check Cell 4 5" xfId="1642"/>
    <cellStyle name="Check Cell 4 6" xfId="1643"/>
    <cellStyle name="Check Cell 4 7" xfId="1644"/>
    <cellStyle name="Check Cell 4 8" xfId="1645"/>
    <cellStyle name="Check Cell 4 9" xfId="1646"/>
    <cellStyle name="Check Cell 5" xfId="1647"/>
    <cellStyle name="Check Cell 5 2" xfId="1648"/>
    <cellStyle name="Comma" xfId="2714" builtinId="3"/>
    <cellStyle name="Comma 2" xfId="30"/>
    <cellStyle name="Comma 2 2" xfId="55"/>
    <cellStyle name="Comma 3" xfId="53"/>
    <cellStyle name="Excel Built-in Normal" xfId="54"/>
    <cellStyle name="Explanatory Text 2" xfId="31"/>
    <cellStyle name="Explanatory Text 2 10" xfId="1649"/>
    <cellStyle name="Explanatory Text 2 11" xfId="1650"/>
    <cellStyle name="Explanatory Text 2 12" xfId="1651"/>
    <cellStyle name="Explanatory Text 2 13" xfId="1652"/>
    <cellStyle name="Explanatory Text 2 14" xfId="1653"/>
    <cellStyle name="Explanatory Text 2 15" xfId="1654"/>
    <cellStyle name="Explanatory Text 2 16" xfId="1655"/>
    <cellStyle name="Explanatory Text 2 17" xfId="1656"/>
    <cellStyle name="Explanatory Text 2 18" xfId="1657"/>
    <cellStyle name="Explanatory Text 2 19" xfId="1658"/>
    <cellStyle name="Explanatory Text 2 2" xfId="1659"/>
    <cellStyle name="Explanatory Text 2 20" xfId="1660"/>
    <cellStyle name="Explanatory Text 2 3" xfId="1661"/>
    <cellStyle name="Explanatory Text 2 4" xfId="1662"/>
    <cellStyle name="Explanatory Text 2 5" xfId="1663"/>
    <cellStyle name="Explanatory Text 2 6" xfId="1664"/>
    <cellStyle name="Explanatory Text 2 7" xfId="1665"/>
    <cellStyle name="Explanatory Text 2 8" xfId="1666"/>
    <cellStyle name="Explanatory Text 2 9" xfId="1667"/>
    <cellStyle name="Explanatory Text 3" xfId="1668"/>
    <cellStyle name="Explanatory Text 3 10" xfId="1669"/>
    <cellStyle name="Explanatory Text 3 11" xfId="1670"/>
    <cellStyle name="Explanatory Text 3 12" xfId="1671"/>
    <cellStyle name="Explanatory Text 3 13" xfId="1672"/>
    <cellStyle name="Explanatory Text 3 14" xfId="1673"/>
    <cellStyle name="Explanatory Text 3 15" xfId="1674"/>
    <cellStyle name="Explanatory Text 3 16" xfId="1675"/>
    <cellStyle name="Explanatory Text 3 17" xfId="1676"/>
    <cellStyle name="Explanatory Text 3 18" xfId="1677"/>
    <cellStyle name="Explanatory Text 3 19" xfId="1678"/>
    <cellStyle name="Explanatory Text 3 2" xfId="1679"/>
    <cellStyle name="Explanatory Text 3 3" xfId="1680"/>
    <cellStyle name="Explanatory Text 3 4" xfId="1681"/>
    <cellStyle name="Explanatory Text 3 5" xfId="1682"/>
    <cellStyle name="Explanatory Text 3 6" xfId="1683"/>
    <cellStyle name="Explanatory Text 3 7" xfId="1684"/>
    <cellStyle name="Explanatory Text 3 8" xfId="1685"/>
    <cellStyle name="Explanatory Text 3 9" xfId="1686"/>
    <cellStyle name="Explanatory Text 4" xfId="1687"/>
    <cellStyle name="Explanatory Text 4 10" xfId="1688"/>
    <cellStyle name="Explanatory Text 4 11" xfId="1689"/>
    <cellStyle name="Explanatory Text 4 12" xfId="1690"/>
    <cellStyle name="Explanatory Text 4 13" xfId="1691"/>
    <cellStyle name="Explanatory Text 4 14" xfId="1692"/>
    <cellStyle name="Explanatory Text 4 15" xfId="1693"/>
    <cellStyle name="Explanatory Text 4 16" xfId="1694"/>
    <cellStyle name="Explanatory Text 4 17" xfId="1695"/>
    <cellStyle name="Explanatory Text 4 18" xfId="1696"/>
    <cellStyle name="Explanatory Text 4 19" xfId="1697"/>
    <cellStyle name="Explanatory Text 4 2" xfId="1698"/>
    <cellStyle name="Explanatory Text 4 3" xfId="1699"/>
    <cellStyle name="Explanatory Text 4 4" xfId="1700"/>
    <cellStyle name="Explanatory Text 4 5" xfId="1701"/>
    <cellStyle name="Explanatory Text 4 6" xfId="1702"/>
    <cellStyle name="Explanatory Text 4 7" xfId="1703"/>
    <cellStyle name="Explanatory Text 4 8" xfId="1704"/>
    <cellStyle name="Explanatory Text 4 9" xfId="1705"/>
    <cellStyle name="Explanatory Text 5" xfId="1706"/>
    <cellStyle name="Explanatory Text 5 2" xfId="1707"/>
    <cellStyle name="Good 2" xfId="32"/>
    <cellStyle name="Good 2 10" xfId="1708"/>
    <cellStyle name="Good 2 11" xfId="1709"/>
    <cellStyle name="Good 2 12" xfId="1710"/>
    <cellStyle name="Good 2 13" xfId="1711"/>
    <cellStyle name="Good 2 14" xfId="1712"/>
    <cellStyle name="Good 2 15" xfId="1713"/>
    <cellStyle name="Good 2 16" xfId="1714"/>
    <cellStyle name="Good 2 17" xfId="1715"/>
    <cellStyle name="Good 2 18" xfId="1716"/>
    <cellStyle name="Good 2 19" xfId="1717"/>
    <cellStyle name="Good 2 2" xfId="1718"/>
    <cellStyle name="Good 2 20" xfId="1719"/>
    <cellStyle name="Good 2 3" xfId="1720"/>
    <cellStyle name="Good 2 4" xfId="1721"/>
    <cellStyle name="Good 2 5" xfId="1722"/>
    <cellStyle name="Good 2 6" xfId="1723"/>
    <cellStyle name="Good 2 7" xfId="1724"/>
    <cellStyle name="Good 2 8" xfId="1725"/>
    <cellStyle name="Good 2 9" xfId="1726"/>
    <cellStyle name="Good 3" xfId="1727"/>
    <cellStyle name="Good 3 10" xfId="1728"/>
    <cellStyle name="Good 3 11" xfId="1729"/>
    <cellStyle name="Good 3 12" xfId="1730"/>
    <cellStyle name="Good 3 13" xfId="1731"/>
    <cellStyle name="Good 3 14" xfId="1732"/>
    <cellStyle name="Good 3 15" xfId="1733"/>
    <cellStyle name="Good 3 16" xfId="1734"/>
    <cellStyle name="Good 3 17" xfId="1735"/>
    <cellStyle name="Good 3 18" xfId="1736"/>
    <cellStyle name="Good 3 19" xfId="1737"/>
    <cellStyle name="Good 3 2" xfId="1738"/>
    <cellStyle name="Good 3 3" xfId="1739"/>
    <cellStyle name="Good 3 4" xfId="1740"/>
    <cellStyle name="Good 3 5" xfId="1741"/>
    <cellStyle name="Good 3 6" xfId="1742"/>
    <cellStyle name="Good 3 7" xfId="1743"/>
    <cellStyle name="Good 3 8" xfId="1744"/>
    <cellStyle name="Good 3 9" xfId="1745"/>
    <cellStyle name="Good 4" xfId="1746"/>
    <cellStyle name="Good 4 10" xfId="1747"/>
    <cellStyle name="Good 4 11" xfId="1748"/>
    <cellStyle name="Good 4 12" xfId="1749"/>
    <cellStyle name="Good 4 13" xfId="1750"/>
    <cellStyle name="Good 4 14" xfId="1751"/>
    <cellStyle name="Good 4 15" xfId="1752"/>
    <cellStyle name="Good 4 16" xfId="1753"/>
    <cellStyle name="Good 4 17" xfId="1754"/>
    <cellStyle name="Good 4 18" xfId="1755"/>
    <cellStyle name="Good 4 19" xfId="1756"/>
    <cellStyle name="Good 4 2" xfId="1757"/>
    <cellStyle name="Good 4 3" xfId="1758"/>
    <cellStyle name="Good 4 4" xfId="1759"/>
    <cellStyle name="Good 4 5" xfId="1760"/>
    <cellStyle name="Good 4 6" xfId="1761"/>
    <cellStyle name="Good 4 7" xfId="1762"/>
    <cellStyle name="Good 4 8" xfId="1763"/>
    <cellStyle name="Good 4 9" xfId="1764"/>
    <cellStyle name="Good 5" xfId="1765"/>
    <cellStyle name="Good 5 2" xfId="1766"/>
    <cellStyle name="Heading 1 2" xfId="33"/>
    <cellStyle name="Heading 1 2 10" xfId="1767"/>
    <cellStyle name="Heading 1 2 11" xfId="1768"/>
    <cellStyle name="Heading 1 2 12" xfId="1769"/>
    <cellStyle name="Heading 1 2 13" xfId="1770"/>
    <cellStyle name="Heading 1 2 14" xfId="1771"/>
    <cellStyle name="Heading 1 2 15" xfId="1772"/>
    <cellStyle name="Heading 1 2 16" xfId="1773"/>
    <cellStyle name="Heading 1 2 17" xfId="1774"/>
    <cellStyle name="Heading 1 2 18" xfId="1775"/>
    <cellStyle name="Heading 1 2 19" xfId="1776"/>
    <cellStyle name="Heading 1 2 2" xfId="1777"/>
    <cellStyle name="Heading 1 2 20" xfId="1778"/>
    <cellStyle name="Heading 1 2 3" xfId="1779"/>
    <cellStyle name="Heading 1 2 4" xfId="1780"/>
    <cellStyle name="Heading 1 2 5" xfId="1781"/>
    <cellStyle name="Heading 1 2 6" xfId="1782"/>
    <cellStyle name="Heading 1 2 7" xfId="1783"/>
    <cellStyle name="Heading 1 2 8" xfId="1784"/>
    <cellStyle name="Heading 1 2 9" xfId="1785"/>
    <cellStyle name="Heading 1 3" xfId="1786"/>
    <cellStyle name="Heading 1 3 10" xfId="1787"/>
    <cellStyle name="Heading 1 3 11" xfId="1788"/>
    <cellStyle name="Heading 1 3 12" xfId="1789"/>
    <cellStyle name="Heading 1 3 13" xfId="1790"/>
    <cellStyle name="Heading 1 3 14" xfId="1791"/>
    <cellStyle name="Heading 1 3 15" xfId="1792"/>
    <cellStyle name="Heading 1 3 16" xfId="1793"/>
    <cellStyle name="Heading 1 3 17" xfId="1794"/>
    <cellStyle name="Heading 1 3 18" xfId="1795"/>
    <cellStyle name="Heading 1 3 19" xfId="1796"/>
    <cellStyle name="Heading 1 3 2" xfId="1797"/>
    <cellStyle name="Heading 1 3 3" xfId="1798"/>
    <cellStyle name="Heading 1 3 4" xfId="1799"/>
    <cellStyle name="Heading 1 3 5" xfId="1800"/>
    <cellStyle name="Heading 1 3 6" xfId="1801"/>
    <cellStyle name="Heading 1 3 7" xfId="1802"/>
    <cellStyle name="Heading 1 3 8" xfId="1803"/>
    <cellStyle name="Heading 1 3 9" xfId="1804"/>
    <cellStyle name="Heading 1 4" xfId="1805"/>
    <cellStyle name="Heading 1 4 10" xfId="1806"/>
    <cellStyle name="Heading 1 4 11" xfId="1807"/>
    <cellStyle name="Heading 1 4 12" xfId="1808"/>
    <cellStyle name="Heading 1 4 13" xfId="1809"/>
    <cellStyle name="Heading 1 4 14" xfId="1810"/>
    <cellStyle name="Heading 1 4 15" xfId="1811"/>
    <cellStyle name="Heading 1 4 16" xfId="1812"/>
    <cellStyle name="Heading 1 4 17" xfId="1813"/>
    <cellStyle name="Heading 1 4 18" xfId="1814"/>
    <cellStyle name="Heading 1 4 19" xfId="1815"/>
    <cellStyle name="Heading 1 4 2" xfId="1816"/>
    <cellStyle name="Heading 1 4 3" xfId="1817"/>
    <cellStyle name="Heading 1 4 4" xfId="1818"/>
    <cellStyle name="Heading 1 4 5" xfId="1819"/>
    <cellStyle name="Heading 1 4 6" xfId="1820"/>
    <cellStyle name="Heading 1 4 7" xfId="1821"/>
    <cellStyle name="Heading 1 4 8" xfId="1822"/>
    <cellStyle name="Heading 1 4 9" xfId="1823"/>
    <cellStyle name="Heading 1 5" xfId="1824"/>
    <cellStyle name="Heading 1 5 2" xfId="1825"/>
    <cellStyle name="Heading 2 2" xfId="34"/>
    <cellStyle name="Heading 2 2 10" xfId="1826"/>
    <cellStyle name="Heading 2 2 11" xfId="1827"/>
    <cellStyle name="Heading 2 2 12" xfId="1828"/>
    <cellStyle name="Heading 2 2 13" xfId="1829"/>
    <cellStyle name="Heading 2 2 14" xfId="1830"/>
    <cellStyle name="Heading 2 2 15" xfId="1831"/>
    <cellStyle name="Heading 2 2 16" xfId="1832"/>
    <cellStyle name="Heading 2 2 17" xfId="1833"/>
    <cellStyle name="Heading 2 2 18" xfId="1834"/>
    <cellStyle name="Heading 2 2 19" xfId="1835"/>
    <cellStyle name="Heading 2 2 2" xfId="1836"/>
    <cellStyle name="Heading 2 2 20" xfId="1837"/>
    <cellStyle name="Heading 2 2 3" xfId="1838"/>
    <cellStyle name="Heading 2 2 4" xfId="1839"/>
    <cellStyle name="Heading 2 2 5" xfId="1840"/>
    <cellStyle name="Heading 2 2 6" xfId="1841"/>
    <cellStyle name="Heading 2 2 7" xfId="1842"/>
    <cellStyle name="Heading 2 2 8" xfId="1843"/>
    <cellStyle name="Heading 2 2 9" xfId="1844"/>
    <cellStyle name="Heading 2 3" xfId="1845"/>
    <cellStyle name="Heading 2 3 10" xfId="1846"/>
    <cellStyle name="Heading 2 3 11" xfId="1847"/>
    <cellStyle name="Heading 2 3 12" xfId="1848"/>
    <cellStyle name="Heading 2 3 13" xfId="1849"/>
    <cellStyle name="Heading 2 3 14" xfId="1850"/>
    <cellStyle name="Heading 2 3 15" xfId="1851"/>
    <cellStyle name="Heading 2 3 16" xfId="1852"/>
    <cellStyle name="Heading 2 3 17" xfId="1853"/>
    <cellStyle name="Heading 2 3 18" xfId="1854"/>
    <cellStyle name="Heading 2 3 19" xfId="1855"/>
    <cellStyle name="Heading 2 3 2" xfId="1856"/>
    <cellStyle name="Heading 2 3 3" xfId="1857"/>
    <cellStyle name="Heading 2 3 4" xfId="1858"/>
    <cellStyle name="Heading 2 3 5" xfId="1859"/>
    <cellStyle name="Heading 2 3 6" xfId="1860"/>
    <cellStyle name="Heading 2 3 7" xfId="1861"/>
    <cellStyle name="Heading 2 3 8" xfId="1862"/>
    <cellStyle name="Heading 2 3 9" xfId="1863"/>
    <cellStyle name="Heading 2 4" xfId="1864"/>
    <cellStyle name="Heading 2 4 10" xfId="1865"/>
    <cellStyle name="Heading 2 4 11" xfId="1866"/>
    <cellStyle name="Heading 2 4 12" xfId="1867"/>
    <cellStyle name="Heading 2 4 13" xfId="1868"/>
    <cellStyle name="Heading 2 4 14" xfId="1869"/>
    <cellStyle name="Heading 2 4 15" xfId="1870"/>
    <cellStyle name="Heading 2 4 16" xfId="1871"/>
    <cellStyle name="Heading 2 4 17" xfId="1872"/>
    <cellStyle name="Heading 2 4 18" xfId="1873"/>
    <cellStyle name="Heading 2 4 19" xfId="1874"/>
    <cellStyle name="Heading 2 4 2" xfId="1875"/>
    <cellStyle name="Heading 2 4 3" xfId="1876"/>
    <cellStyle name="Heading 2 4 4" xfId="1877"/>
    <cellStyle name="Heading 2 4 5" xfId="1878"/>
    <cellStyle name="Heading 2 4 6" xfId="1879"/>
    <cellStyle name="Heading 2 4 7" xfId="1880"/>
    <cellStyle name="Heading 2 4 8" xfId="1881"/>
    <cellStyle name="Heading 2 4 9" xfId="1882"/>
    <cellStyle name="Heading 2 5" xfId="1883"/>
    <cellStyle name="Heading 2 5 2" xfId="1884"/>
    <cellStyle name="Heading 3 2" xfId="35"/>
    <cellStyle name="Heading 3 2 10" xfId="1885"/>
    <cellStyle name="Heading 3 2 11" xfId="1886"/>
    <cellStyle name="Heading 3 2 12" xfId="1887"/>
    <cellStyle name="Heading 3 2 13" xfId="1888"/>
    <cellStyle name="Heading 3 2 14" xfId="1889"/>
    <cellStyle name="Heading 3 2 15" xfId="1890"/>
    <cellStyle name="Heading 3 2 16" xfId="1891"/>
    <cellStyle name="Heading 3 2 17" xfId="1892"/>
    <cellStyle name="Heading 3 2 18" xfId="1893"/>
    <cellStyle name="Heading 3 2 19" xfId="1894"/>
    <cellStyle name="Heading 3 2 2" xfId="1895"/>
    <cellStyle name="Heading 3 2 20" xfId="1896"/>
    <cellStyle name="Heading 3 2 3" xfId="1897"/>
    <cellStyle name="Heading 3 2 4" xfId="1898"/>
    <cellStyle name="Heading 3 2 5" xfId="1899"/>
    <cellStyle name="Heading 3 2 6" xfId="1900"/>
    <cellStyle name="Heading 3 2 7" xfId="1901"/>
    <cellStyle name="Heading 3 2 8" xfId="1902"/>
    <cellStyle name="Heading 3 2 9" xfId="1903"/>
    <cellStyle name="Heading 3 3" xfId="1904"/>
    <cellStyle name="Heading 3 3 10" xfId="1905"/>
    <cellStyle name="Heading 3 3 11" xfId="1906"/>
    <cellStyle name="Heading 3 3 12" xfId="1907"/>
    <cellStyle name="Heading 3 3 13" xfId="1908"/>
    <cellStyle name="Heading 3 3 14" xfId="1909"/>
    <cellStyle name="Heading 3 3 15" xfId="1910"/>
    <cellStyle name="Heading 3 3 16" xfId="1911"/>
    <cellStyle name="Heading 3 3 17" xfId="1912"/>
    <cellStyle name="Heading 3 3 18" xfId="1913"/>
    <cellStyle name="Heading 3 3 19" xfId="1914"/>
    <cellStyle name="Heading 3 3 2" xfId="1915"/>
    <cellStyle name="Heading 3 3 3" xfId="1916"/>
    <cellStyle name="Heading 3 3 4" xfId="1917"/>
    <cellStyle name="Heading 3 3 5" xfId="1918"/>
    <cellStyle name="Heading 3 3 6" xfId="1919"/>
    <cellStyle name="Heading 3 3 7" xfId="1920"/>
    <cellStyle name="Heading 3 3 8" xfId="1921"/>
    <cellStyle name="Heading 3 3 9" xfId="1922"/>
    <cellStyle name="Heading 3 4" xfId="1923"/>
    <cellStyle name="Heading 3 4 10" xfId="1924"/>
    <cellStyle name="Heading 3 4 11" xfId="1925"/>
    <cellStyle name="Heading 3 4 12" xfId="1926"/>
    <cellStyle name="Heading 3 4 13" xfId="1927"/>
    <cellStyle name="Heading 3 4 14" xfId="1928"/>
    <cellStyle name="Heading 3 4 15" xfId="1929"/>
    <cellStyle name="Heading 3 4 16" xfId="1930"/>
    <cellStyle name="Heading 3 4 17" xfId="1931"/>
    <cellStyle name="Heading 3 4 18" xfId="1932"/>
    <cellStyle name="Heading 3 4 19" xfId="1933"/>
    <cellStyle name="Heading 3 4 2" xfId="1934"/>
    <cellStyle name="Heading 3 4 3" xfId="1935"/>
    <cellStyle name="Heading 3 4 4" xfId="1936"/>
    <cellStyle name="Heading 3 4 5" xfId="1937"/>
    <cellStyle name="Heading 3 4 6" xfId="1938"/>
    <cellStyle name="Heading 3 4 7" xfId="1939"/>
    <cellStyle name="Heading 3 4 8" xfId="1940"/>
    <cellStyle name="Heading 3 4 9" xfId="1941"/>
    <cellStyle name="Heading 3 5" xfId="1942"/>
    <cellStyle name="Heading 3 5 2" xfId="1943"/>
    <cellStyle name="Heading 4 2" xfId="36"/>
    <cellStyle name="Heading 4 2 10" xfId="1944"/>
    <cellStyle name="Heading 4 2 11" xfId="1945"/>
    <cellStyle name="Heading 4 2 12" xfId="1946"/>
    <cellStyle name="Heading 4 2 13" xfId="1947"/>
    <cellStyle name="Heading 4 2 14" xfId="1948"/>
    <cellStyle name="Heading 4 2 15" xfId="1949"/>
    <cellStyle name="Heading 4 2 16" xfId="1950"/>
    <cellStyle name="Heading 4 2 17" xfId="1951"/>
    <cellStyle name="Heading 4 2 18" xfId="1952"/>
    <cellStyle name="Heading 4 2 19" xfId="1953"/>
    <cellStyle name="Heading 4 2 2" xfId="1954"/>
    <cellStyle name="Heading 4 2 20" xfId="1955"/>
    <cellStyle name="Heading 4 2 3" xfId="1956"/>
    <cellStyle name="Heading 4 2 4" xfId="1957"/>
    <cellStyle name="Heading 4 2 5" xfId="1958"/>
    <cellStyle name="Heading 4 2 6" xfId="1959"/>
    <cellStyle name="Heading 4 2 7" xfId="1960"/>
    <cellStyle name="Heading 4 2 8" xfId="1961"/>
    <cellStyle name="Heading 4 2 9" xfId="1962"/>
    <cellStyle name="Heading 4 3" xfId="1963"/>
    <cellStyle name="Heading 4 3 10" xfId="1964"/>
    <cellStyle name="Heading 4 3 11" xfId="1965"/>
    <cellStyle name="Heading 4 3 12" xfId="1966"/>
    <cellStyle name="Heading 4 3 13" xfId="1967"/>
    <cellStyle name="Heading 4 3 14" xfId="1968"/>
    <cellStyle name="Heading 4 3 15" xfId="1969"/>
    <cellStyle name="Heading 4 3 16" xfId="1970"/>
    <cellStyle name="Heading 4 3 17" xfId="1971"/>
    <cellStyle name="Heading 4 3 18" xfId="1972"/>
    <cellStyle name="Heading 4 3 19" xfId="1973"/>
    <cellStyle name="Heading 4 3 2" xfId="1974"/>
    <cellStyle name="Heading 4 3 3" xfId="1975"/>
    <cellStyle name="Heading 4 3 4" xfId="1976"/>
    <cellStyle name="Heading 4 3 5" xfId="1977"/>
    <cellStyle name="Heading 4 3 6" xfId="1978"/>
    <cellStyle name="Heading 4 3 7" xfId="1979"/>
    <cellStyle name="Heading 4 3 8" xfId="1980"/>
    <cellStyle name="Heading 4 3 9" xfId="1981"/>
    <cellStyle name="Heading 4 4" xfId="1982"/>
    <cellStyle name="Heading 4 4 10" xfId="1983"/>
    <cellStyle name="Heading 4 4 11" xfId="1984"/>
    <cellStyle name="Heading 4 4 12" xfId="1985"/>
    <cellStyle name="Heading 4 4 13" xfId="1986"/>
    <cellStyle name="Heading 4 4 14" xfId="1987"/>
    <cellStyle name="Heading 4 4 15" xfId="1988"/>
    <cellStyle name="Heading 4 4 16" xfId="1989"/>
    <cellStyle name="Heading 4 4 17" xfId="1990"/>
    <cellStyle name="Heading 4 4 18" xfId="1991"/>
    <cellStyle name="Heading 4 4 19" xfId="1992"/>
    <cellStyle name="Heading 4 4 2" xfId="1993"/>
    <cellStyle name="Heading 4 4 3" xfId="1994"/>
    <cellStyle name="Heading 4 4 4" xfId="1995"/>
    <cellStyle name="Heading 4 4 5" xfId="1996"/>
    <cellStyle name="Heading 4 4 6" xfId="1997"/>
    <cellStyle name="Heading 4 4 7" xfId="1998"/>
    <cellStyle name="Heading 4 4 8" xfId="1999"/>
    <cellStyle name="Heading 4 4 9" xfId="2000"/>
    <cellStyle name="Heading 4 5" xfId="2001"/>
    <cellStyle name="Heading 4 5 2" xfId="2002"/>
    <cellStyle name="Input 2" xfId="37"/>
    <cellStyle name="Input 2 10" xfId="2003"/>
    <cellStyle name="Input 2 11" xfId="2004"/>
    <cellStyle name="Input 2 12" xfId="2005"/>
    <cellStyle name="Input 2 13" xfId="2006"/>
    <cellStyle name="Input 2 14" xfId="2007"/>
    <cellStyle name="Input 2 15" xfId="2008"/>
    <cellStyle name="Input 2 16" xfId="2009"/>
    <cellStyle name="Input 2 17" xfId="2010"/>
    <cellStyle name="Input 2 18" xfId="2011"/>
    <cellStyle name="Input 2 19" xfId="2012"/>
    <cellStyle name="Input 2 2" xfId="2013"/>
    <cellStyle name="Input 2 20" xfId="2014"/>
    <cellStyle name="Input 2 3" xfId="2015"/>
    <cellStyle name="Input 2 4" xfId="2016"/>
    <cellStyle name="Input 2 5" xfId="2017"/>
    <cellStyle name="Input 2 6" xfId="2018"/>
    <cellStyle name="Input 2 7" xfId="2019"/>
    <cellStyle name="Input 2 8" xfId="2020"/>
    <cellStyle name="Input 2 9" xfId="2021"/>
    <cellStyle name="Input 3" xfId="2022"/>
    <cellStyle name="Input 3 10" xfId="2023"/>
    <cellStyle name="Input 3 11" xfId="2024"/>
    <cellStyle name="Input 3 12" xfId="2025"/>
    <cellStyle name="Input 3 13" xfId="2026"/>
    <cellStyle name="Input 3 14" xfId="2027"/>
    <cellStyle name="Input 3 15" xfId="2028"/>
    <cellStyle name="Input 3 16" xfId="2029"/>
    <cellStyle name="Input 3 17" xfId="2030"/>
    <cellStyle name="Input 3 18" xfId="2031"/>
    <cellStyle name="Input 3 19" xfId="2032"/>
    <cellStyle name="Input 3 2" xfId="2033"/>
    <cellStyle name="Input 3 3" xfId="2034"/>
    <cellStyle name="Input 3 4" xfId="2035"/>
    <cellStyle name="Input 3 5" xfId="2036"/>
    <cellStyle name="Input 3 6" xfId="2037"/>
    <cellStyle name="Input 3 7" xfId="2038"/>
    <cellStyle name="Input 3 8" xfId="2039"/>
    <cellStyle name="Input 3 9" xfId="2040"/>
    <cellStyle name="Input 4" xfId="2041"/>
    <cellStyle name="Input 4 10" xfId="2042"/>
    <cellStyle name="Input 4 11" xfId="2043"/>
    <cellStyle name="Input 4 12" xfId="2044"/>
    <cellStyle name="Input 4 13" xfId="2045"/>
    <cellStyle name="Input 4 14" xfId="2046"/>
    <cellStyle name="Input 4 15" xfId="2047"/>
    <cellStyle name="Input 4 16" xfId="2048"/>
    <cellStyle name="Input 4 17" xfId="2049"/>
    <cellStyle name="Input 4 18" xfId="2050"/>
    <cellStyle name="Input 4 19" xfId="2051"/>
    <cellStyle name="Input 4 2" xfId="2052"/>
    <cellStyle name="Input 4 3" xfId="2053"/>
    <cellStyle name="Input 4 4" xfId="2054"/>
    <cellStyle name="Input 4 5" xfId="2055"/>
    <cellStyle name="Input 4 6" xfId="2056"/>
    <cellStyle name="Input 4 7" xfId="2057"/>
    <cellStyle name="Input 4 8" xfId="2058"/>
    <cellStyle name="Input 4 9" xfId="2059"/>
    <cellStyle name="Input 5" xfId="2060"/>
    <cellStyle name="Input 5 2" xfId="2061"/>
    <cellStyle name="Linked Cell 2" xfId="38"/>
    <cellStyle name="Linked Cell 2 10" xfId="2062"/>
    <cellStyle name="Linked Cell 2 11" xfId="2063"/>
    <cellStyle name="Linked Cell 2 12" xfId="2064"/>
    <cellStyle name="Linked Cell 2 13" xfId="2065"/>
    <cellStyle name="Linked Cell 2 14" xfId="2066"/>
    <cellStyle name="Linked Cell 2 15" xfId="2067"/>
    <cellStyle name="Linked Cell 2 16" xfId="2068"/>
    <cellStyle name="Linked Cell 2 17" xfId="2069"/>
    <cellStyle name="Linked Cell 2 18" xfId="2070"/>
    <cellStyle name="Linked Cell 2 19" xfId="2071"/>
    <cellStyle name="Linked Cell 2 2" xfId="2072"/>
    <cellStyle name="Linked Cell 2 20" xfId="2073"/>
    <cellStyle name="Linked Cell 2 3" xfId="2074"/>
    <cellStyle name="Linked Cell 2 4" xfId="2075"/>
    <cellStyle name="Linked Cell 2 5" xfId="2076"/>
    <cellStyle name="Linked Cell 2 6" xfId="2077"/>
    <cellStyle name="Linked Cell 2 7" xfId="2078"/>
    <cellStyle name="Linked Cell 2 8" xfId="2079"/>
    <cellStyle name="Linked Cell 2 9" xfId="2080"/>
    <cellStyle name="Linked Cell 3" xfId="2081"/>
    <cellStyle name="Linked Cell 3 10" xfId="2082"/>
    <cellStyle name="Linked Cell 3 11" xfId="2083"/>
    <cellStyle name="Linked Cell 3 12" xfId="2084"/>
    <cellStyle name="Linked Cell 3 13" xfId="2085"/>
    <cellStyle name="Linked Cell 3 14" xfId="2086"/>
    <cellStyle name="Linked Cell 3 15" xfId="2087"/>
    <cellStyle name="Linked Cell 3 16" xfId="2088"/>
    <cellStyle name="Linked Cell 3 17" xfId="2089"/>
    <cellStyle name="Linked Cell 3 18" xfId="2090"/>
    <cellStyle name="Linked Cell 3 19" xfId="2091"/>
    <cellStyle name="Linked Cell 3 2" xfId="2092"/>
    <cellStyle name="Linked Cell 3 3" xfId="2093"/>
    <cellStyle name="Linked Cell 3 4" xfId="2094"/>
    <cellStyle name="Linked Cell 3 5" xfId="2095"/>
    <cellStyle name="Linked Cell 3 6" xfId="2096"/>
    <cellStyle name="Linked Cell 3 7" xfId="2097"/>
    <cellStyle name="Linked Cell 3 8" xfId="2098"/>
    <cellStyle name="Linked Cell 3 9" xfId="2099"/>
    <cellStyle name="Linked Cell 4" xfId="2100"/>
    <cellStyle name="Linked Cell 4 10" xfId="2101"/>
    <cellStyle name="Linked Cell 4 11" xfId="2102"/>
    <cellStyle name="Linked Cell 4 12" xfId="2103"/>
    <cellStyle name="Linked Cell 4 13" xfId="2104"/>
    <cellStyle name="Linked Cell 4 14" xfId="2105"/>
    <cellStyle name="Linked Cell 4 15" xfId="2106"/>
    <cellStyle name="Linked Cell 4 16" xfId="2107"/>
    <cellStyle name="Linked Cell 4 17" xfId="2108"/>
    <cellStyle name="Linked Cell 4 18" xfId="2109"/>
    <cellStyle name="Linked Cell 4 19" xfId="2110"/>
    <cellStyle name="Linked Cell 4 2" xfId="2111"/>
    <cellStyle name="Linked Cell 4 3" xfId="2112"/>
    <cellStyle name="Linked Cell 4 4" xfId="2113"/>
    <cellStyle name="Linked Cell 4 5" xfId="2114"/>
    <cellStyle name="Linked Cell 4 6" xfId="2115"/>
    <cellStyle name="Linked Cell 4 7" xfId="2116"/>
    <cellStyle name="Linked Cell 4 8" xfId="2117"/>
    <cellStyle name="Linked Cell 4 9" xfId="2118"/>
    <cellStyle name="Linked Cell 5" xfId="2119"/>
    <cellStyle name="Linked Cell 5 2" xfId="2120"/>
    <cellStyle name="Neutral 2" xfId="39"/>
    <cellStyle name="Neutral 2 10" xfId="2121"/>
    <cellStyle name="Neutral 2 11" xfId="2122"/>
    <cellStyle name="Neutral 2 12" xfId="2123"/>
    <cellStyle name="Neutral 2 13" xfId="2124"/>
    <cellStyle name="Neutral 2 14" xfId="2125"/>
    <cellStyle name="Neutral 2 15" xfId="2126"/>
    <cellStyle name="Neutral 2 16" xfId="2127"/>
    <cellStyle name="Neutral 2 17" xfId="2128"/>
    <cellStyle name="Neutral 2 18" xfId="2129"/>
    <cellStyle name="Neutral 2 19" xfId="2130"/>
    <cellStyle name="Neutral 2 2" xfId="2131"/>
    <cellStyle name="Neutral 2 20" xfId="2132"/>
    <cellStyle name="Neutral 2 3" xfId="2133"/>
    <cellStyle name="Neutral 2 4" xfId="2134"/>
    <cellStyle name="Neutral 2 5" xfId="2135"/>
    <cellStyle name="Neutral 2 6" xfId="2136"/>
    <cellStyle name="Neutral 2 7" xfId="2137"/>
    <cellStyle name="Neutral 2 8" xfId="2138"/>
    <cellStyle name="Neutral 2 9" xfId="2139"/>
    <cellStyle name="Neutral 3" xfId="2140"/>
    <cellStyle name="Neutral 3 10" xfId="2141"/>
    <cellStyle name="Neutral 3 11" xfId="2142"/>
    <cellStyle name="Neutral 3 12" xfId="2143"/>
    <cellStyle name="Neutral 3 13" xfId="2144"/>
    <cellStyle name="Neutral 3 14" xfId="2145"/>
    <cellStyle name="Neutral 3 15" xfId="2146"/>
    <cellStyle name="Neutral 3 16" xfId="2147"/>
    <cellStyle name="Neutral 3 17" xfId="2148"/>
    <cellStyle name="Neutral 3 18" xfId="2149"/>
    <cellStyle name="Neutral 3 19" xfId="2150"/>
    <cellStyle name="Neutral 3 2" xfId="2151"/>
    <cellStyle name="Neutral 3 3" xfId="2152"/>
    <cellStyle name="Neutral 3 4" xfId="2153"/>
    <cellStyle name="Neutral 3 5" xfId="2154"/>
    <cellStyle name="Neutral 3 6" xfId="2155"/>
    <cellStyle name="Neutral 3 7" xfId="2156"/>
    <cellStyle name="Neutral 3 8" xfId="2157"/>
    <cellStyle name="Neutral 3 9" xfId="2158"/>
    <cellStyle name="Neutral 4" xfId="2159"/>
    <cellStyle name="Neutral 4 10" xfId="2160"/>
    <cellStyle name="Neutral 4 11" xfId="2161"/>
    <cellStyle name="Neutral 4 12" xfId="2162"/>
    <cellStyle name="Neutral 4 13" xfId="2163"/>
    <cellStyle name="Neutral 4 14" xfId="2164"/>
    <cellStyle name="Neutral 4 15" xfId="2165"/>
    <cellStyle name="Neutral 4 16" xfId="2166"/>
    <cellStyle name="Neutral 4 17" xfId="2167"/>
    <cellStyle name="Neutral 4 18" xfId="2168"/>
    <cellStyle name="Neutral 4 19" xfId="2169"/>
    <cellStyle name="Neutral 4 2" xfId="2170"/>
    <cellStyle name="Neutral 4 3" xfId="2171"/>
    <cellStyle name="Neutral 4 4" xfId="2172"/>
    <cellStyle name="Neutral 4 5" xfId="2173"/>
    <cellStyle name="Neutral 4 6" xfId="2174"/>
    <cellStyle name="Neutral 4 7" xfId="2175"/>
    <cellStyle name="Neutral 4 8" xfId="2176"/>
    <cellStyle name="Neutral 4 9" xfId="2177"/>
    <cellStyle name="Neutral 5" xfId="2178"/>
    <cellStyle name="Neutral 5 2" xfId="2179"/>
    <cellStyle name="Normal" xfId="0" builtinId="0"/>
    <cellStyle name="Normal 10 2" xfId="2180"/>
    <cellStyle name="Normal 10 3" xfId="2181"/>
    <cellStyle name="Normal 10 4" xfId="2182"/>
    <cellStyle name="Normal 10 5" xfId="2183"/>
    <cellStyle name="Normal 10 6" xfId="2184"/>
    <cellStyle name="Normal 10 7" xfId="2185"/>
    <cellStyle name="Normal 11 2" xfId="2186"/>
    <cellStyle name="Normal 11 3" xfId="2187"/>
    <cellStyle name="Normal 11 4" xfId="2188"/>
    <cellStyle name="Normal 11 5" xfId="2189"/>
    <cellStyle name="Normal 11 6" xfId="2190"/>
    <cellStyle name="Normal 11 7" xfId="2191"/>
    <cellStyle name="Normal 12 10" xfId="2192"/>
    <cellStyle name="Normal 12 10 2" xfId="2193"/>
    <cellStyle name="Normal 12 11" xfId="2194"/>
    <cellStyle name="Normal 12 11 2" xfId="2195"/>
    <cellStyle name="Normal 12 12" xfId="2196"/>
    <cellStyle name="Normal 12 12 2" xfId="2197"/>
    <cellStyle name="Normal 12 13" xfId="2198"/>
    <cellStyle name="Normal 12 13 2" xfId="2199"/>
    <cellStyle name="Normal 12 14" xfId="2200"/>
    <cellStyle name="Normal 12 14 2" xfId="2201"/>
    <cellStyle name="Normal 12 15" xfId="2202"/>
    <cellStyle name="Normal 12 15 2" xfId="2203"/>
    <cellStyle name="Normal 12 16" xfId="2204"/>
    <cellStyle name="Normal 12 16 2" xfId="2205"/>
    <cellStyle name="Normal 12 2" xfId="2206"/>
    <cellStyle name="Normal 12 2 2" xfId="2207"/>
    <cellStyle name="Normal 12 3" xfId="2208"/>
    <cellStyle name="Normal 12 3 2" xfId="2209"/>
    <cellStyle name="Normal 12 4" xfId="2210"/>
    <cellStyle name="Normal 12 4 2" xfId="2211"/>
    <cellStyle name="Normal 12 5" xfId="2212"/>
    <cellStyle name="Normal 12 5 2" xfId="2213"/>
    <cellStyle name="Normal 12 6" xfId="2214"/>
    <cellStyle name="Normal 12 6 2" xfId="2215"/>
    <cellStyle name="Normal 12 7" xfId="2216"/>
    <cellStyle name="Normal 12 7 2" xfId="2217"/>
    <cellStyle name="Normal 12 8" xfId="2218"/>
    <cellStyle name="Normal 12 8 2" xfId="2219"/>
    <cellStyle name="Normal 12 9" xfId="2220"/>
    <cellStyle name="Normal 12 9 2" xfId="2221"/>
    <cellStyle name="Normal 2" xfId="40"/>
    <cellStyle name="Normal 2 2" xfId="2222"/>
    <cellStyle name="Normal 2 2 2" xfId="2223"/>
    <cellStyle name="Normal 2 2 2 2" xfId="2224"/>
    <cellStyle name="Normal 2 3" xfId="2225"/>
    <cellStyle name="Normal 2 3 2" xfId="2226"/>
    <cellStyle name="Normal 2 3 3" xfId="2227"/>
    <cellStyle name="Normal 2 3 4" xfId="2228"/>
    <cellStyle name="Normal 2 3 5" xfId="2229"/>
    <cellStyle name="Normal 2 4" xfId="2230"/>
    <cellStyle name="Normal 2 5" xfId="2231"/>
    <cellStyle name="Normal 2 5 2" xfId="2232"/>
    <cellStyle name="Normal 2 5 3" xfId="2233"/>
    <cellStyle name="Normal 2 6" xfId="2234"/>
    <cellStyle name="Normal 2 6 2" xfId="2235"/>
    <cellStyle name="Normal 2 6 2 2" xfId="2236"/>
    <cellStyle name="Normal 2 6 2 2 2" xfId="2237"/>
    <cellStyle name="Normal 2 6 2 2 2 2" xfId="2238"/>
    <cellStyle name="Normal 2 6 2 2 2 3" xfId="2239"/>
    <cellStyle name="Normal 2 6 2 2 3" xfId="2240"/>
    <cellStyle name="Normal 2 6 2 3" xfId="2241"/>
    <cellStyle name="Normal 2 6 2 3 2" xfId="2242"/>
    <cellStyle name="Normal 2 6 2 3 2 2" xfId="2243"/>
    <cellStyle name="Normal 2 6 2 4" xfId="2244"/>
    <cellStyle name="Normal 2 6 3" xfId="2245"/>
    <cellStyle name="Normal 2 6 3 2" xfId="2246"/>
    <cellStyle name="Normal 2 6 3 2 2" xfId="2247"/>
    <cellStyle name="Normal 2 6 4" xfId="2248"/>
    <cellStyle name="Normal 2 6 4 2" xfId="2249"/>
    <cellStyle name="Normal 2 6 4 3" xfId="2250"/>
    <cellStyle name="Normal 2 7" xfId="2251"/>
    <cellStyle name="Normal 2 8" xfId="2252"/>
    <cellStyle name="Normal 2 9" xfId="2253"/>
    <cellStyle name="Normal 2 9 10" xfId="2254"/>
    <cellStyle name="Normal 2 9 11" xfId="2255"/>
    <cellStyle name="Normal 2 9 12" xfId="2256"/>
    <cellStyle name="Normal 2 9 13" xfId="2257"/>
    <cellStyle name="Normal 2 9 2" xfId="2258"/>
    <cellStyle name="Normal 2 9 2 2" xfId="2259"/>
    <cellStyle name="Normal 2 9 2 2 2" xfId="2260"/>
    <cellStyle name="Normal 2 9 3" xfId="2261"/>
    <cellStyle name="Normal 2 9 4" xfId="2262"/>
    <cellStyle name="Normal 2 9 5" xfId="2263"/>
    <cellStyle name="Normal 2 9 6" xfId="2264"/>
    <cellStyle name="Normal 2 9 7" xfId="2265"/>
    <cellStyle name="Normal 2 9 8" xfId="2266"/>
    <cellStyle name="Normal 2 9 9" xfId="2267"/>
    <cellStyle name="Normal 3" xfId="41"/>
    <cellStyle name="Normal 3 2" xfId="51"/>
    <cellStyle name="Normal 3 2 2" xfId="2268"/>
    <cellStyle name="Normal 3 2 3" xfId="2269"/>
    <cellStyle name="Normal 3 3" xfId="2270"/>
    <cellStyle name="Normal 3 3 2" xfId="2271"/>
    <cellStyle name="Normal 3 4" xfId="2272"/>
    <cellStyle name="Normal 3 4 2" xfId="2273"/>
    <cellStyle name="Normal 3 5" xfId="2274"/>
    <cellStyle name="Normal 3 5 2" xfId="2275"/>
    <cellStyle name="Normal 3 6" xfId="2276"/>
    <cellStyle name="Normal 4" xfId="1"/>
    <cellStyle name="Normal 4 10" xfId="2277"/>
    <cellStyle name="Normal 4 11" xfId="2278"/>
    <cellStyle name="Normal 4 12" xfId="2279"/>
    <cellStyle name="Normal 4 13" xfId="2280"/>
    <cellStyle name="Normal 4 14" xfId="2281"/>
    <cellStyle name="Normal 4 15" xfId="2282"/>
    <cellStyle name="Normal 4 16" xfId="2283"/>
    <cellStyle name="Normal 4 17" xfId="2284"/>
    <cellStyle name="Normal 4 18" xfId="2285"/>
    <cellStyle name="Normal 4 2" xfId="2286"/>
    <cellStyle name="Normal 4 2 2" xfId="2287"/>
    <cellStyle name="Normal 4 2 2 2" xfId="2288"/>
    <cellStyle name="Normal 4 2 2 2 2" xfId="2289"/>
    <cellStyle name="Normal 4 2 2 2 2 2" xfId="2290"/>
    <cellStyle name="Normal 4 2 2 2 2 3" xfId="2291"/>
    <cellStyle name="Normal 4 2 2 2 3" xfId="2292"/>
    <cellStyle name="Normal 4 2 2 3" xfId="2293"/>
    <cellStyle name="Normal 4 2 2 3 2" xfId="2294"/>
    <cellStyle name="Normal 4 2 2 3 2 2" xfId="2295"/>
    <cellStyle name="Normal 4 2 2 4" xfId="2296"/>
    <cellStyle name="Normal 4 2 3" xfId="2297"/>
    <cellStyle name="Normal 4 2 3 2" xfId="2298"/>
    <cellStyle name="Normal 4 2 3 3" xfId="2299"/>
    <cellStyle name="Normal 4 2 4" xfId="2300"/>
    <cellStyle name="Normal 4 3" xfId="2301"/>
    <cellStyle name="Normal 4 4" xfId="2302"/>
    <cellStyle name="Normal 4 5" xfId="2303"/>
    <cellStyle name="Normal 4 6" xfId="2304"/>
    <cellStyle name="Normal 4 7" xfId="2305"/>
    <cellStyle name="Normal 4 8" xfId="2306"/>
    <cellStyle name="Normal 4 9" xfId="2307"/>
    <cellStyle name="Normal 5 2" xfId="2308"/>
    <cellStyle name="Normal 5 3" xfId="2309"/>
    <cellStyle name="Normal 5 4" xfId="2310"/>
    <cellStyle name="Normal 6 2" xfId="2311"/>
    <cellStyle name="Normal 7" xfId="2312"/>
    <cellStyle name="Normal 7 10" xfId="2313"/>
    <cellStyle name="Normal 7 11" xfId="2314"/>
    <cellStyle name="Normal 7 12" xfId="2315"/>
    <cellStyle name="Normal 7 13" xfId="2316"/>
    <cellStyle name="Normal 7 14" xfId="2317"/>
    <cellStyle name="Normal 7 15" xfId="2318"/>
    <cellStyle name="Normal 7 16" xfId="2319"/>
    <cellStyle name="Normal 7 17" xfId="2320"/>
    <cellStyle name="Normal 7 18" xfId="2321"/>
    <cellStyle name="Normal 7 2" xfId="2322"/>
    <cellStyle name="Normal 7 2 2" xfId="2323"/>
    <cellStyle name="Normal 7 2 2 2" xfId="2324"/>
    <cellStyle name="Normal 7 2 2 2 2" xfId="2325"/>
    <cellStyle name="Normal 7 2 2 2 2 2" xfId="2326"/>
    <cellStyle name="Normal 7 2 2 2 2 3" xfId="2327"/>
    <cellStyle name="Normal 7 2 2 2 3" xfId="2328"/>
    <cellStyle name="Normal 7 2 2 3" xfId="2329"/>
    <cellStyle name="Normal 7 2 2 3 2" xfId="2330"/>
    <cellStyle name="Normal 7 2 2 3 2 2" xfId="2331"/>
    <cellStyle name="Normal 7 2 2 4" xfId="2332"/>
    <cellStyle name="Normal 7 2 3" xfId="2333"/>
    <cellStyle name="Normal 7 2 3 2" xfId="2334"/>
    <cellStyle name="Normal 7 2 3 3" xfId="2335"/>
    <cellStyle name="Normal 7 2 4" xfId="2336"/>
    <cellStyle name="Normal 7 3" xfId="2337"/>
    <cellStyle name="Normal 7 4" xfId="2338"/>
    <cellStyle name="Normal 7 5" xfId="2339"/>
    <cellStyle name="Normal 7 6" xfId="2340"/>
    <cellStyle name="Normal 7 7" xfId="2341"/>
    <cellStyle name="Normal 7 8" xfId="2342"/>
    <cellStyle name="Normal 7 9" xfId="2343"/>
    <cellStyle name="Normal_WEP_TREE" xfId="2713"/>
    <cellStyle name="Normal-Big" xfId="42"/>
    <cellStyle name="Note 2" xfId="43"/>
    <cellStyle name="Note 2 10" xfId="2344"/>
    <cellStyle name="Note 2 11" xfId="2345"/>
    <cellStyle name="Note 2 12" xfId="2346"/>
    <cellStyle name="Note 2 13" xfId="2347"/>
    <cellStyle name="Note 2 14" xfId="2348"/>
    <cellStyle name="Note 2 15" xfId="2349"/>
    <cellStyle name="Note 2 16" xfId="2350"/>
    <cellStyle name="Note 2 17" xfId="2351"/>
    <cellStyle name="Note 2 18" xfId="2352"/>
    <cellStyle name="Note 2 19" xfId="2353"/>
    <cellStyle name="Note 2 2" xfId="2354"/>
    <cellStyle name="Note 2 2 2" xfId="2355"/>
    <cellStyle name="Note 2 2 2 2" xfId="2356"/>
    <cellStyle name="Note 2 2 2 2 2" xfId="2357"/>
    <cellStyle name="Note 2 2 2 2 2 2" xfId="2358"/>
    <cellStyle name="Note 2 2 2 2 2 3" xfId="2359"/>
    <cellStyle name="Note 2 2 2 2 3" xfId="2360"/>
    <cellStyle name="Note 2 2 2 3" xfId="2361"/>
    <cellStyle name="Note 2 2 2 3 2" xfId="2362"/>
    <cellStyle name="Note 2 2 2 3 2 2" xfId="2363"/>
    <cellStyle name="Note 2 2 2 4" xfId="2364"/>
    <cellStyle name="Note 2 2 3" xfId="2365"/>
    <cellStyle name="Note 2 2 3 2" xfId="2366"/>
    <cellStyle name="Note 2 2 3 3" xfId="2367"/>
    <cellStyle name="Note 2 2 4" xfId="2368"/>
    <cellStyle name="Note 2 20" xfId="2369"/>
    <cellStyle name="Note 2 21" xfId="2370"/>
    <cellStyle name="Note 2 3" xfId="2371"/>
    <cellStyle name="Note 2 4" xfId="2372"/>
    <cellStyle name="Note 2 5" xfId="2373"/>
    <cellStyle name="Note 2 6" xfId="2374"/>
    <cellStyle name="Note 2 7" xfId="2375"/>
    <cellStyle name="Note 2 8" xfId="2376"/>
    <cellStyle name="Note 2 9" xfId="2377"/>
    <cellStyle name="Note 3" xfId="2378"/>
    <cellStyle name="Note 3 10" xfId="2379"/>
    <cellStyle name="Note 3 11" xfId="2380"/>
    <cellStyle name="Note 3 12" xfId="2381"/>
    <cellStyle name="Note 3 13" xfId="2382"/>
    <cellStyle name="Note 3 14" xfId="2383"/>
    <cellStyle name="Note 3 15" xfId="2384"/>
    <cellStyle name="Note 3 16" xfId="2385"/>
    <cellStyle name="Note 3 17" xfId="2386"/>
    <cellStyle name="Note 3 18" xfId="2387"/>
    <cellStyle name="Note 3 19" xfId="2388"/>
    <cellStyle name="Note 3 2" xfId="2389"/>
    <cellStyle name="Note 3 2 2" xfId="2390"/>
    <cellStyle name="Note 3 2 2 2" xfId="2391"/>
    <cellStyle name="Note 3 2 2 2 2" xfId="2392"/>
    <cellStyle name="Note 3 2 2 2 2 2" xfId="2393"/>
    <cellStyle name="Note 3 2 2 2 2 3" xfId="2394"/>
    <cellStyle name="Note 3 2 2 2 3" xfId="2395"/>
    <cellStyle name="Note 3 2 2 3" xfId="2396"/>
    <cellStyle name="Note 3 2 2 3 2" xfId="2397"/>
    <cellStyle name="Note 3 2 2 3 2 2" xfId="2398"/>
    <cellStyle name="Note 3 2 2 4" xfId="2399"/>
    <cellStyle name="Note 3 2 3" xfId="2400"/>
    <cellStyle name="Note 3 2 3 2" xfId="2401"/>
    <cellStyle name="Note 3 2 3 3" xfId="2402"/>
    <cellStyle name="Note 3 2 4" xfId="2403"/>
    <cellStyle name="Note 3 3" xfId="2404"/>
    <cellStyle name="Note 3 4" xfId="2405"/>
    <cellStyle name="Note 3 5" xfId="2406"/>
    <cellStyle name="Note 3 6" xfId="2407"/>
    <cellStyle name="Note 3 7" xfId="2408"/>
    <cellStyle name="Note 3 8" xfId="2409"/>
    <cellStyle name="Note 3 9" xfId="2410"/>
    <cellStyle name="Note 4" xfId="2411"/>
    <cellStyle name="Note 4 10" xfId="2412"/>
    <cellStyle name="Note 4 11" xfId="2413"/>
    <cellStyle name="Note 4 12" xfId="2414"/>
    <cellStyle name="Note 4 13" xfId="2415"/>
    <cellStyle name="Note 4 14" xfId="2416"/>
    <cellStyle name="Note 4 15" xfId="2417"/>
    <cellStyle name="Note 4 16" xfId="2418"/>
    <cellStyle name="Note 4 17" xfId="2419"/>
    <cellStyle name="Note 4 18" xfId="2420"/>
    <cellStyle name="Note 4 19" xfId="2421"/>
    <cellStyle name="Note 4 2" xfId="2422"/>
    <cellStyle name="Note 4 2 2" xfId="2423"/>
    <cellStyle name="Note 4 2 2 2" xfId="2424"/>
    <cellStyle name="Note 4 2 2 2 2" xfId="2425"/>
    <cellStyle name="Note 4 2 2 2 2 2" xfId="2426"/>
    <cellStyle name="Note 4 2 2 2 2 3" xfId="2427"/>
    <cellStyle name="Note 4 2 2 2 3" xfId="2428"/>
    <cellStyle name="Note 4 2 2 3" xfId="2429"/>
    <cellStyle name="Note 4 2 2 3 2" xfId="2430"/>
    <cellStyle name="Note 4 2 2 3 2 2" xfId="2431"/>
    <cellStyle name="Note 4 2 2 4" xfId="2432"/>
    <cellStyle name="Note 4 2 3" xfId="2433"/>
    <cellStyle name="Note 4 2 3 2" xfId="2434"/>
    <cellStyle name="Note 4 2 3 3" xfId="2435"/>
    <cellStyle name="Note 4 2 4" xfId="2436"/>
    <cellStyle name="Note 4 3" xfId="2437"/>
    <cellStyle name="Note 4 4" xfId="2438"/>
    <cellStyle name="Note 4 5" xfId="2439"/>
    <cellStyle name="Note 4 6" xfId="2440"/>
    <cellStyle name="Note 4 7" xfId="2441"/>
    <cellStyle name="Note 4 8" xfId="2442"/>
    <cellStyle name="Note 4 9" xfId="2443"/>
    <cellStyle name="Note 5" xfId="2444"/>
    <cellStyle name="Note 5 2" xfId="2445"/>
    <cellStyle name="Note 6" xfId="2446"/>
    <cellStyle name="Output 2" xfId="44"/>
    <cellStyle name="Output 2 10" xfId="2447"/>
    <cellStyle name="Output 2 11" xfId="2448"/>
    <cellStyle name="Output 2 12" xfId="2449"/>
    <cellStyle name="Output 2 13" xfId="2450"/>
    <cellStyle name="Output 2 14" xfId="2451"/>
    <cellStyle name="Output 2 15" xfId="2452"/>
    <cellStyle name="Output 2 16" xfId="2453"/>
    <cellStyle name="Output 2 17" xfId="2454"/>
    <cellStyle name="Output 2 18" xfId="2455"/>
    <cellStyle name="Output 2 19" xfId="2456"/>
    <cellStyle name="Output 2 2" xfId="2457"/>
    <cellStyle name="Output 2 20" xfId="2458"/>
    <cellStyle name="Output 2 3" xfId="2459"/>
    <cellStyle name="Output 2 4" xfId="2460"/>
    <cellStyle name="Output 2 5" xfId="2461"/>
    <cellStyle name="Output 2 6" xfId="2462"/>
    <cellStyle name="Output 2 7" xfId="2463"/>
    <cellStyle name="Output 2 8" xfId="2464"/>
    <cellStyle name="Output 2 9" xfId="2465"/>
    <cellStyle name="Output 3" xfId="2466"/>
    <cellStyle name="Output 3 10" xfId="2467"/>
    <cellStyle name="Output 3 11" xfId="2468"/>
    <cellStyle name="Output 3 12" xfId="2469"/>
    <cellStyle name="Output 3 13" xfId="2470"/>
    <cellStyle name="Output 3 14" xfId="2471"/>
    <cellStyle name="Output 3 15" xfId="2472"/>
    <cellStyle name="Output 3 16" xfId="2473"/>
    <cellStyle name="Output 3 17" xfId="2474"/>
    <cellStyle name="Output 3 18" xfId="2475"/>
    <cellStyle name="Output 3 19" xfId="2476"/>
    <cellStyle name="Output 3 2" xfId="2477"/>
    <cellStyle name="Output 3 3" xfId="2478"/>
    <cellStyle name="Output 3 4" xfId="2479"/>
    <cellStyle name="Output 3 5" xfId="2480"/>
    <cellStyle name="Output 3 6" xfId="2481"/>
    <cellStyle name="Output 3 7" xfId="2482"/>
    <cellStyle name="Output 3 8" xfId="2483"/>
    <cellStyle name="Output 3 9" xfId="2484"/>
    <cellStyle name="Output 4" xfId="2485"/>
    <cellStyle name="Output 4 10" xfId="2486"/>
    <cellStyle name="Output 4 11" xfId="2487"/>
    <cellStyle name="Output 4 12" xfId="2488"/>
    <cellStyle name="Output 4 13" xfId="2489"/>
    <cellStyle name="Output 4 14" xfId="2490"/>
    <cellStyle name="Output 4 15" xfId="2491"/>
    <cellStyle name="Output 4 16" xfId="2492"/>
    <cellStyle name="Output 4 17" xfId="2493"/>
    <cellStyle name="Output 4 18" xfId="2494"/>
    <cellStyle name="Output 4 19" xfId="2495"/>
    <cellStyle name="Output 4 2" xfId="2496"/>
    <cellStyle name="Output 4 3" xfId="2497"/>
    <cellStyle name="Output 4 4" xfId="2498"/>
    <cellStyle name="Output 4 5" xfId="2499"/>
    <cellStyle name="Output 4 6" xfId="2500"/>
    <cellStyle name="Output 4 7" xfId="2501"/>
    <cellStyle name="Output 4 8" xfId="2502"/>
    <cellStyle name="Output 4 9" xfId="2503"/>
    <cellStyle name="Output 5" xfId="2504"/>
    <cellStyle name="Output 5 2" xfId="2505"/>
    <cellStyle name="Percent" xfId="52" builtinId="5"/>
    <cellStyle name="Percent 2" xfId="46"/>
    <cellStyle name="Percent 3" xfId="45"/>
    <cellStyle name="Percent 3 10" xfId="2506"/>
    <cellStyle name="Percent 3 10 2" xfId="2507"/>
    <cellStyle name="Percent 3 11" xfId="2508"/>
    <cellStyle name="Percent 3 11 2" xfId="2509"/>
    <cellStyle name="Percent 3 12" xfId="2510"/>
    <cellStyle name="Percent 3 12 2" xfId="2511"/>
    <cellStyle name="Percent 3 13" xfId="2512"/>
    <cellStyle name="Percent 3 13 2" xfId="2513"/>
    <cellStyle name="Percent 3 14" xfId="2514"/>
    <cellStyle name="Percent 3 14 2" xfId="2515"/>
    <cellStyle name="Percent 3 15" xfId="2516"/>
    <cellStyle name="Percent 3 15 2" xfId="2517"/>
    <cellStyle name="Percent 3 16" xfId="2518"/>
    <cellStyle name="Percent 3 16 2" xfId="2519"/>
    <cellStyle name="Percent 3 2" xfId="2520"/>
    <cellStyle name="Percent 3 2 2" xfId="2521"/>
    <cellStyle name="Percent 3 3" xfId="2522"/>
    <cellStyle name="Percent 3 3 2" xfId="2523"/>
    <cellStyle name="Percent 3 4" xfId="2524"/>
    <cellStyle name="Percent 3 4 2" xfId="2525"/>
    <cellStyle name="Percent 3 5" xfId="2526"/>
    <cellStyle name="Percent 3 5 2" xfId="2527"/>
    <cellStyle name="Percent 3 6" xfId="2528"/>
    <cellStyle name="Percent 3 6 2" xfId="2529"/>
    <cellStyle name="Percent 3 7" xfId="2530"/>
    <cellStyle name="Percent 3 7 2" xfId="2531"/>
    <cellStyle name="Percent 3 8" xfId="2532"/>
    <cellStyle name="Percent 3 8 2" xfId="2533"/>
    <cellStyle name="Percent 3 9" xfId="2534"/>
    <cellStyle name="Percent 3 9 2" xfId="2535"/>
    <cellStyle name="Style 1" xfId="47"/>
    <cellStyle name="Title 2" xfId="48"/>
    <cellStyle name="Title 2 10" xfId="2536"/>
    <cellStyle name="Title 2 11" xfId="2537"/>
    <cellStyle name="Title 2 12" xfId="2538"/>
    <cellStyle name="Title 2 13" xfId="2539"/>
    <cellStyle name="Title 2 14" xfId="2540"/>
    <cellStyle name="Title 2 15" xfId="2541"/>
    <cellStyle name="Title 2 16" xfId="2542"/>
    <cellStyle name="Title 2 17" xfId="2543"/>
    <cellStyle name="Title 2 18" xfId="2544"/>
    <cellStyle name="Title 2 19" xfId="2545"/>
    <cellStyle name="Title 2 2" xfId="2546"/>
    <cellStyle name="Title 2 20" xfId="2547"/>
    <cellStyle name="Title 2 3" xfId="2548"/>
    <cellStyle name="Title 2 4" xfId="2549"/>
    <cellStyle name="Title 2 5" xfId="2550"/>
    <cellStyle name="Title 2 6" xfId="2551"/>
    <cellStyle name="Title 2 7" xfId="2552"/>
    <cellStyle name="Title 2 8" xfId="2553"/>
    <cellStyle name="Title 2 9" xfId="2554"/>
    <cellStyle name="Title 3" xfId="2555"/>
    <cellStyle name="Title 3 10" xfId="2556"/>
    <cellStyle name="Title 3 11" xfId="2557"/>
    <cellStyle name="Title 3 12" xfId="2558"/>
    <cellStyle name="Title 3 13" xfId="2559"/>
    <cellStyle name="Title 3 14" xfId="2560"/>
    <cellStyle name="Title 3 15" xfId="2561"/>
    <cellStyle name="Title 3 16" xfId="2562"/>
    <cellStyle name="Title 3 17" xfId="2563"/>
    <cellStyle name="Title 3 18" xfId="2564"/>
    <cellStyle name="Title 3 19" xfId="2565"/>
    <cellStyle name="Title 3 2" xfId="2566"/>
    <cellStyle name="Title 3 3" xfId="2567"/>
    <cellStyle name="Title 3 4" xfId="2568"/>
    <cellStyle name="Title 3 5" xfId="2569"/>
    <cellStyle name="Title 3 6" xfId="2570"/>
    <cellStyle name="Title 3 7" xfId="2571"/>
    <cellStyle name="Title 3 8" xfId="2572"/>
    <cellStyle name="Title 3 9" xfId="2573"/>
    <cellStyle name="Title 4" xfId="2574"/>
    <cellStyle name="Title 4 10" xfId="2575"/>
    <cellStyle name="Title 4 11" xfId="2576"/>
    <cellStyle name="Title 4 12" xfId="2577"/>
    <cellStyle name="Title 4 13" xfId="2578"/>
    <cellStyle name="Title 4 14" xfId="2579"/>
    <cellStyle name="Title 4 15" xfId="2580"/>
    <cellStyle name="Title 4 16" xfId="2581"/>
    <cellStyle name="Title 4 17" xfId="2582"/>
    <cellStyle name="Title 4 18" xfId="2583"/>
    <cellStyle name="Title 4 19" xfId="2584"/>
    <cellStyle name="Title 4 2" xfId="2585"/>
    <cellStyle name="Title 4 3" xfId="2586"/>
    <cellStyle name="Title 4 4" xfId="2587"/>
    <cellStyle name="Title 4 5" xfId="2588"/>
    <cellStyle name="Title 4 6" xfId="2589"/>
    <cellStyle name="Title 4 7" xfId="2590"/>
    <cellStyle name="Title 4 8" xfId="2591"/>
    <cellStyle name="Title 4 9" xfId="2592"/>
    <cellStyle name="Title 5" xfId="2593"/>
    <cellStyle name="Title 5 2" xfId="2594"/>
    <cellStyle name="Total 2" xfId="49"/>
    <cellStyle name="Total 2 10" xfId="2595"/>
    <cellStyle name="Total 2 11" xfId="2596"/>
    <cellStyle name="Total 2 12" xfId="2597"/>
    <cellStyle name="Total 2 13" xfId="2598"/>
    <cellStyle name="Total 2 14" xfId="2599"/>
    <cellStyle name="Total 2 15" xfId="2600"/>
    <cellStyle name="Total 2 16" xfId="2601"/>
    <cellStyle name="Total 2 17" xfId="2602"/>
    <cellStyle name="Total 2 18" xfId="2603"/>
    <cellStyle name="Total 2 19" xfId="2604"/>
    <cellStyle name="Total 2 2" xfId="2605"/>
    <cellStyle name="Total 2 20" xfId="2606"/>
    <cellStyle name="Total 2 3" xfId="2607"/>
    <cellStyle name="Total 2 4" xfId="2608"/>
    <cellStyle name="Total 2 5" xfId="2609"/>
    <cellStyle name="Total 2 6" xfId="2610"/>
    <cellStyle name="Total 2 7" xfId="2611"/>
    <cellStyle name="Total 2 8" xfId="2612"/>
    <cellStyle name="Total 2 9" xfId="2613"/>
    <cellStyle name="Total 3" xfId="2614"/>
    <cellStyle name="Total 3 10" xfId="2615"/>
    <cellStyle name="Total 3 11" xfId="2616"/>
    <cellStyle name="Total 3 12" xfId="2617"/>
    <cellStyle name="Total 3 13" xfId="2618"/>
    <cellStyle name="Total 3 14" xfId="2619"/>
    <cellStyle name="Total 3 15" xfId="2620"/>
    <cellStyle name="Total 3 16" xfId="2621"/>
    <cellStyle name="Total 3 17" xfId="2622"/>
    <cellStyle name="Total 3 18" xfId="2623"/>
    <cellStyle name="Total 3 19" xfId="2624"/>
    <cellStyle name="Total 3 2" xfId="2625"/>
    <cellStyle name="Total 3 3" xfId="2626"/>
    <cellStyle name="Total 3 4" xfId="2627"/>
    <cellStyle name="Total 3 5" xfId="2628"/>
    <cellStyle name="Total 3 6" xfId="2629"/>
    <cellStyle name="Total 3 7" xfId="2630"/>
    <cellStyle name="Total 3 8" xfId="2631"/>
    <cellStyle name="Total 3 9" xfId="2632"/>
    <cellStyle name="Total 4" xfId="2633"/>
    <cellStyle name="Total 4 10" xfId="2634"/>
    <cellStyle name="Total 4 11" xfId="2635"/>
    <cellStyle name="Total 4 12" xfId="2636"/>
    <cellStyle name="Total 4 13" xfId="2637"/>
    <cellStyle name="Total 4 14" xfId="2638"/>
    <cellStyle name="Total 4 15" xfId="2639"/>
    <cellStyle name="Total 4 16" xfId="2640"/>
    <cellStyle name="Total 4 17" xfId="2641"/>
    <cellStyle name="Total 4 18" xfId="2642"/>
    <cellStyle name="Total 4 19" xfId="2643"/>
    <cellStyle name="Total 4 2" xfId="2644"/>
    <cellStyle name="Total 4 3" xfId="2645"/>
    <cellStyle name="Total 4 4" xfId="2646"/>
    <cellStyle name="Total 4 5" xfId="2647"/>
    <cellStyle name="Total 4 6" xfId="2648"/>
    <cellStyle name="Total 4 7" xfId="2649"/>
    <cellStyle name="Total 4 8" xfId="2650"/>
    <cellStyle name="Total 4 9" xfId="2651"/>
    <cellStyle name="Total 5" xfId="2652"/>
    <cellStyle name="Total 5 2" xfId="2653"/>
    <cellStyle name="Warning Text 2" xfId="50"/>
    <cellStyle name="Warning Text 2 10" xfId="2654"/>
    <cellStyle name="Warning Text 2 11" xfId="2655"/>
    <cellStyle name="Warning Text 2 12" xfId="2656"/>
    <cellStyle name="Warning Text 2 13" xfId="2657"/>
    <cellStyle name="Warning Text 2 14" xfId="2658"/>
    <cellStyle name="Warning Text 2 15" xfId="2659"/>
    <cellStyle name="Warning Text 2 16" xfId="2660"/>
    <cellStyle name="Warning Text 2 17" xfId="2661"/>
    <cellStyle name="Warning Text 2 18" xfId="2662"/>
    <cellStyle name="Warning Text 2 19" xfId="2663"/>
    <cellStyle name="Warning Text 2 2" xfId="2664"/>
    <cellStyle name="Warning Text 2 20" xfId="2665"/>
    <cellStyle name="Warning Text 2 3" xfId="2666"/>
    <cellStyle name="Warning Text 2 4" xfId="2667"/>
    <cellStyle name="Warning Text 2 5" xfId="2668"/>
    <cellStyle name="Warning Text 2 6" xfId="2669"/>
    <cellStyle name="Warning Text 2 7" xfId="2670"/>
    <cellStyle name="Warning Text 2 8" xfId="2671"/>
    <cellStyle name="Warning Text 2 9" xfId="2672"/>
    <cellStyle name="Warning Text 3" xfId="2673"/>
    <cellStyle name="Warning Text 3 10" xfId="2674"/>
    <cellStyle name="Warning Text 3 11" xfId="2675"/>
    <cellStyle name="Warning Text 3 12" xfId="2676"/>
    <cellStyle name="Warning Text 3 13" xfId="2677"/>
    <cellStyle name="Warning Text 3 14" xfId="2678"/>
    <cellStyle name="Warning Text 3 15" xfId="2679"/>
    <cellStyle name="Warning Text 3 16" xfId="2680"/>
    <cellStyle name="Warning Text 3 17" xfId="2681"/>
    <cellStyle name="Warning Text 3 18" xfId="2682"/>
    <cellStyle name="Warning Text 3 19" xfId="2683"/>
    <cellStyle name="Warning Text 3 2" xfId="2684"/>
    <cellStyle name="Warning Text 3 3" xfId="2685"/>
    <cellStyle name="Warning Text 3 4" xfId="2686"/>
    <cellStyle name="Warning Text 3 5" xfId="2687"/>
    <cellStyle name="Warning Text 3 6" xfId="2688"/>
    <cellStyle name="Warning Text 3 7" xfId="2689"/>
    <cellStyle name="Warning Text 3 8" xfId="2690"/>
    <cellStyle name="Warning Text 3 9" xfId="2691"/>
    <cellStyle name="Warning Text 4" xfId="2692"/>
    <cellStyle name="Warning Text 4 10" xfId="2693"/>
    <cellStyle name="Warning Text 4 11" xfId="2694"/>
    <cellStyle name="Warning Text 4 12" xfId="2695"/>
    <cellStyle name="Warning Text 4 13" xfId="2696"/>
    <cellStyle name="Warning Text 4 14" xfId="2697"/>
    <cellStyle name="Warning Text 4 15" xfId="2698"/>
    <cellStyle name="Warning Text 4 16" xfId="2699"/>
    <cellStyle name="Warning Text 4 17" xfId="2700"/>
    <cellStyle name="Warning Text 4 18" xfId="2701"/>
    <cellStyle name="Warning Text 4 19" xfId="2702"/>
    <cellStyle name="Warning Text 4 2" xfId="2703"/>
    <cellStyle name="Warning Text 4 3" xfId="2704"/>
    <cellStyle name="Warning Text 4 4" xfId="2705"/>
    <cellStyle name="Warning Text 4 5" xfId="2706"/>
    <cellStyle name="Warning Text 4 6" xfId="2707"/>
    <cellStyle name="Warning Text 4 7" xfId="2708"/>
    <cellStyle name="Warning Text 4 8" xfId="2709"/>
    <cellStyle name="Warning Text 4 9" xfId="2710"/>
    <cellStyle name="Warning Text 5" xfId="2711"/>
    <cellStyle name="Warning Text 5 2" xfId="2712"/>
  </cellStyles>
  <dxfs count="0"/>
  <tableStyles count="0" defaultTableStyle="TableStyleMedium9" defaultPivotStyle="PivotStyleLight16"/>
  <colors>
    <mruColors>
      <color rgb="FF66FF99"/>
      <color rgb="FFFFCCCC"/>
      <color rgb="FF009900"/>
      <color rgb="FFFFFF99"/>
      <color rgb="FF99FF99"/>
      <color rgb="FFCCCCFF"/>
      <color rgb="FFCCE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9515507436570417"/>
          <c:y val="0.14125017267578388"/>
          <c:w val="0.59258245844269319"/>
          <c:h val="0.6828581295759083"/>
        </c:manualLayout>
      </c:layout>
      <c:bar3DChart>
        <c:barDir val="col"/>
        <c:grouping val="clustered"/>
        <c:varyColors val="0"/>
        <c:ser>
          <c:idx val="0"/>
          <c:order val="0"/>
          <c:tx>
            <c:strRef>
              <c:f>Financial!$A$6</c:f>
              <c:strCache>
                <c:ptCount val="1"/>
                <c:pt idx="0">
                  <c:v>Total Income</c:v>
                </c:pt>
              </c:strCache>
            </c:strRef>
          </c:tx>
          <c:invertIfNegative val="0"/>
          <c:cat>
            <c:strRef>
              <c:f>Financial!$B$5:$F$5</c:f>
              <c:strCache>
                <c:ptCount val="5"/>
                <c:pt idx="0">
                  <c:v>Nov</c:v>
                </c:pt>
                <c:pt idx="1">
                  <c:v>Dec</c:v>
                </c:pt>
                <c:pt idx="2">
                  <c:v>Jan</c:v>
                </c:pt>
                <c:pt idx="3">
                  <c:v>Feb</c:v>
                </c:pt>
                <c:pt idx="4">
                  <c:v>Mar</c:v>
                </c:pt>
              </c:strCache>
            </c:strRef>
          </c:cat>
          <c:val>
            <c:numRef>
              <c:f>Financial!$B$6:$F$6</c:f>
              <c:numCache>
                <c:formatCode>#,##0</c:formatCode>
                <c:ptCount val="5"/>
                <c:pt idx="0">
                  <c:v>32000</c:v>
                </c:pt>
                <c:pt idx="1">
                  <c:v>32000</c:v>
                </c:pt>
                <c:pt idx="2">
                  <c:v>32000</c:v>
                </c:pt>
              </c:numCache>
            </c:numRef>
          </c:val>
        </c:ser>
        <c:ser>
          <c:idx val="1"/>
          <c:order val="1"/>
          <c:tx>
            <c:strRef>
              <c:f>Financial!$A$7</c:f>
              <c:strCache>
                <c:ptCount val="1"/>
                <c:pt idx="0">
                  <c:v>Total Expense</c:v>
                </c:pt>
              </c:strCache>
            </c:strRef>
          </c:tx>
          <c:invertIfNegative val="0"/>
          <c:cat>
            <c:strRef>
              <c:f>Financial!$B$5:$F$5</c:f>
              <c:strCache>
                <c:ptCount val="5"/>
                <c:pt idx="0">
                  <c:v>Nov</c:v>
                </c:pt>
                <c:pt idx="1">
                  <c:v>Dec</c:v>
                </c:pt>
                <c:pt idx="2">
                  <c:v>Jan</c:v>
                </c:pt>
                <c:pt idx="3">
                  <c:v>Feb</c:v>
                </c:pt>
                <c:pt idx="4">
                  <c:v>Mar</c:v>
                </c:pt>
              </c:strCache>
            </c:strRef>
          </c:cat>
          <c:val>
            <c:numRef>
              <c:f>Financial!$B$7:$F$7</c:f>
              <c:numCache>
                <c:formatCode>#,##0</c:formatCode>
                <c:ptCount val="5"/>
                <c:pt idx="0">
                  <c:v>10000</c:v>
                </c:pt>
                <c:pt idx="1">
                  <c:v>10000</c:v>
                </c:pt>
                <c:pt idx="2">
                  <c:v>10000</c:v>
                </c:pt>
              </c:numCache>
            </c:numRef>
          </c:val>
        </c:ser>
        <c:dLbls>
          <c:showLegendKey val="0"/>
          <c:showVal val="0"/>
          <c:showCatName val="0"/>
          <c:showSerName val="0"/>
          <c:showPercent val="0"/>
          <c:showBubbleSize val="0"/>
        </c:dLbls>
        <c:gapWidth val="150"/>
        <c:shape val="cylinder"/>
        <c:axId val="146283136"/>
        <c:axId val="146317696"/>
        <c:axId val="0"/>
      </c:bar3DChart>
      <c:catAx>
        <c:axId val="146283136"/>
        <c:scaling>
          <c:orientation val="minMax"/>
        </c:scaling>
        <c:delete val="0"/>
        <c:axPos val="b"/>
        <c:majorTickMark val="out"/>
        <c:minorTickMark val="none"/>
        <c:tickLblPos val="nextTo"/>
        <c:crossAx val="146317696"/>
        <c:crosses val="autoZero"/>
        <c:auto val="1"/>
        <c:lblAlgn val="ctr"/>
        <c:lblOffset val="100"/>
        <c:noMultiLvlLbl val="0"/>
      </c:catAx>
      <c:valAx>
        <c:axId val="146317696"/>
        <c:scaling>
          <c:orientation val="minMax"/>
        </c:scaling>
        <c:delete val="0"/>
        <c:axPos val="l"/>
        <c:majorGridlines/>
        <c:numFmt formatCode="#,##0" sourceLinked="1"/>
        <c:majorTickMark val="out"/>
        <c:minorTickMark val="none"/>
        <c:tickLblPos val="nextTo"/>
        <c:crossAx val="146283136"/>
        <c:crosses val="autoZero"/>
        <c:crossBetween val="between"/>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tx>
            <c:strRef>
              <c:f>Financial!$G$28</c:f>
              <c:strCache>
                <c:ptCount val="1"/>
                <c:pt idx="0">
                  <c:v>Average Income %</c:v>
                </c:pt>
              </c:strCache>
            </c:strRef>
          </c:tx>
          <c:explosion val="25"/>
          <c:cat>
            <c:strRef>
              <c:f>Financial!$A$29:$A$33</c:f>
              <c:strCache>
                <c:ptCount val="5"/>
                <c:pt idx="0">
                  <c:v>Cultural &amp; Educational Tours</c:v>
                </c:pt>
                <c:pt idx="1">
                  <c:v>FOLK Program Fee</c:v>
                </c:pt>
                <c:pt idx="2">
                  <c:v>Hostel Fees</c:v>
                </c:pt>
                <c:pt idx="3">
                  <c:v>Prasadam Distribution Receipts</c:v>
                </c:pt>
                <c:pt idx="4">
                  <c:v>Other Income</c:v>
                </c:pt>
              </c:strCache>
            </c:strRef>
          </c:cat>
          <c:val>
            <c:numRef>
              <c:f>Financial!$G$29:$G$33</c:f>
              <c:numCache>
                <c:formatCode>0%</c:formatCode>
                <c:ptCount val="5"/>
                <c:pt idx="0">
                  <c:v>0.1009375</c:v>
                </c:pt>
                <c:pt idx="1">
                  <c:v>3.7455208333333334</c:v>
                </c:pt>
                <c:pt idx="2">
                  <c:v>14.265000000000001</c:v>
                </c:pt>
                <c:pt idx="3">
                  <c:v>2.4604166666666667</c:v>
                </c:pt>
                <c:pt idx="4">
                  <c:v>3.5617916666666667</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zero"/>
    <c:showDLblsOverMax val="0"/>
  </c:chart>
  <c:printSettings>
    <c:headerFooter/>
    <c:pageMargins b="0.75000000000000167" l="0.70000000000000062" r="0.70000000000000062" t="0.7500000000000016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tx>
            <c:strRef>
              <c:f>Financial!$G$51</c:f>
              <c:strCache>
                <c:ptCount val="1"/>
                <c:pt idx="0">
                  <c:v>Average Expense %</c:v>
                </c:pt>
              </c:strCache>
            </c:strRef>
          </c:tx>
          <c:explosion val="25"/>
          <c:cat>
            <c:strRef>
              <c:f>Financial!$A$52:$A$56</c:f>
              <c:strCache>
                <c:ptCount val="5"/>
                <c:pt idx="0">
                  <c:v>Rent Paid,Repair &amp; Maintenance</c:v>
                </c:pt>
                <c:pt idx="1">
                  <c:v>Salary &amp; Wages and Employee Related Expense</c:v>
                </c:pt>
                <c:pt idx="2">
                  <c:v>Food Distribution</c:v>
                </c:pt>
                <c:pt idx="3">
                  <c:v>Educational Tour and Local Conveyance</c:v>
                </c:pt>
                <c:pt idx="4">
                  <c:v>Others</c:v>
                </c:pt>
              </c:strCache>
            </c:strRef>
          </c:cat>
          <c:val>
            <c:numRef>
              <c:f>Financial!$G$52:$G$56</c:f>
              <c:numCache>
                <c:formatCode>0%</c:formatCode>
                <c:ptCount val="5"/>
                <c:pt idx="0">
                  <c:v>21.963333333333335</c:v>
                </c:pt>
                <c:pt idx="1">
                  <c:v>26.681766666666665</c:v>
                </c:pt>
                <c:pt idx="2">
                  <c:v>37.950466666666671</c:v>
                </c:pt>
                <c:pt idx="3">
                  <c:v>0.9728</c:v>
                </c:pt>
                <c:pt idx="4">
                  <c:v>148.08939999999998</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zero"/>
    <c:showDLblsOverMax val="0"/>
  </c:chart>
  <c:printSettings>
    <c:headerFooter/>
    <c:pageMargins b="0.75000000000000167" l="0.70000000000000062" r="0.70000000000000062" t="0.75000000000000167"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Funnel!$G$1</c:f>
              <c:strCache>
                <c:ptCount val="1"/>
                <c:pt idx="0">
                  <c:v>Conversion %</c:v>
                </c:pt>
              </c:strCache>
            </c:strRef>
          </c:tx>
          <c:invertIfNegative val="0"/>
          <c:cat>
            <c:strRef>
              <c:f>Funnel!$F$2:$F$7</c:f>
              <c:strCache>
                <c:ptCount val="6"/>
                <c:pt idx="1">
                  <c:v>LP to L0</c:v>
                </c:pt>
                <c:pt idx="2">
                  <c:v>L0 to L1</c:v>
                </c:pt>
                <c:pt idx="3">
                  <c:v>L1 to L2</c:v>
                </c:pt>
                <c:pt idx="4">
                  <c:v>L2 to L3</c:v>
                </c:pt>
                <c:pt idx="5">
                  <c:v>L3 to L4</c:v>
                </c:pt>
              </c:strCache>
            </c:strRef>
          </c:cat>
          <c:val>
            <c:numRef>
              <c:f>Funnel!$G$2:$G$7</c:f>
              <c:numCache>
                <c:formatCode>0%</c:formatCode>
                <c:ptCount val="6"/>
                <c:pt idx="1">
                  <c:v>-0.15151515151515152</c:v>
                </c:pt>
                <c:pt idx="2">
                  <c:v>0.2</c:v>
                </c:pt>
                <c:pt idx="3">
                  <c:v>1.5</c:v>
                </c:pt>
                <c:pt idx="4">
                  <c:v>0.2</c:v>
                </c:pt>
                <c:pt idx="5">
                  <c:v>-0.41176470588235292</c:v>
                </c:pt>
              </c:numCache>
            </c:numRef>
          </c:val>
        </c:ser>
        <c:dLbls>
          <c:showLegendKey val="0"/>
          <c:showVal val="0"/>
          <c:showCatName val="0"/>
          <c:showSerName val="0"/>
          <c:showPercent val="0"/>
          <c:showBubbleSize val="0"/>
        </c:dLbls>
        <c:gapWidth val="150"/>
        <c:shape val="cylinder"/>
        <c:axId val="145031168"/>
        <c:axId val="145032704"/>
        <c:axId val="0"/>
      </c:bar3DChart>
      <c:catAx>
        <c:axId val="145031168"/>
        <c:scaling>
          <c:orientation val="minMax"/>
        </c:scaling>
        <c:delete val="0"/>
        <c:axPos val="b"/>
        <c:majorTickMark val="out"/>
        <c:minorTickMark val="none"/>
        <c:tickLblPos val="nextTo"/>
        <c:crossAx val="145032704"/>
        <c:crosses val="autoZero"/>
        <c:auto val="1"/>
        <c:lblAlgn val="ctr"/>
        <c:lblOffset val="100"/>
        <c:noMultiLvlLbl val="0"/>
      </c:catAx>
      <c:valAx>
        <c:axId val="145032704"/>
        <c:scaling>
          <c:orientation val="minMax"/>
        </c:scaling>
        <c:delete val="0"/>
        <c:axPos val="l"/>
        <c:numFmt formatCode="0" sourceLinked="1"/>
        <c:majorTickMark val="out"/>
        <c:minorTickMark val="none"/>
        <c:tickLblPos val="nextTo"/>
        <c:crossAx val="145031168"/>
        <c:crosses val="autoZero"/>
        <c:crossBetween val="between"/>
      </c:valAx>
      <c:spPr>
        <a:noFill/>
        <a:ln w="25400">
          <a:noFill/>
        </a:ln>
      </c:spPr>
    </c:plotArea>
    <c:legend>
      <c:legendPos val="r"/>
      <c:overlay val="0"/>
    </c:legend>
    <c:plotVisOnly val="1"/>
    <c:dispBlanksAs val="gap"/>
    <c:showDLblsOverMax val="0"/>
  </c:chart>
  <c:printSettings>
    <c:headerFooter/>
    <c:pageMargins b="0.75000000000000155" l="0.70000000000000062" r="0.70000000000000062" t="0.750000000000001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Funnel!$G$13</c:f>
              <c:strCache>
                <c:ptCount val="1"/>
                <c:pt idx="0">
                  <c:v>Average</c:v>
                </c:pt>
              </c:strCache>
            </c:strRef>
          </c:tx>
          <c:spPr>
            <a:solidFill>
              <a:srgbClr val="FFC000"/>
            </a:solidFill>
          </c:spPr>
          <c:invertIfNegative val="0"/>
          <c:cat>
            <c:strRef>
              <c:f>Funnel!$A$14:$A$20</c:f>
              <c:strCache>
                <c:ptCount val="7"/>
                <c:pt idx="0">
                  <c:v>LP</c:v>
                </c:pt>
                <c:pt idx="1">
                  <c:v>L0</c:v>
                </c:pt>
                <c:pt idx="2">
                  <c:v>L1</c:v>
                </c:pt>
                <c:pt idx="3">
                  <c:v>L2</c:v>
                </c:pt>
                <c:pt idx="4">
                  <c:v>L3</c:v>
                </c:pt>
                <c:pt idx="5">
                  <c:v>L4</c:v>
                </c:pt>
                <c:pt idx="6">
                  <c:v>L5</c:v>
                </c:pt>
              </c:strCache>
            </c:strRef>
          </c:cat>
          <c:val>
            <c:numRef>
              <c:f>Funnel!$G$14:$G$20</c:f>
              <c:numCache>
                <c:formatCode>0%</c:formatCode>
                <c:ptCount val="7"/>
                <c:pt idx="1">
                  <c:v>-0.47417725643532094</c:v>
                </c:pt>
                <c:pt idx="2">
                  <c:v>-0.4140005646527386</c:v>
                </c:pt>
                <c:pt idx="3">
                  <c:v>0.3520833333333333</c:v>
                </c:pt>
                <c:pt idx="4">
                  <c:v>-0.11666666666666667</c:v>
                </c:pt>
                <c:pt idx="5">
                  <c:v>-0.50244312468577168</c:v>
                </c:pt>
                <c:pt idx="6">
                  <c:v>-0.90833333333333333</c:v>
                </c:pt>
              </c:numCache>
            </c:numRef>
          </c:val>
        </c:ser>
        <c:dLbls>
          <c:showLegendKey val="0"/>
          <c:showVal val="0"/>
          <c:showCatName val="0"/>
          <c:showSerName val="0"/>
          <c:showPercent val="0"/>
          <c:showBubbleSize val="0"/>
        </c:dLbls>
        <c:gapWidth val="150"/>
        <c:axId val="145049088"/>
        <c:axId val="145050624"/>
      </c:barChart>
      <c:catAx>
        <c:axId val="145049088"/>
        <c:scaling>
          <c:orientation val="minMax"/>
        </c:scaling>
        <c:delete val="0"/>
        <c:axPos val="b"/>
        <c:majorTickMark val="out"/>
        <c:minorTickMark val="none"/>
        <c:tickLblPos val="nextTo"/>
        <c:spPr>
          <a:noFill/>
        </c:spPr>
        <c:crossAx val="145050624"/>
        <c:crosses val="autoZero"/>
        <c:auto val="1"/>
        <c:lblAlgn val="ctr"/>
        <c:lblOffset val="100"/>
        <c:noMultiLvlLbl val="0"/>
      </c:catAx>
      <c:valAx>
        <c:axId val="145050624"/>
        <c:scaling>
          <c:orientation val="minMax"/>
        </c:scaling>
        <c:delete val="0"/>
        <c:axPos val="l"/>
        <c:numFmt formatCode="General" sourceLinked="1"/>
        <c:majorTickMark val="out"/>
        <c:minorTickMark val="none"/>
        <c:tickLblPos val="nextTo"/>
        <c:crossAx val="145049088"/>
        <c:crosses val="autoZero"/>
        <c:crossBetween val="between"/>
      </c:valAx>
      <c:spPr>
        <a:noFill/>
      </c:spPr>
    </c:plotArea>
    <c:legend>
      <c:legendPos val="r"/>
      <c:overlay val="0"/>
    </c:legend>
    <c:plotVisOnly val="1"/>
    <c:dispBlanksAs val="gap"/>
    <c:showDLblsOverMax val="0"/>
  </c:chart>
  <c:printSettings>
    <c:headerFooter/>
    <c:pageMargins b="0.75000000000000155" l="0.70000000000000062" r="0.70000000000000062" t="0.7500000000000015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Engagement!$G$1</c:f>
              <c:strCache>
                <c:ptCount val="1"/>
                <c:pt idx="0">
                  <c:v>Average</c:v>
                </c:pt>
              </c:strCache>
            </c:strRef>
          </c:tx>
          <c:invertIfNegative val="0"/>
          <c:cat>
            <c:strRef>
              <c:f>Engagement!$A$2:$A$11</c:f>
              <c:strCache>
                <c:ptCount val="10"/>
                <c:pt idx="0">
                  <c:v>GNRD</c:v>
                </c:pt>
                <c:pt idx="1">
                  <c:v>VNTD</c:v>
                </c:pt>
                <c:pt idx="2">
                  <c:v>MCTD</c:v>
                </c:pt>
                <c:pt idx="3">
                  <c:v>SRID</c:v>
                </c:pt>
                <c:pt idx="4">
                  <c:v>Janaka Das</c:v>
                </c:pt>
                <c:pt idx="5">
                  <c:v>KLND</c:v>
                </c:pt>
                <c:pt idx="6">
                  <c:v>KKTD</c:v>
                </c:pt>
                <c:pt idx="7">
                  <c:v>VLVD</c:v>
                </c:pt>
                <c:pt idx="8">
                  <c:v>MHCD</c:v>
                </c:pt>
                <c:pt idx="9">
                  <c:v>SDND</c:v>
                </c:pt>
              </c:strCache>
            </c:strRef>
          </c:cat>
          <c:val>
            <c:numRef>
              <c:f>Engagement!$G$2:$G$11</c:f>
              <c:numCache>
                <c:formatCode>0</c:formatCode>
                <c:ptCount val="10"/>
                <c:pt idx="0">
                  <c:v>28.5</c:v>
                </c:pt>
                <c:pt idx="1">
                  <c:v>19</c:v>
                </c:pt>
                <c:pt idx="2">
                  <c:v>8.75</c:v>
                </c:pt>
                <c:pt idx="3">
                  <c:v>60</c:v>
                </c:pt>
                <c:pt idx="4">
                  <c:v>60</c:v>
                </c:pt>
                <c:pt idx="5">
                  <c:v>25</c:v>
                </c:pt>
                <c:pt idx="6">
                  <c:v>30</c:v>
                </c:pt>
                <c:pt idx="7">
                  <c:v>12.5</c:v>
                </c:pt>
                <c:pt idx="8">
                  <c:v>65</c:v>
                </c:pt>
                <c:pt idx="9">
                  <c:v>20</c:v>
                </c:pt>
              </c:numCache>
            </c:numRef>
          </c:val>
        </c:ser>
        <c:dLbls>
          <c:showLegendKey val="0"/>
          <c:showVal val="0"/>
          <c:showCatName val="0"/>
          <c:showSerName val="0"/>
          <c:showPercent val="0"/>
          <c:showBubbleSize val="0"/>
        </c:dLbls>
        <c:gapWidth val="150"/>
        <c:axId val="146499456"/>
        <c:axId val="146500992"/>
      </c:barChart>
      <c:catAx>
        <c:axId val="146499456"/>
        <c:scaling>
          <c:orientation val="minMax"/>
        </c:scaling>
        <c:delete val="0"/>
        <c:axPos val="b"/>
        <c:majorTickMark val="out"/>
        <c:minorTickMark val="none"/>
        <c:tickLblPos val="nextTo"/>
        <c:crossAx val="146500992"/>
        <c:crosses val="autoZero"/>
        <c:auto val="1"/>
        <c:lblAlgn val="ctr"/>
        <c:lblOffset val="100"/>
        <c:noMultiLvlLbl val="0"/>
      </c:catAx>
      <c:valAx>
        <c:axId val="146500992"/>
        <c:scaling>
          <c:orientation val="minMax"/>
        </c:scaling>
        <c:delete val="0"/>
        <c:axPos val="l"/>
        <c:majorGridlines/>
        <c:numFmt formatCode="0" sourceLinked="1"/>
        <c:majorTickMark val="out"/>
        <c:minorTickMark val="none"/>
        <c:tickLblPos val="nextTo"/>
        <c:crossAx val="146499456"/>
        <c:crosses val="autoZero"/>
        <c:crossBetween val="between"/>
      </c:valAx>
    </c:plotArea>
    <c:legend>
      <c:legendPos val="r"/>
      <c:overlay val="0"/>
    </c:legend>
    <c:plotVisOnly val="1"/>
    <c:dispBlanksAs val="gap"/>
    <c:showDLblsOverMax val="0"/>
  </c:chart>
  <c:printSettings>
    <c:headerFooter/>
    <c:pageMargins b="0.75000000000000155" l="0.70000000000000062" r="0.70000000000000062" t="0.7500000000000015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Engagement!$A$20</c:f>
              <c:strCache>
                <c:ptCount val="1"/>
                <c:pt idx="0">
                  <c:v>MCTD</c:v>
                </c:pt>
              </c:strCache>
            </c:strRef>
          </c:tx>
          <c:cat>
            <c:strRef>
              <c:f>Engagement!$B$19:$F$19</c:f>
              <c:strCache>
                <c:ptCount val="5"/>
                <c:pt idx="0">
                  <c:v>Nov</c:v>
                </c:pt>
                <c:pt idx="1">
                  <c:v>Dec</c:v>
                </c:pt>
                <c:pt idx="2">
                  <c:v>Jan</c:v>
                </c:pt>
                <c:pt idx="3">
                  <c:v>Feb</c:v>
                </c:pt>
                <c:pt idx="4">
                  <c:v>Mar</c:v>
                </c:pt>
              </c:strCache>
            </c:strRef>
          </c:cat>
          <c:val>
            <c:numRef>
              <c:f>Engagement!$B$20:$F$20</c:f>
              <c:numCache>
                <c:formatCode>General</c:formatCode>
                <c:ptCount val="5"/>
                <c:pt idx="0">
                  <c:v>5</c:v>
                </c:pt>
                <c:pt idx="1">
                  <c:v>10</c:v>
                </c:pt>
                <c:pt idx="2">
                  <c:v>10</c:v>
                </c:pt>
                <c:pt idx="3">
                  <c:v>10</c:v>
                </c:pt>
              </c:numCache>
            </c:numRef>
          </c:val>
          <c:smooth val="0"/>
        </c:ser>
        <c:ser>
          <c:idx val="1"/>
          <c:order val="1"/>
          <c:tx>
            <c:strRef>
              <c:f>Engagement!$A$21</c:f>
              <c:strCache>
                <c:ptCount val="1"/>
                <c:pt idx="0">
                  <c:v>VLVD</c:v>
                </c:pt>
              </c:strCache>
            </c:strRef>
          </c:tx>
          <c:cat>
            <c:strRef>
              <c:f>Engagement!$B$19:$F$19</c:f>
              <c:strCache>
                <c:ptCount val="5"/>
                <c:pt idx="0">
                  <c:v>Nov</c:v>
                </c:pt>
                <c:pt idx="1">
                  <c:v>Dec</c:v>
                </c:pt>
                <c:pt idx="2">
                  <c:v>Jan</c:v>
                </c:pt>
                <c:pt idx="3">
                  <c:v>Feb</c:v>
                </c:pt>
                <c:pt idx="4">
                  <c:v>Mar</c:v>
                </c:pt>
              </c:strCache>
            </c:strRef>
          </c:cat>
          <c:val>
            <c:numRef>
              <c:f>Engagement!$B$21:$F$21</c:f>
              <c:numCache>
                <c:formatCode>General</c:formatCode>
                <c:ptCount val="5"/>
                <c:pt idx="0">
                  <c:v>10</c:v>
                </c:pt>
                <c:pt idx="1">
                  <c:v>10</c:v>
                </c:pt>
                <c:pt idx="2">
                  <c:v>15</c:v>
                </c:pt>
                <c:pt idx="3">
                  <c:v>15</c:v>
                </c:pt>
              </c:numCache>
            </c:numRef>
          </c:val>
          <c:smooth val="0"/>
        </c:ser>
        <c:ser>
          <c:idx val="2"/>
          <c:order val="2"/>
          <c:tx>
            <c:strRef>
              <c:f>Engagement!$A$22</c:f>
              <c:strCache>
                <c:ptCount val="1"/>
                <c:pt idx="0">
                  <c:v>SDND</c:v>
                </c:pt>
              </c:strCache>
            </c:strRef>
          </c:tx>
          <c:cat>
            <c:strRef>
              <c:f>Engagement!$B$19:$F$19</c:f>
              <c:strCache>
                <c:ptCount val="5"/>
                <c:pt idx="0">
                  <c:v>Nov</c:v>
                </c:pt>
                <c:pt idx="1">
                  <c:v>Dec</c:v>
                </c:pt>
                <c:pt idx="2">
                  <c:v>Jan</c:v>
                </c:pt>
                <c:pt idx="3">
                  <c:v>Feb</c:v>
                </c:pt>
                <c:pt idx="4">
                  <c:v>Mar</c:v>
                </c:pt>
              </c:strCache>
            </c:strRef>
          </c:cat>
          <c:val>
            <c:numRef>
              <c:f>Engagement!$B$22:$F$22</c:f>
              <c:numCache>
                <c:formatCode>General</c:formatCode>
                <c:ptCount val="5"/>
                <c:pt idx="0">
                  <c:v>20</c:v>
                </c:pt>
                <c:pt idx="1">
                  <c:v>20</c:v>
                </c:pt>
                <c:pt idx="2">
                  <c:v>20</c:v>
                </c:pt>
                <c:pt idx="3">
                  <c:v>20</c:v>
                </c:pt>
              </c:numCache>
            </c:numRef>
          </c:val>
          <c:smooth val="0"/>
        </c:ser>
        <c:ser>
          <c:idx val="3"/>
          <c:order val="3"/>
          <c:tx>
            <c:strRef>
              <c:f>Engagement!$A$23</c:f>
              <c:strCache>
                <c:ptCount val="1"/>
                <c:pt idx="0">
                  <c:v>VNTD</c:v>
                </c:pt>
              </c:strCache>
            </c:strRef>
          </c:tx>
          <c:cat>
            <c:strRef>
              <c:f>Engagement!$B$19:$F$19</c:f>
              <c:strCache>
                <c:ptCount val="5"/>
                <c:pt idx="0">
                  <c:v>Nov</c:v>
                </c:pt>
                <c:pt idx="1">
                  <c:v>Dec</c:v>
                </c:pt>
                <c:pt idx="2">
                  <c:v>Jan</c:v>
                </c:pt>
                <c:pt idx="3">
                  <c:v>Feb</c:v>
                </c:pt>
                <c:pt idx="4">
                  <c:v>Mar</c:v>
                </c:pt>
              </c:strCache>
            </c:strRef>
          </c:cat>
          <c:val>
            <c:numRef>
              <c:f>Engagement!$B$23:$F$23</c:f>
              <c:numCache>
                <c:formatCode>General</c:formatCode>
                <c:ptCount val="5"/>
                <c:pt idx="0">
                  <c:v>10</c:v>
                </c:pt>
                <c:pt idx="1">
                  <c:v>22</c:v>
                </c:pt>
                <c:pt idx="2">
                  <c:v>22</c:v>
                </c:pt>
                <c:pt idx="3">
                  <c:v>22</c:v>
                </c:pt>
              </c:numCache>
            </c:numRef>
          </c:val>
          <c:smooth val="0"/>
        </c:ser>
        <c:ser>
          <c:idx val="4"/>
          <c:order val="4"/>
          <c:tx>
            <c:strRef>
              <c:f>Engagement!$A$24</c:f>
              <c:strCache>
                <c:ptCount val="1"/>
                <c:pt idx="0">
                  <c:v>KLND</c:v>
                </c:pt>
              </c:strCache>
            </c:strRef>
          </c:tx>
          <c:cat>
            <c:strRef>
              <c:f>Engagement!$B$19:$F$19</c:f>
              <c:strCache>
                <c:ptCount val="5"/>
                <c:pt idx="0">
                  <c:v>Nov</c:v>
                </c:pt>
                <c:pt idx="1">
                  <c:v>Dec</c:v>
                </c:pt>
                <c:pt idx="2">
                  <c:v>Jan</c:v>
                </c:pt>
                <c:pt idx="3">
                  <c:v>Feb</c:v>
                </c:pt>
                <c:pt idx="4">
                  <c:v>Mar</c:v>
                </c:pt>
              </c:strCache>
            </c:strRef>
          </c:cat>
          <c:val>
            <c:numRef>
              <c:f>Engagement!$B$24:$F$24</c:f>
              <c:numCache>
                <c:formatCode>General</c:formatCode>
                <c:ptCount val="5"/>
                <c:pt idx="0">
                  <c:v>25</c:v>
                </c:pt>
                <c:pt idx="1">
                  <c:v>25</c:v>
                </c:pt>
                <c:pt idx="2">
                  <c:v>25</c:v>
                </c:pt>
                <c:pt idx="3">
                  <c:v>25</c:v>
                </c:pt>
              </c:numCache>
            </c:numRef>
          </c:val>
          <c:smooth val="0"/>
        </c:ser>
        <c:ser>
          <c:idx val="5"/>
          <c:order val="5"/>
          <c:tx>
            <c:strRef>
              <c:f>Engagement!$A$25</c:f>
              <c:strCache>
                <c:ptCount val="1"/>
                <c:pt idx="0">
                  <c:v>KKTD</c:v>
                </c:pt>
              </c:strCache>
            </c:strRef>
          </c:tx>
          <c:cat>
            <c:strRef>
              <c:f>Engagement!$B$19:$F$19</c:f>
              <c:strCache>
                <c:ptCount val="5"/>
                <c:pt idx="0">
                  <c:v>Nov</c:v>
                </c:pt>
                <c:pt idx="1">
                  <c:v>Dec</c:v>
                </c:pt>
                <c:pt idx="2">
                  <c:v>Jan</c:v>
                </c:pt>
                <c:pt idx="3">
                  <c:v>Feb</c:v>
                </c:pt>
                <c:pt idx="4">
                  <c:v>Mar</c:v>
                </c:pt>
              </c:strCache>
            </c:strRef>
          </c:cat>
          <c:val>
            <c:numRef>
              <c:f>Engagement!$B$25:$F$25</c:f>
              <c:numCache>
                <c:formatCode>General</c:formatCode>
                <c:ptCount val="5"/>
                <c:pt idx="0">
                  <c:v>30</c:v>
                </c:pt>
                <c:pt idx="1">
                  <c:v>30</c:v>
                </c:pt>
                <c:pt idx="2">
                  <c:v>30</c:v>
                </c:pt>
                <c:pt idx="3">
                  <c:v>30</c:v>
                </c:pt>
              </c:numCache>
            </c:numRef>
          </c:val>
          <c:smooth val="0"/>
        </c:ser>
        <c:ser>
          <c:idx val="6"/>
          <c:order val="6"/>
          <c:tx>
            <c:strRef>
              <c:f>Engagement!$A$26</c:f>
              <c:strCache>
                <c:ptCount val="1"/>
                <c:pt idx="0">
                  <c:v>GNRD</c:v>
                </c:pt>
              </c:strCache>
            </c:strRef>
          </c:tx>
          <c:cat>
            <c:strRef>
              <c:f>Engagement!$B$19:$F$19</c:f>
              <c:strCache>
                <c:ptCount val="5"/>
                <c:pt idx="0">
                  <c:v>Nov</c:v>
                </c:pt>
                <c:pt idx="1">
                  <c:v>Dec</c:v>
                </c:pt>
                <c:pt idx="2">
                  <c:v>Jan</c:v>
                </c:pt>
                <c:pt idx="3">
                  <c:v>Feb</c:v>
                </c:pt>
                <c:pt idx="4">
                  <c:v>Mar</c:v>
                </c:pt>
              </c:strCache>
            </c:strRef>
          </c:cat>
          <c:val>
            <c:numRef>
              <c:f>Engagement!$B$26:$F$26</c:f>
              <c:numCache>
                <c:formatCode>General</c:formatCode>
                <c:ptCount val="5"/>
                <c:pt idx="0">
                  <c:v>25</c:v>
                </c:pt>
                <c:pt idx="1">
                  <c:v>25</c:v>
                </c:pt>
                <c:pt idx="2">
                  <c:v>32</c:v>
                </c:pt>
                <c:pt idx="3">
                  <c:v>32</c:v>
                </c:pt>
              </c:numCache>
            </c:numRef>
          </c:val>
          <c:smooth val="0"/>
        </c:ser>
        <c:ser>
          <c:idx val="7"/>
          <c:order val="7"/>
          <c:tx>
            <c:strRef>
              <c:f>Engagement!$A$27</c:f>
              <c:strCache>
                <c:ptCount val="1"/>
                <c:pt idx="0">
                  <c:v>SRID</c:v>
                </c:pt>
              </c:strCache>
            </c:strRef>
          </c:tx>
          <c:cat>
            <c:strRef>
              <c:f>Engagement!$B$19:$F$19</c:f>
              <c:strCache>
                <c:ptCount val="5"/>
                <c:pt idx="0">
                  <c:v>Nov</c:v>
                </c:pt>
                <c:pt idx="1">
                  <c:v>Dec</c:v>
                </c:pt>
                <c:pt idx="2">
                  <c:v>Jan</c:v>
                </c:pt>
                <c:pt idx="3">
                  <c:v>Feb</c:v>
                </c:pt>
                <c:pt idx="4">
                  <c:v>Mar</c:v>
                </c:pt>
              </c:strCache>
            </c:strRef>
          </c:cat>
          <c:val>
            <c:numRef>
              <c:f>Engagement!$B$27:$F$27</c:f>
              <c:numCache>
                <c:formatCode>General</c:formatCode>
                <c:ptCount val="5"/>
                <c:pt idx="0">
                  <c:v>60</c:v>
                </c:pt>
                <c:pt idx="1">
                  <c:v>60</c:v>
                </c:pt>
                <c:pt idx="2">
                  <c:v>60</c:v>
                </c:pt>
                <c:pt idx="3">
                  <c:v>60</c:v>
                </c:pt>
              </c:numCache>
            </c:numRef>
          </c:val>
          <c:smooth val="0"/>
        </c:ser>
        <c:ser>
          <c:idx val="8"/>
          <c:order val="8"/>
          <c:tx>
            <c:strRef>
              <c:f>Engagement!$A$28</c:f>
              <c:strCache>
                <c:ptCount val="1"/>
                <c:pt idx="0">
                  <c:v>Janaka Das</c:v>
                </c:pt>
              </c:strCache>
            </c:strRef>
          </c:tx>
          <c:cat>
            <c:strRef>
              <c:f>Engagement!$B$19:$F$19</c:f>
              <c:strCache>
                <c:ptCount val="5"/>
                <c:pt idx="0">
                  <c:v>Nov</c:v>
                </c:pt>
                <c:pt idx="1">
                  <c:v>Dec</c:v>
                </c:pt>
                <c:pt idx="2">
                  <c:v>Jan</c:v>
                </c:pt>
                <c:pt idx="3">
                  <c:v>Feb</c:v>
                </c:pt>
                <c:pt idx="4">
                  <c:v>Mar</c:v>
                </c:pt>
              </c:strCache>
            </c:strRef>
          </c:cat>
          <c:val>
            <c:numRef>
              <c:f>Engagement!$B$28:$F$28</c:f>
              <c:numCache>
                <c:formatCode>General</c:formatCode>
                <c:ptCount val="5"/>
                <c:pt idx="0">
                  <c:v>60</c:v>
                </c:pt>
                <c:pt idx="1">
                  <c:v>60</c:v>
                </c:pt>
                <c:pt idx="2">
                  <c:v>60</c:v>
                </c:pt>
                <c:pt idx="3">
                  <c:v>60</c:v>
                </c:pt>
              </c:numCache>
            </c:numRef>
          </c:val>
          <c:smooth val="0"/>
        </c:ser>
        <c:ser>
          <c:idx val="9"/>
          <c:order val="9"/>
          <c:tx>
            <c:strRef>
              <c:f>Engagement!$A$29</c:f>
              <c:strCache>
                <c:ptCount val="1"/>
                <c:pt idx="0">
                  <c:v>MHCD</c:v>
                </c:pt>
              </c:strCache>
            </c:strRef>
          </c:tx>
          <c:cat>
            <c:strRef>
              <c:f>Engagement!$B$19:$F$19</c:f>
              <c:strCache>
                <c:ptCount val="5"/>
                <c:pt idx="0">
                  <c:v>Nov</c:v>
                </c:pt>
                <c:pt idx="1">
                  <c:v>Dec</c:v>
                </c:pt>
                <c:pt idx="2">
                  <c:v>Jan</c:v>
                </c:pt>
                <c:pt idx="3">
                  <c:v>Feb</c:v>
                </c:pt>
                <c:pt idx="4">
                  <c:v>Mar</c:v>
                </c:pt>
              </c:strCache>
            </c:strRef>
          </c:cat>
          <c:val>
            <c:numRef>
              <c:f>Engagement!$B$29:$F$29</c:f>
              <c:numCache>
                <c:formatCode>General</c:formatCode>
                <c:ptCount val="5"/>
                <c:pt idx="0">
                  <c:v>65</c:v>
                </c:pt>
                <c:pt idx="1">
                  <c:v>65</c:v>
                </c:pt>
                <c:pt idx="2">
                  <c:v>65</c:v>
                </c:pt>
                <c:pt idx="3">
                  <c:v>65</c:v>
                </c:pt>
              </c:numCache>
            </c:numRef>
          </c:val>
          <c:smooth val="0"/>
        </c:ser>
        <c:dLbls>
          <c:showLegendKey val="0"/>
          <c:showVal val="0"/>
          <c:showCatName val="0"/>
          <c:showSerName val="0"/>
          <c:showPercent val="0"/>
          <c:showBubbleSize val="0"/>
        </c:dLbls>
        <c:marker val="1"/>
        <c:smooth val="0"/>
        <c:axId val="146360960"/>
        <c:axId val="146370944"/>
      </c:lineChart>
      <c:catAx>
        <c:axId val="146360960"/>
        <c:scaling>
          <c:orientation val="minMax"/>
        </c:scaling>
        <c:delete val="0"/>
        <c:axPos val="b"/>
        <c:majorTickMark val="out"/>
        <c:minorTickMark val="none"/>
        <c:tickLblPos val="nextTo"/>
        <c:crossAx val="146370944"/>
        <c:crosses val="autoZero"/>
        <c:auto val="1"/>
        <c:lblAlgn val="ctr"/>
        <c:lblOffset val="100"/>
        <c:noMultiLvlLbl val="0"/>
      </c:catAx>
      <c:valAx>
        <c:axId val="146370944"/>
        <c:scaling>
          <c:orientation val="minMax"/>
        </c:scaling>
        <c:delete val="0"/>
        <c:axPos val="l"/>
        <c:numFmt formatCode="General" sourceLinked="1"/>
        <c:majorTickMark val="out"/>
        <c:minorTickMark val="none"/>
        <c:tickLblPos val="nextTo"/>
        <c:crossAx val="146360960"/>
        <c:crosses val="autoZero"/>
        <c:crossBetween val="between"/>
      </c:valAx>
    </c:plotArea>
    <c:legend>
      <c:legendPos val="r"/>
      <c:overlay val="0"/>
    </c:legend>
    <c:plotVisOnly val="1"/>
    <c:dispBlanksAs val="gap"/>
    <c:showDLblsOverMax val="0"/>
  </c:chart>
  <c:printSettings>
    <c:headerFooter/>
    <c:pageMargins b="0.75000000000000155" l="0.70000000000000062" r="0.70000000000000062" t="0.75000000000000155" header="0.30000000000000032" footer="0.30000000000000032"/>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Engagement!$A$36</c:f>
              <c:strCache>
                <c:ptCount val="1"/>
                <c:pt idx="0">
                  <c:v>SOS</c:v>
                </c:pt>
              </c:strCache>
            </c:strRef>
          </c:tx>
          <c:spPr>
            <a:solidFill>
              <a:srgbClr val="FFFF99"/>
            </a:solidFill>
          </c:spPr>
          <c:invertIfNegative val="0"/>
          <c:cat>
            <c:strRef>
              <c:f>Engagement!$G$35</c:f>
              <c:strCache>
                <c:ptCount val="1"/>
                <c:pt idx="0">
                  <c:v>Average</c:v>
                </c:pt>
              </c:strCache>
            </c:strRef>
          </c:cat>
          <c:val>
            <c:numRef>
              <c:f>Engagement!$G$36</c:f>
              <c:numCache>
                <c:formatCode>0</c:formatCode>
                <c:ptCount val="1"/>
                <c:pt idx="0">
                  <c:v>30.5</c:v>
                </c:pt>
              </c:numCache>
            </c:numRef>
          </c:val>
        </c:ser>
        <c:ser>
          <c:idx val="1"/>
          <c:order val="1"/>
          <c:tx>
            <c:strRef>
              <c:f>Engagement!$A$37</c:f>
              <c:strCache>
                <c:ptCount val="1"/>
                <c:pt idx="0">
                  <c:v>FOLK 2</c:v>
                </c:pt>
              </c:strCache>
            </c:strRef>
          </c:tx>
          <c:spPr>
            <a:solidFill>
              <a:srgbClr val="66FF99"/>
            </a:solidFill>
          </c:spPr>
          <c:invertIfNegative val="0"/>
          <c:cat>
            <c:strRef>
              <c:f>Engagement!$G$35</c:f>
              <c:strCache>
                <c:ptCount val="1"/>
                <c:pt idx="0">
                  <c:v>Average</c:v>
                </c:pt>
              </c:strCache>
            </c:strRef>
          </c:cat>
          <c:val>
            <c:numRef>
              <c:f>Engagement!$G$37</c:f>
              <c:numCache>
                <c:formatCode>0</c:formatCode>
                <c:ptCount val="1"/>
                <c:pt idx="0">
                  <c:v>79.25</c:v>
                </c:pt>
              </c:numCache>
            </c:numRef>
          </c:val>
        </c:ser>
        <c:ser>
          <c:idx val="2"/>
          <c:order val="2"/>
          <c:tx>
            <c:strRef>
              <c:f>Engagement!$A$38</c:f>
              <c:strCache>
                <c:ptCount val="1"/>
                <c:pt idx="0">
                  <c:v>FOLK 4</c:v>
                </c:pt>
              </c:strCache>
            </c:strRef>
          </c:tx>
          <c:spPr>
            <a:solidFill>
              <a:srgbClr val="FFFF00"/>
            </a:solidFill>
          </c:spPr>
          <c:invertIfNegative val="0"/>
          <c:cat>
            <c:strRef>
              <c:f>Engagement!$G$35</c:f>
              <c:strCache>
                <c:ptCount val="1"/>
                <c:pt idx="0">
                  <c:v>Average</c:v>
                </c:pt>
              </c:strCache>
            </c:strRef>
          </c:cat>
          <c:val>
            <c:numRef>
              <c:f>Engagement!$G$38</c:f>
              <c:numCache>
                <c:formatCode>0</c:formatCode>
                <c:ptCount val="1"/>
                <c:pt idx="0">
                  <c:v>35.25</c:v>
                </c:pt>
              </c:numCache>
            </c:numRef>
          </c:val>
        </c:ser>
        <c:ser>
          <c:idx val="3"/>
          <c:order val="3"/>
          <c:tx>
            <c:strRef>
              <c:f>Engagement!$A$39</c:f>
              <c:strCache>
                <c:ptCount val="1"/>
                <c:pt idx="0">
                  <c:v>FOLK Forum</c:v>
                </c:pt>
              </c:strCache>
            </c:strRef>
          </c:tx>
          <c:spPr>
            <a:solidFill>
              <a:srgbClr val="FFCCCC"/>
            </a:solidFill>
          </c:spPr>
          <c:invertIfNegative val="0"/>
          <c:cat>
            <c:strRef>
              <c:f>Engagement!$G$35</c:f>
              <c:strCache>
                <c:ptCount val="1"/>
                <c:pt idx="0">
                  <c:v>Average</c:v>
                </c:pt>
              </c:strCache>
            </c:strRef>
          </c:cat>
          <c:val>
            <c:numRef>
              <c:f>Engagement!$G$39</c:f>
              <c:numCache>
                <c:formatCode>0</c:formatCode>
                <c:ptCount val="1"/>
                <c:pt idx="0">
                  <c:v>23.75</c:v>
                </c:pt>
              </c:numCache>
            </c:numRef>
          </c:val>
        </c:ser>
        <c:dLbls>
          <c:showLegendKey val="0"/>
          <c:showVal val="0"/>
          <c:showCatName val="0"/>
          <c:showSerName val="0"/>
          <c:showPercent val="0"/>
          <c:showBubbleSize val="0"/>
        </c:dLbls>
        <c:gapWidth val="150"/>
        <c:shape val="cylinder"/>
        <c:axId val="146402304"/>
        <c:axId val="146547456"/>
        <c:axId val="0"/>
      </c:bar3DChart>
      <c:catAx>
        <c:axId val="146402304"/>
        <c:scaling>
          <c:orientation val="minMax"/>
        </c:scaling>
        <c:delete val="0"/>
        <c:axPos val="b"/>
        <c:majorTickMark val="out"/>
        <c:minorTickMark val="none"/>
        <c:tickLblPos val="nextTo"/>
        <c:crossAx val="146547456"/>
        <c:crosses val="autoZero"/>
        <c:auto val="1"/>
        <c:lblAlgn val="ctr"/>
        <c:lblOffset val="100"/>
        <c:noMultiLvlLbl val="0"/>
      </c:catAx>
      <c:valAx>
        <c:axId val="146547456"/>
        <c:scaling>
          <c:orientation val="minMax"/>
        </c:scaling>
        <c:delete val="0"/>
        <c:axPos val="l"/>
        <c:majorGridlines/>
        <c:numFmt formatCode="0" sourceLinked="1"/>
        <c:majorTickMark val="out"/>
        <c:minorTickMark val="none"/>
        <c:tickLblPos val="nextTo"/>
        <c:crossAx val="146402304"/>
        <c:crosses val="autoZero"/>
        <c:crossBetween val="between"/>
      </c:valAx>
    </c:plotArea>
    <c:legend>
      <c:legendPos val="r"/>
      <c:overlay val="0"/>
    </c:legend>
    <c:plotVisOnly val="1"/>
    <c:dispBlanksAs val="gap"/>
    <c:showDLblsOverMax val="0"/>
  </c:chart>
  <c:printSettings>
    <c:headerFooter/>
    <c:pageMargins b="0.75000000000000133" l="0.70000000000000062" r="0.70000000000000062" t="0.75000000000000133" header="0.30000000000000032" footer="0.30000000000000032"/>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57150</xdr:colOff>
      <xdr:row>1</xdr:row>
      <xdr:rowOff>76200</xdr:rowOff>
    </xdr:from>
    <xdr:to>
      <xdr:col>18</xdr:col>
      <xdr:colOff>523875</xdr:colOff>
      <xdr:row>2</xdr:row>
      <xdr:rowOff>142875</xdr:rowOff>
    </xdr:to>
    <xdr:sp macro="" textlink="">
      <xdr:nvSpPr>
        <xdr:cNvPr id="2" name="Rectangle 1"/>
        <xdr:cNvSpPr/>
      </xdr:nvSpPr>
      <xdr:spPr>
        <a:xfrm>
          <a:off x="57150" y="266700"/>
          <a:ext cx="11306175" cy="25717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en-IN" sz="1600" b="1"/>
            <a:t>FOLK BALANCED SCORECARD</a:t>
          </a:r>
          <a:r>
            <a:rPr lang="en-IN" sz="1600" b="1" baseline="0"/>
            <a:t> STRATEGY INTENT MAP FOR FY14-15</a:t>
          </a:r>
          <a:endParaRPr lang="en-IN" sz="1600" b="1"/>
        </a:p>
      </xdr:txBody>
    </xdr:sp>
    <xdr:clientData/>
  </xdr:twoCellAnchor>
  <xdr:twoCellAnchor>
    <xdr:from>
      <xdr:col>0</xdr:col>
      <xdr:colOff>66675</xdr:colOff>
      <xdr:row>7</xdr:row>
      <xdr:rowOff>1</xdr:rowOff>
    </xdr:from>
    <xdr:to>
      <xdr:col>2</xdr:col>
      <xdr:colOff>257175</xdr:colOff>
      <xdr:row>11</xdr:row>
      <xdr:rowOff>114301</xdr:rowOff>
    </xdr:to>
    <xdr:sp macro="" textlink="">
      <xdr:nvSpPr>
        <xdr:cNvPr id="3" name="Rectangle 2"/>
        <xdr:cNvSpPr/>
      </xdr:nvSpPr>
      <xdr:spPr>
        <a:xfrm>
          <a:off x="66675" y="1352551"/>
          <a:ext cx="1409700" cy="6858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rtlCol="0" anchor="ctr"/>
        <a:lstStyle/>
        <a:p>
          <a:pPr algn="ctr"/>
          <a:r>
            <a:rPr lang="en-IN" sz="1100" b="1"/>
            <a:t>FINANCIAL</a:t>
          </a:r>
        </a:p>
      </xdr:txBody>
    </xdr:sp>
    <xdr:clientData/>
  </xdr:twoCellAnchor>
  <xdr:twoCellAnchor>
    <xdr:from>
      <xdr:col>3</xdr:col>
      <xdr:colOff>38100</xdr:colOff>
      <xdr:row>7</xdr:row>
      <xdr:rowOff>28575</xdr:rowOff>
    </xdr:from>
    <xdr:to>
      <xdr:col>10</xdr:col>
      <xdr:colOff>314326</xdr:colOff>
      <xdr:row>9</xdr:row>
      <xdr:rowOff>104775</xdr:rowOff>
    </xdr:to>
    <xdr:sp macro="" textlink="">
      <xdr:nvSpPr>
        <xdr:cNvPr id="4" name="Rectangle 3"/>
        <xdr:cNvSpPr/>
      </xdr:nvSpPr>
      <xdr:spPr>
        <a:xfrm>
          <a:off x="1733550" y="1381125"/>
          <a:ext cx="4543426" cy="4572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en-IN" sz="1000" b="1"/>
            <a:t>Income earned through programs, participation fees, rentals, food reciepts</a:t>
          </a:r>
          <a:r>
            <a:rPr lang="en-IN" sz="1000" b="1" baseline="0"/>
            <a:t> etc.</a:t>
          </a:r>
          <a:endParaRPr lang="en-IN" sz="1000" b="1"/>
        </a:p>
      </xdr:txBody>
    </xdr:sp>
    <xdr:clientData/>
  </xdr:twoCellAnchor>
  <xdr:twoCellAnchor>
    <xdr:from>
      <xdr:col>11</xdr:col>
      <xdr:colOff>438150</xdr:colOff>
      <xdr:row>7</xdr:row>
      <xdr:rowOff>28575</xdr:rowOff>
    </xdr:from>
    <xdr:to>
      <xdr:col>18</xdr:col>
      <xdr:colOff>476250</xdr:colOff>
      <xdr:row>9</xdr:row>
      <xdr:rowOff>104775</xdr:rowOff>
    </xdr:to>
    <xdr:sp macro="" textlink="">
      <xdr:nvSpPr>
        <xdr:cNvPr id="5" name="Rectangle 4"/>
        <xdr:cNvSpPr/>
      </xdr:nvSpPr>
      <xdr:spPr>
        <a:xfrm>
          <a:off x="7010400" y="1381125"/>
          <a:ext cx="4305300" cy="4572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en-IN" sz="1000" b="1"/>
            <a:t>Expenses Incurred to run various programs</a:t>
          </a:r>
        </a:p>
      </xdr:txBody>
    </xdr:sp>
    <xdr:clientData/>
  </xdr:twoCellAnchor>
  <xdr:twoCellAnchor>
    <xdr:from>
      <xdr:col>0</xdr:col>
      <xdr:colOff>66675</xdr:colOff>
      <xdr:row>12</xdr:row>
      <xdr:rowOff>180975</xdr:rowOff>
    </xdr:from>
    <xdr:to>
      <xdr:col>2</xdr:col>
      <xdr:colOff>257175</xdr:colOff>
      <xdr:row>19</xdr:row>
      <xdr:rowOff>76200</xdr:rowOff>
    </xdr:to>
    <xdr:sp macro="" textlink="">
      <xdr:nvSpPr>
        <xdr:cNvPr id="6" name="Rectangle 5"/>
        <xdr:cNvSpPr/>
      </xdr:nvSpPr>
      <xdr:spPr>
        <a:xfrm>
          <a:off x="66675" y="2295525"/>
          <a:ext cx="1409700" cy="122872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rtlCol="0" anchor="ctr"/>
        <a:lstStyle/>
        <a:p>
          <a:pPr algn="ctr"/>
          <a:r>
            <a:rPr lang="en-IN" sz="1100" b="1"/>
            <a:t>FOLK BOYS</a:t>
          </a:r>
        </a:p>
      </xdr:txBody>
    </xdr:sp>
    <xdr:clientData/>
  </xdr:twoCellAnchor>
  <xdr:twoCellAnchor>
    <xdr:from>
      <xdr:col>3</xdr:col>
      <xdr:colOff>3</xdr:colOff>
      <xdr:row>13</xdr:row>
      <xdr:rowOff>19051</xdr:rowOff>
    </xdr:from>
    <xdr:to>
      <xdr:col>5</xdr:col>
      <xdr:colOff>409575</xdr:colOff>
      <xdr:row>14</xdr:row>
      <xdr:rowOff>85725</xdr:rowOff>
    </xdr:to>
    <xdr:sp macro="" textlink="">
      <xdr:nvSpPr>
        <xdr:cNvPr id="7" name="Rectangle 6"/>
        <xdr:cNvSpPr/>
      </xdr:nvSpPr>
      <xdr:spPr>
        <a:xfrm>
          <a:off x="1695453" y="2514601"/>
          <a:ext cx="1628772" cy="257174"/>
        </a:xfrm>
        <a:prstGeom prst="rect">
          <a:avLst/>
        </a:prstGeom>
      </xdr:spPr>
      <xdr:style>
        <a:lnRef idx="3">
          <a:schemeClr val="lt1"/>
        </a:lnRef>
        <a:fillRef idx="1">
          <a:schemeClr val="accent4"/>
        </a:fillRef>
        <a:effectRef idx="1">
          <a:schemeClr val="accent4"/>
        </a:effectRef>
        <a:fontRef idx="minor">
          <a:schemeClr val="lt1"/>
        </a:fontRef>
      </xdr:style>
      <xdr:txBody>
        <a:bodyPr vertOverflow="clip" rtlCol="0" anchor="ctr"/>
        <a:lstStyle/>
        <a:p>
          <a:pPr algn="ctr"/>
          <a:r>
            <a:rPr lang="en-IN" sz="1100" b="1">
              <a:solidFill>
                <a:schemeClr val="bg1"/>
              </a:solidFill>
            </a:rPr>
            <a:t> Progressive Assessment</a:t>
          </a:r>
        </a:p>
      </xdr:txBody>
    </xdr:sp>
    <xdr:clientData/>
  </xdr:twoCellAnchor>
  <xdr:twoCellAnchor>
    <xdr:from>
      <xdr:col>3</xdr:col>
      <xdr:colOff>200025</xdr:colOff>
      <xdr:row>15</xdr:row>
      <xdr:rowOff>38099</xdr:rowOff>
    </xdr:from>
    <xdr:to>
      <xdr:col>5</xdr:col>
      <xdr:colOff>285751</xdr:colOff>
      <xdr:row>19</xdr:row>
      <xdr:rowOff>85724</xdr:rowOff>
    </xdr:to>
    <xdr:sp macro="" textlink="">
      <xdr:nvSpPr>
        <xdr:cNvPr id="8" name="Rectangle 7"/>
        <xdr:cNvSpPr/>
      </xdr:nvSpPr>
      <xdr:spPr>
        <a:xfrm>
          <a:off x="1895475" y="2914649"/>
          <a:ext cx="1304926" cy="809625"/>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r>
            <a:rPr lang="en-IN" sz="1000" b="1"/>
            <a:t>FOLK Boys</a:t>
          </a:r>
          <a:r>
            <a:rPr lang="en-IN" sz="1000" b="1" baseline="0"/>
            <a:t> progress through various levels</a:t>
          </a:r>
          <a:endParaRPr lang="en-IN" sz="1000" b="1"/>
        </a:p>
      </xdr:txBody>
    </xdr:sp>
    <xdr:clientData/>
  </xdr:twoCellAnchor>
  <xdr:twoCellAnchor>
    <xdr:from>
      <xdr:col>9</xdr:col>
      <xdr:colOff>76200</xdr:colOff>
      <xdr:row>15</xdr:row>
      <xdr:rowOff>19049</xdr:rowOff>
    </xdr:from>
    <xdr:to>
      <xdr:col>11</xdr:col>
      <xdr:colOff>142876</xdr:colOff>
      <xdr:row>19</xdr:row>
      <xdr:rowOff>66674</xdr:rowOff>
    </xdr:to>
    <xdr:sp macro="" textlink="">
      <xdr:nvSpPr>
        <xdr:cNvPr id="9" name="Rectangle 8"/>
        <xdr:cNvSpPr/>
      </xdr:nvSpPr>
      <xdr:spPr>
        <a:xfrm>
          <a:off x="5429250" y="2895599"/>
          <a:ext cx="1285876" cy="809625"/>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r>
            <a:rPr lang="en-IN" sz="1000" b="1"/>
            <a:t>FOLK Boys who have joined and</a:t>
          </a:r>
          <a:r>
            <a:rPr lang="en-IN" sz="1000" b="1" baseline="0"/>
            <a:t> are expected to join in the given Fiscal Year</a:t>
          </a:r>
          <a:endParaRPr lang="en-IN" sz="1000" b="1">
            <a:solidFill>
              <a:srgbClr val="C00000"/>
            </a:solidFill>
          </a:endParaRPr>
        </a:p>
      </xdr:txBody>
    </xdr:sp>
    <xdr:clientData/>
  </xdr:twoCellAnchor>
  <xdr:twoCellAnchor>
    <xdr:from>
      <xdr:col>8</xdr:col>
      <xdr:colOff>571501</xdr:colOff>
      <xdr:row>13</xdr:row>
      <xdr:rowOff>9525</xdr:rowOff>
    </xdr:from>
    <xdr:to>
      <xdr:col>11</xdr:col>
      <xdr:colOff>285750</xdr:colOff>
      <xdr:row>14</xdr:row>
      <xdr:rowOff>66674</xdr:rowOff>
    </xdr:to>
    <xdr:sp macro="" textlink="">
      <xdr:nvSpPr>
        <xdr:cNvPr id="10" name="Rectangle 9"/>
        <xdr:cNvSpPr/>
      </xdr:nvSpPr>
      <xdr:spPr>
        <a:xfrm>
          <a:off x="5314951" y="2505075"/>
          <a:ext cx="1543049" cy="247649"/>
        </a:xfrm>
        <a:prstGeom prst="rect">
          <a:avLst/>
        </a:prstGeom>
      </xdr:spPr>
      <xdr:style>
        <a:lnRef idx="3">
          <a:schemeClr val="lt1"/>
        </a:lnRef>
        <a:fillRef idx="1">
          <a:schemeClr val="accent4"/>
        </a:fillRef>
        <a:effectRef idx="1">
          <a:schemeClr val="accent4"/>
        </a:effectRef>
        <a:fontRef idx="minor">
          <a:schemeClr val="lt1"/>
        </a:fontRef>
      </xdr:style>
      <xdr:txBody>
        <a:bodyPr vertOverflow="clip" rtlCol="0" anchor="ctr"/>
        <a:lstStyle/>
        <a:p>
          <a:pPr algn="ctr"/>
          <a:r>
            <a:rPr lang="en-IN" sz="1100" b="1">
              <a:solidFill>
                <a:schemeClr val="bg1"/>
              </a:solidFill>
            </a:rPr>
            <a:t>Joining</a:t>
          </a:r>
          <a:r>
            <a:rPr lang="en-IN" sz="1100" b="1" baseline="0">
              <a:solidFill>
                <a:schemeClr val="bg1"/>
              </a:solidFill>
            </a:rPr>
            <a:t> Statistics</a:t>
          </a:r>
          <a:endParaRPr lang="en-IN" sz="1100" b="1">
            <a:solidFill>
              <a:schemeClr val="bg1"/>
            </a:solidFill>
          </a:endParaRPr>
        </a:p>
      </xdr:txBody>
    </xdr:sp>
    <xdr:clientData/>
  </xdr:twoCellAnchor>
  <xdr:twoCellAnchor>
    <xdr:from>
      <xdr:col>11</xdr:col>
      <xdr:colOff>371475</xdr:colOff>
      <xdr:row>13</xdr:row>
      <xdr:rowOff>9525</xdr:rowOff>
    </xdr:from>
    <xdr:to>
      <xdr:col>14</xdr:col>
      <xdr:colOff>419100</xdr:colOff>
      <xdr:row>14</xdr:row>
      <xdr:rowOff>57149</xdr:rowOff>
    </xdr:to>
    <xdr:sp macro="" textlink="">
      <xdr:nvSpPr>
        <xdr:cNvPr id="11" name="Rectangle 10"/>
        <xdr:cNvSpPr/>
      </xdr:nvSpPr>
      <xdr:spPr>
        <a:xfrm>
          <a:off x="6943725" y="2505075"/>
          <a:ext cx="1876425" cy="238124"/>
        </a:xfrm>
        <a:prstGeom prst="rect">
          <a:avLst/>
        </a:prstGeom>
      </xdr:spPr>
      <xdr:style>
        <a:lnRef idx="3">
          <a:schemeClr val="lt1"/>
        </a:lnRef>
        <a:fillRef idx="1">
          <a:schemeClr val="accent4"/>
        </a:fillRef>
        <a:effectRef idx="1">
          <a:schemeClr val="accent4"/>
        </a:effectRef>
        <a:fontRef idx="minor">
          <a:schemeClr val="lt1"/>
        </a:fontRef>
      </xdr:style>
      <xdr:txBody>
        <a:bodyPr vertOverflow="clip" rtlCol="0" anchor="ctr"/>
        <a:lstStyle/>
        <a:p>
          <a:pPr algn="ctr"/>
          <a:r>
            <a:rPr lang="en-IN" sz="1100" b="1">
              <a:solidFill>
                <a:schemeClr val="bg1"/>
              </a:solidFill>
            </a:rPr>
            <a:t>Attrition</a:t>
          </a:r>
          <a:r>
            <a:rPr lang="en-IN" sz="1100" b="1" baseline="0">
              <a:solidFill>
                <a:schemeClr val="bg1"/>
              </a:solidFill>
            </a:rPr>
            <a:t> Statistics</a:t>
          </a:r>
          <a:endParaRPr lang="en-IN" sz="1100" b="1">
            <a:solidFill>
              <a:schemeClr val="bg1"/>
            </a:solidFill>
          </a:endParaRPr>
        </a:p>
      </xdr:txBody>
    </xdr:sp>
    <xdr:clientData/>
  </xdr:twoCellAnchor>
  <xdr:twoCellAnchor>
    <xdr:from>
      <xdr:col>15</xdr:col>
      <xdr:colOff>514350</xdr:colOff>
      <xdr:row>21</xdr:row>
      <xdr:rowOff>0</xdr:rowOff>
    </xdr:from>
    <xdr:to>
      <xdr:col>18</xdr:col>
      <xdr:colOff>485775</xdr:colOff>
      <xdr:row>22</xdr:row>
      <xdr:rowOff>47623</xdr:rowOff>
    </xdr:to>
    <xdr:sp macro="" textlink="">
      <xdr:nvSpPr>
        <xdr:cNvPr id="12" name="Rectangle 11"/>
        <xdr:cNvSpPr/>
      </xdr:nvSpPr>
      <xdr:spPr>
        <a:xfrm>
          <a:off x="9525000" y="3962400"/>
          <a:ext cx="1800225" cy="238123"/>
        </a:xfrm>
        <a:prstGeom prst="rect">
          <a:avLst/>
        </a:prstGeom>
      </xdr:spPr>
      <xdr:style>
        <a:lnRef idx="3">
          <a:schemeClr val="lt1"/>
        </a:lnRef>
        <a:fillRef idx="1">
          <a:schemeClr val="accent2"/>
        </a:fillRef>
        <a:effectRef idx="1">
          <a:schemeClr val="accent2"/>
        </a:effectRef>
        <a:fontRef idx="minor">
          <a:schemeClr val="lt1"/>
        </a:fontRef>
      </xdr:style>
      <xdr:txBody>
        <a:bodyPr vertOverflow="clip" rtlCol="0" anchor="ctr"/>
        <a:lstStyle/>
        <a:p>
          <a:pPr marL="0" indent="0" algn="ctr"/>
          <a:r>
            <a:rPr lang="en-IN" sz="1100" b="1">
              <a:solidFill>
                <a:schemeClr val="bg1"/>
              </a:solidFill>
              <a:latin typeface="+mn-lt"/>
              <a:ea typeface="+mn-ea"/>
              <a:cs typeface="+mn-cs"/>
            </a:rPr>
            <a:t>Participation</a:t>
          </a:r>
        </a:p>
      </xdr:txBody>
    </xdr:sp>
    <xdr:clientData/>
  </xdr:twoCellAnchor>
  <xdr:twoCellAnchor>
    <xdr:from>
      <xdr:col>0</xdr:col>
      <xdr:colOff>76200</xdr:colOff>
      <xdr:row>20</xdr:row>
      <xdr:rowOff>180976</xdr:rowOff>
    </xdr:from>
    <xdr:to>
      <xdr:col>2</xdr:col>
      <xdr:colOff>266700</xdr:colOff>
      <xdr:row>26</xdr:row>
      <xdr:rowOff>19050</xdr:rowOff>
    </xdr:to>
    <xdr:sp macro="" textlink="">
      <xdr:nvSpPr>
        <xdr:cNvPr id="14" name="Rectangle 13"/>
        <xdr:cNvSpPr/>
      </xdr:nvSpPr>
      <xdr:spPr>
        <a:xfrm>
          <a:off x="76200" y="3762376"/>
          <a:ext cx="1409700" cy="981074"/>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lang="en-IN" sz="1100" b="1"/>
            <a:t>INTERNAL BUSINESS PROCESS</a:t>
          </a:r>
        </a:p>
      </xdr:txBody>
    </xdr:sp>
    <xdr:clientData/>
  </xdr:twoCellAnchor>
  <xdr:twoCellAnchor>
    <xdr:from>
      <xdr:col>3</xdr:col>
      <xdr:colOff>0</xdr:colOff>
      <xdr:row>20</xdr:row>
      <xdr:rowOff>171451</xdr:rowOff>
    </xdr:from>
    <xdr:to>
      <xdr:col>5</xdr:col>
      <xdr:colOff>495300</xdr:colOff>
      <xdr:row>22</xdr:row>
      <xdr:rowOff>47625</xdr:rowOff>
    </xdr:to>
    <xdr:sp macro="" textlink="">
      <xdr:nvSpPr>
        <xdr:cNvPr id="15" name="Rectangle 14"/>
        <xdr:cNvSpPr/>
      </xdr:nvSpPr>
      <xdr:spPr>
        <a:xfrm>
          <a:off x="1695450" y="3943351"/>
          <a:ext cx="1714500" cy="257174"/>
        </a:xfrm>
        <a:prstGeom prst="rect">
          <a:avLst/>
        </a:prstGeom>
      </xdr:spPr>
      <xdr:style>
        <a:lnRef idx="3">
          <a:schemeClr val="lt1"/>
        </a:lnRef>
        <a:fillRef idx="1">
          <a:schemeClr val="accent2"/>
        </a:fillRef>
        <a:effectRef idx="1">
          <a:schemeClr val="accent2"/>
        </a:effectRef>
        <a:fontRef idx="minor">
          <a:schemeClr val="lt1"/>
        </a:fontRef>
      </xdr:style>
      <xdr:txBody>
        <a:bodyPr vertOverflow="clip" rtlCol="0" anchor="ctr"/>
        <a:lstStyle/>
        <a:p>
          <a:pPr marL="0" indent="0" algn="ctr"/>
          <a:r>
            <a:rPr lang="en-IN" sz="1100" b="1">
              <a:solidFill>
                <a:schemeClr val="bg1"/>
              </a:solidFill>
              <a:latin typeface="+mn-lt"/>
              <a:ea typeface="+mn-ea"/>
              <a:cs typeface="+mn-cs"/>
            </a:rPr>
            <a:t>Time Spent to Cultivate</a:t>
          </a:r>
        </a:p>
      </xdr:txBody>
    </xdr:sp>
    <xdr:clientData/>
  </xdr:twoCellAnchor>
  <xdr:twoCellAnchor>
    <xdr:from>
      <xdr:col>3</xdr:col>
      <xdr:colOff>95250</xdr:colOff>
      <xdr:row>22</xdr:row>
      <xdr:rowOff>161925</xdr:rowOff>
    </xdr:from>
    <xdr:to>
      <xdr:col>5</xdr:col>
      <xdr:colOff>381000</xdr:colOff>
      <xdr:row>26</xdr:row>
      <xdr:rowOff>0</xdr:rowOff>
    </xdr:to>
    <xdr:sp macro="" textlink="">
      <xdr:nvSpPr>
        <xdr:cNvPr id="16" name="Rectangle 15"/>
        <xdr:cNvSpPr/>
      </xdr:nvSpPr>
      <xdr:spPr>
        <a:xfrm>
          <a:off x="1790700" y="4314825"/>
          <a:ext cx="1504950" cy="600075"/>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rtlCol="0" anchor="ctr"/>
        <a:lstStyle/>
        <a:p>
          <a:pPr algn="ctr"/>
          <a:r>
            <a:rPr lang="en-IN" sz="1000" b="1"/>
            <a:t>Time spent by FOLK Guides through one-o-one interaction</a:t>
          </a:r>
          <a:endParaRPr lang="en-IN" sz="1000" b="1">
            <a:solidFill>
              <a:srgbClr val="C00000"/>
            </a:solidFill>
          </a:endParaRPr>
        </a:p>
      </xdr:txBody>
    </xdr:sp>
    <xdr:clientData/>
  </xdr:twoCellAnchor>
  <xdr:twoCellAnchor>
    <xdr:from>
      <xdr:col>7</xdr:col>
      <xdr:colOff>219075</xdr:colOff>
      <xdr:row>22</xdr:row>
      <xdr:rowOff>152400</xdr:rowOff>
    </xdr:from>
    <xdr:to>
      <xdr:col>9</xdr:col>
      <xdr:colOff>409575</xdr:colOff>
      <xdr:row>25</xdr:row>
      <xdr:rowOff>180975</xdr:rowOff>
    </xdr:to>
    <xdr:sp macro="" textlink="">
      <xdr:nvSpPr>
        <xdr:cNvPr id="17" name="Rectangle 16"/>
        <xdr:cNvSpPr/>
      </xdr:nvSpPr>
      <xdr:spPr>
        <a:xfrm>
          <a:off x="4352925" y="4305300"/>
          <a:ext cx="1409700" cy="600075"/>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rtlCol="0" anchor="ctr"/>
        <a:lstStyle/>
        <a:p>
          <a:pPr algn="ctr"/>
          <a:r>
            <a:rPr lang="en-IN" sz="1000" b="1">
              <a:solidFill>
                <a:sysClr val="windowText" lastClr="000000"/>
              </a:solidFill>
            </a:rPr>
            <a:t>New Avenues Explored to reach the desired audience</a:t>
          </a:r>
        </a:p>
      </xdr:txBody>
    </xdr:sp>
    <xdr:clientData/>
  </xdr:twoCellAnchor>
  <xdr:twoCellAnchor>
    <xdr:from>
      <xdr:col>7</xdr:col>
      <xdr:colOff>9525</xdr:colOff>
      <xdr:row>20</xdr:row>
      <xdr:rowOff>180976</xdr:rowOff>
    </xdr:from>
    <xdr:to>
      <xdr:col>10</xdr:col>
      <xdr:colOff>38100</xdr:colOff>
      <xdr:row>22</xdr:row>
      <xdr:rowOff>57150</xdr:rowOff>
    </xdr:to>
    <xdr:sp macro="" textlink="">
      <xdr:nvSpPr>
        <xdr:cNvPr id="18" name="Rectangle 17"/>
        <xdr:cNvSpPr/>
      </xdr:nvSpPr>
      <xdr:spPr>
        <a:xfrm>
          <a:off x="4143375" y="3952876"/>
          <a:ext cx="1857375" cy="257174"/>
        </a:xfrm>
        <a:prstGeom prst="rect">
          <a:avLst/>
        </a:prstGeom>
      </xdr:spPr>
      <xdr:style>
        <a:lnRef idx="3">
          <a:schemeClr val="lt1"/>
        </a:lnRef>
        <a:fillRef idx="1">
          <a:schemeClr val="accent2"/>
        </a:fillRef>
        <a:effectRef idx="1">
          <a:schemeClr val="accent2"/>
        </a:effectRef>
        <a:fontRef idx="minor">
          <a:schemeClr val="lt1"/>
        </a:fontRef>
      </xdr:style>
      <xdr:txBody>
        <a:bodyPr vertOverflow="clip" rtlCol="0" anchor="ctr"/>
        <a:lstStyle/>
        <a:p>
          <a:pPr marL="0" indent="0" algn="ctr"/>
          <a:r>
            <a:rPr lang="en-IN" sz="1100" b="1">
              <a:solidFill>
                <a:schemeClr val="bg1"/>
              </a:solidFill>
              <a:latin typeface="+mn-lt"/>
              <a:ea typeface="+mn-ea"/>
              <a:cs typeface="+mn-cs"/>
            </a:rPr>
            <a:t>Reach</a:t>
          </a:r>
        </a:p>
      </xdr:txBody>
    </xdr:sp>
    <xdr:clientData/>
  </xdr:twoCellAnchor>
  <xdr:twoCellAnchor>
    <xdr:from>
      <xdr:col>0</xdr:col>
      <xdr:colOff>85725</xdr:colOff>
      <xdr:row>28</xdr:row>
      <xdr:rowOff>0</xdr:rowOff>
    </xdr:from>
    <xdr:to>
      <xdr:col>2</xdr:col>
      <xdr:colOff>276225</xdr:colOff>
      <xdr:row>32</xdr:row>
      <xdr:rowOff>171450</xdr:rowOff>
    </xdr:to>
    <xdr:sp macro="" textlink="">
      <xdr:nvSpPr>
        <xdr:cNvPr id="20" name="Rectangle 19"/>
        <xdr:cNvSpPr/>
      </xdr:nvSpPr>
      <xdr:spPr>
        <a:xfrm>
          <a:off x="85725" y="5029200"/>
          <a:ext cx="1409700" cy="9334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IN" sz="1100" b="1"/>
            <a:t>FOLK GUIDE</a:t>
          </a:r>
        </a:p>
        <a:p>
          <a:pPr algn="ctr"/>
          <a:r>
            <a:rPr lang="en-IN" sz="1100" b="1"/>
            <a:t>LEARNING</a:t>
          </a:r>
          <a:r>
            <a:rPr lang="en-IN" sz="1100" b="1" baseline="0"/>
            <a:t> &amp; DEVELOPMENT</a:t>
          </a:r>
          <a:endParaRPr lang="en-IN" sz="1100" b="1"/>
        </a:p>
      </xdr:txBody>
    </xdr:sp>
    <xdr:clientData/>
  </xdr:twoCellAnchor>
  <xdr:twoCellAnchor>
    <xdr:from>
      <xdr:col>5</xdr:col>
      <xdr:colOff>561975</xdr:colOff>
      <xdr:row>30</xdr:row>
      <xdr:rowOff>0</xdr:rowOff>
    </xdr:from>
    <xdr:to>
      <xdr:col>8</xdr:col>
      <xdr:colOff>142875</xdr:colOff>
      <xdr:row>33</xdr:row>
      <xdr:rowOff>0</xdr:rowOff>
    </xdr:to>
    <xdr:sp macro="" textlink="">
      <xdr:nvSpPr>
        <xdr:cNvPr id="23" name="Rectangle 22"/>
        <xdr:cNvSpPr/>
      </xdr:nvSpPr>
      <xdr:spPr>
        <a:xfrm>
          <a:off x="3476625" y="5410200"/>
          <a:ext cx="1409700" cy="5715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n-IN" sz="1000" b="1"/>
            <a:t>New FOLK Guides joining the FOLK Division</a:t>
          </a:r>
        </a:p>
      </xdr:txBody>
    </xdr:sp>
    <xdr:clientData/>
  </xdr:twoCellAnchor>
  <xdr:twoCellAnchor>
    <xdr:from>
      <xdr:col>0</xdr:col>
      <xdr:colOff>66675</xdr:colOff>
      <xdr:row>4</xdr:row>
      <xdr:rowOff>0</xdr:rowOff>
    </xdr:from>
    <xdr:to>
      <xdr:col>18</xdr:col>
      <xdr:colOff>533400</xdr:colOff>
      <xdr:row>6</xdr:row>
      <xdr:rowOff>85725</xdr:rowOff>
    </xdr:to>
    <xdr:sp macro="" textlink="">
      <xdr:nvSpPr>
        <xdr:cNvPr id="24" name="Rectangle 23"/>
        <xdr:cNvSpPr/>
      </xdr:nvSpPr>
      <xdr:spPr>
        <a:xfrm>
          <a:off x="66675" y="638175"/>
          <a:ext cx="11306175" cy="561975"/>
        </a:xfrm>
        <a:prstGeom prst="rect">
          <a:avLst/>
        </a:prstGeom>
        <a:gradFill flip="none" rotWithShape="1">
          <a:gsLst>
            <a:gs pos="0">
              <a:srgbClr val="66FF99">
                <a:tint val="66000"/>
                <a:satMod val="160000"/>
              </a:srgbClr>
            </a:gs>
            <a:gs pos="50000">
              <a:srgbClr val="66FF99">
                <a:tint val="44500"/>
                <a:satMod val="160000"/>
              </a:srgbClr>
            </a:gs>
            <a:gs pos="100000">
              <a:srgbClr val="66FF99">
                <a:tint val="23500"/>
                <a:satMod val="160000"/>
              </a:srgbClr>
            </a:gs>
          </a:gsLst>
          <a:lin ang="16200000" scaled="1"/>
          <a:tileRect/>
        </a:gradFill>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en-IN" sz="1050" b="1" u="sng"/>
            <a:t>Objective 7</a:t>
          </a:r>
          <a:r>
            <a:rPr lang="en-IN" sz="1200" b="1"/>
            <a:t>:</a:t>
          </a:r>
          <a:r>
            <a:rPr lang="en-IN" sz="1200" b="1" baseline="0"/>
            <a:t> </a:t>
          </a:r>
          <a:r>
            <a:rPr lang="en-IN" sz="1100" baseline="0" smtClean="0">
              <a:solidFill>
                <a:schemeClr val="dk1"/>
              </a:solidFill>
              <a:latin typeface="+mn-lt"/>
              <a:ea typeface="+mn-ea"/>
              <a:cs typeface="+mn-cs"/>
            </a:rPr>
            <a:t> </a:t>
          </a:r>
          <a:r>
            <a:rPr lang="en-IN" sz="1000" b="1" baseline="0" smtClean="0">
              <a:solidFill>
                <a:schemeClr val="dk1"/>
              </a:solidFill>
              <a:latin typeface="+mn-lt"/>
              <a:ea typeface="+mn-ea"/>
              <a:cs typeface="+mn-cs"/>
            </a:rPr>
            <a:t>To increase Krishna consciousness among the young people from SEC A, B and C families through FOLK program</a:t>
          </a:r>
          <a:endParaRPr lang="en-IN" sz="1000" b="1">
            <a:solidFill>
              <a:schemeClr val="dk1"/>
            </a:solidFill>
            <a:latin typeface="+mn-lt"/>
            <a:ea typeface="+mn-ea"/>
            <a:cs typeface="+mn-cs"/>
          </a:endParaRPr>
        </a:p>
        <a:p>
          <a:pPr algn="ctr"/>
          <a:r>
            <a:rPr lang="en-IN" sz="1050" b="1" u="sng">
              <a:solidFill>
                <a:schemeClr val="dk1"/>
              </a:solidFill>
              <a:latin typeface="+mn-lt"/>
              <a:ea typeface="+mn-ea"/>
              <a:cs typeface="+mn-cs"/>
            </a:rPr>
            <a:t>Objective 3</a:t>
          </a:r>
          <a:r>
            <a:rPr lang="en-IN" sz="1000" b="1">
              <a:solidFill>
                <a:schemeClr val="dk1"/>
              </a:solidFill>
              <a:latin typeface="+mn-lt"/>
              <a:ea typeface="+mn-ea"/>
              <a:cs typeface="+mn-cs"/>
            </a:rPr>
            <a:t>: </a:t>
          </a:r>
          <a:r>
            <a:rPr lang="en-IN" sz="1000" b="1" baseline="0">
              <a:solidFill>
                <a:schemeClr val="dk1"/>
              </a:solidFill>
              <a:latin typeface="+mn-lt"/>
              <a:ea typeface="+mn-ea"/>
              <a:cs typeface="+mn-cs"/>
            </a:rPr>
            <a:t>To increase the awareness and appreciation of Srila Prabhupada - his message, his saintly personality, his character, his mission and his institution </a:t>
          </a:r>
          <a:r>
            <a:rPr lang="en-IN" sz="1000" b="1">
              <a:solidFill>
                <a:schemeClr val="dk1"/>
              </a:solidFill>
              <a:latin typeface="+mn-lt"/>
              <a:ea typeface="+mn-ea"/>
              <a:cs typeface="+mn-cs"/>
            </a:rPr>
            <a:t>.</a:t>
          </a:r>
          <a:endParaRPr lang="en-IN" sz="1200" b="1"/>
        </a:p>
      </xdr:txBody>
    </xdr:sp>
    <xdr:clientData/>
  </xdr:twoCellAnchor>
  <xdr:twoCellAnchor>
    <xdr:from>
      <xdr:col>6</xdr:col>
      <xdr:colOff>219075</xdr:colOff>
      <xdr:row>12</xdr:row>
      <xdr:rowOff>9525</xdr:rowOff>
    </xdr:from>
    <xdr:to>
      <xdr:col>6</xdr:col>
      <xdr:colOff>400050</xdr:colOff>
      <xdr:row>12</xdr:row>
      <xdr:rowOff>152400</xdr:rowOff>
    </xdr:to>
    <xdr:sp macro="" textlink="">
      <xdr:nvSpPr>
        <xdr:cNvPr id="25" name="Up Arrow 24"/>
        <xdr:cNvSpPr/>
      </xdr:nvSpPr>
      <xdr:spPr>
        <a:xfrm>
          <a:off x="3743325" y="2124075"/>
          <a:ext cx="180975" cy="142875"/>
        </a:xfrm>
        <a:prstGeom prst="upArrow">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IN" sz="1100"/>
        </a:p>
      </xdr:txBody>
    </xdr:sp>
    <xdr:clientData/>
  </xdr:twoCellAnchor>
  <xdr:twoCellAnchor>
    <xdr:from>
      <xdr:col>13</xdr:col>
      <xdr:colOff>533400</xdr:colOff>
      <xdr:row>12</xdr:row>
      <xdr:rowOff>19050</xdr:rowOff>
    </xdr:from>
    <xdr:to>
      <xdr:col>14</xdr:col>
      <xdr:colOff>104775</xdr:colOff>
      <xdr:row>12</xdr:row>
      <xdr:rowOff>161925</xdr:rowOff>
    </xdr:to>
    <xdr:sp macro="" textlink="">
      <xdr:nvSpPr>
        <xdr:cNvPr id="26" name="Up Arrow 25"/>
        <xdr:cNvSpPr/>
      </xdr:nvSpPr>
      <xdr:spPr>
        <a:xfrm>
          <a:off x="8324850" y="2324100"/>
          <a:ext cx="180975" cy="142875"/>
        </a:xfrm>
        <a:prstGeom prst="upArrow">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IN" sz="1100"/>
        </a:p>
      </xdr:txBody>
    </xdr:sp>
    <xdr:clientData/>
  </xdr:twoCellAnchor>
  <xdr:twoCellAnchor>
    <xdr:from>
      <xdr:col>10</xdr:col>
      <xdr:colOff>514350</xdr:colOff>
      <xdr:row>20</xdr:row>
      <xdr:rowOff>28575</xdr:rowOff>
    </xdr:from>
    <xdr:to>
      <xdr:col>11</xdr:col>
      <xdr:colOff>85725</xdr:colOff>
      <xdr:row>20</xdr:row>
      <xdr:rowOff>171450</xdr:rowOff>
    </xdr:to>
    <xdr:sp macro="" textlink="">
      <xdr:nvSpPr>
        <xdr:cNvPr id="27" name="Up Arrow 26"/>
        <xdr:cNvSpPr/>
      </xdr:nvSpPr>
      <xdr:spPr>
        <a:xfrm>
          <a:off x="6477000" y="3609975"/>
          <a:ext cx="180975" cy="142875"/>
        </a:xfrm>
        <a:prstGeom prst="upArrow">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IN" sz="1100"/>
        </a:p>
      </xdr:txBody>
    </xdr:sp>
    <xdr:clientData/>
  </xdr:twoCellAnchor>
  <xdr:twoCellAnchor>
    <xdr:from>
      <xdr:col>5</xdr:col>
      <xdr:colOff>476250</xdr:colOff>
      <xdr:row>20</xdr:row>
      <xdr:rowOff>9525</xdr:rowOff>
    </xdr:from>
    <xdr:to>
      <xdr:col>6</xdr:col>
      <xdr:colOff>47625</xdr:colOff>
      <xdr:row>20</xdr:row>
      <xdr:rowOff>152400</xdr:rowOff>
    </xdr:to>
    <xdr:sp macro="" textlink="">
      <xdr:nvSpPr>
        <xdr:cNvPr id="28" name="Up Arrow 27"/>
        <xdr:cNvSpPr/>
      </xdr:nvSpPr>
      <xdr:spPr>
        <a:xfrm>
          <a:off x="3390900" y="3590925"/>
          <a:ext cx="180975" cy="142875"/>
        </a:xfrm>
        <a:prstGeom prst="upArrow">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IN" sz="1100"/>
        </a:p>
      </xdr:txBody>
    </xdr:sp>
    <xdr:clientData/>
  </xdr:twoCellAnchor>
  <xdr:twoCellAnchor>
    <xdr:from>
      <xdr:col>4</xdr:col>
      <xdr:colOff>171450</xdr:colOff>
      <xdr:row>27</xdr:row>
      <xdr:rowOff>28575</xdr:rowOff>
    </xdr:from>
    <xdr:to>
      <xdr:col>4</xdr:col>
      <xdr:colOff>352425</xdr:colOff>
      <xdr:row>27</xdr:row>
      <xdr:rowOff>171450</xdr:rowOff>
    </xdr:to>
    <xdr:sp macro="" textlink="">
      <xdr:nvSpPr>
        <xdr:cNvPr id="29" name="Up Arrow 28"/>
        <xdr:cNvSpPr/>
      </xdr:nvSpPr>
      <xdr:spPr>
        <a:xfrm>
          <a:off x="2476500" y="4867275"/>
          <a:ext cx="180975" cy="142875"/>
        </a:xfrm>
        <a:prstGeom prst="upArrow">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IN" sz="1100"/>
        </a:p>
      </xdr:txBody>
    </xdr:sp>
    <xdr:clientData/>
  </xdr:twoCellAnchor>
  <xdr:twoCellAnchor>
    <xdr:from>
      <xdr:col>14</xdr:col>
      <xdr:colOff>514350</xdr:colOff>
      <xdr:row>20</xdr:row>
      <xdr:rowOff>9525</xdr:rowOff>
    </xdr:from>
    <xdr:to>
      <xdr:col>15</xdr:col>
      <xdr:colOff>85725</xdr:colOff>
      <xdr:row>20</xdr:row>
      <xdr:rowOff>152400</xdr:rowOff>
    </xdr:to>
    <xdr:sp macro="" textlink="">
      <xdr:nvSpPr>
        <xdr:cNvPr id="30" name="Up Arrow 29"/>
        <xdr:cNvSpPr/>
      </xdr:nvSpPr>
      <xdr:spPr>
        <a:xfrm>
          <a:off x="8915400" y="3590925"/>
          <a:ext cx="180975" cy="142875"/>
        </a:xfrm>
        <a:prstGeom prst="upArrow">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IN" sz="1100"/>
        </a:p>
      </xdr:txBody>
    </xdr:sp>
    <xdr:clientData/>
  </xdr:twoCellAnchor>
  <xdr:twoCellAnchor>
    <xdr:from>
      <xdr:col>11</xdr:col>
      <xdr:colOff>381002</xdr:colOff>
      <xdr:row>15</xdr:row>
      <xdr:rowOff>19049</xdr:rowOff>
    </xdr:from>
    <xdr:to>
      <xdr:col>13</xdr:col>
      <xdr:colOff>9526</xdr:colOff>
      <xdr:row>19</xdr:row>
      <xdr:rowOff>66674</xdr:rowOff>
    </xdr:to>
    <xdr:sp macro="" textlink="">
      <xdr:nvSpPr>
        <xdr:cNvPr id="31" name="Rectangle 30"/>
        <xdr:cNvSpPr/>
      </xdr:nvSpPr>
      <xdr:spPr>
        <a:xfrm>
          <a:off x="6953252" y="2895599"/>
          <a:ext cx="847724" cy="809625"/>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r>
            <a:rPr lang="en-IN" sz="1000" b="1"/>
            <a:t>FOLK Boys leaving </a:t>
          </a:r>
          <a:endParaRPr lang="en-IN" sz="1000" b="1">
            <a:solidFill>
              <a:srgbClr val="C00000"/>
            </a:solidFill>
          </a:endParaRPr>
        </a:p>
      </xdr:txBody>
    </xdr:sp>
    <xdr:clientData/>
  </xdr:twoCellAnchor>
  <xdr:twoCellAnchor>
    <xdr:from>
      <xdr:col>11</xdr:col>
      <xdr:colOff>381001</xdr:colOff>
      <xdr:row>22</xdr:row>
      <xdr:rowOff>171450</xdr:rowOff>
    </xdr:from>
    <xdr:to>
      <xdr:col>14</xdr:col>
      <xdr:colOff>95251</xdr:colOff>
      <xdr:row>26</xdr:row>
      <xdr:rowOff>9525</xdr:rowOff>
    </xdr:to>
    <xdr:sp macro="" textlink="">
      <xdr:nvSpPr>
        <xdr:cNvPr id="32" name="Rectangle 31"/>
        <xdr:cNvSpPr/>
      </xdr:nvSpPr>
      <xdr:spPr>
        <a:xfrm>
          <a:off x="6953251" y="4324350"/>
          <a:ext cx="1543050" cy="600075"/>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rtlCol="0" anchor="ctr"/>
        <a:lstStyle/>
        <a:p>
          <a:pPr algn="ctr"/>
          <a:r>
            <a:rPr lang="en-IN" sz="1000" b="1">
              <a:solidFill>
                <a:sysClr val="windowText" lastClr="000000"/>
              </a:solidFill>
            </a:rPr>
            <a:t>New</a:t>
          </a:r>
          <a:r>
            <a:rPr lang="en-IN" sz="1000" b="1" baseline="0">
              <a:solidFill>
                <a:sysClr val="windowText" lastClr="000000"/>
              </a:solidFill>
            </a:rPr>
            <a:t> Initiatives introduced to make program effective</a:t>
          </a:r>
          <a:endParaRPr lang="en-IN" sz="1000" b="1">
            <a:solidFill>
              <a:sysClr val="windowText" lastClr="000000"/>
            </a:solidFill>
          </a:endParaRPr>
        </a:p>
      </xdr:txBody>
    </xdr:sp>
    <xdr:clientData/>
  </xdr:twoCellAnchor>
  <xdr:twoCellAnchor>
    <xdr:from>
      <xdr:col>16</xdr:col>
      <xdr:colOff>66675</xdr:colOff>
      <xdr:row>22</xdr:row>
      <xdr:rowOff>171450</xdr:rowOff>
    </xdr:from>
    <xdr:to>
      <xdr:col>18</xdr:col>
      <xdr:colOff>371475</xdr:colOff>
      <xdr:row>25</xdr:row>
      <xdr:rowOff>161925</xdr:rowOff>
    </xdr:to>
    <xdr:sp macro="" textlink="">
      <xdr:nvSpPr>
        <xdr:cNvPr id="33" name="Rectangle 32"/>
        <xdr:cNvSpPr/>
      </xdr:nvSpPr>
      <xdr:spPr>
        <a:xfrm>
          <a:off x="9686925" y="4324350"/>
          <a:ext cx="1524000" cy="561975"/>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rtlCol="0" anchor="ctr"/>
        <a:lstStyle/>
        <a:p>
          <a:pPr marL="0" indent="0" algn="ctr"/>
          <a:r>
            <a:rPr lang="en-IN" sz="1000" b="1">
              <a:solidFill>
                <a:sysClr val="windowText" lastClr="000000"/>
              </a:solidFill>
              <a:latin typeface="+mn-lt"/>
              <a:ea typeface="+mn-ea"/>
              <a:cs typeface="+mn-cs"/>
            </a:rPr>
            <a:t>Attendance by program</a:t>
          </a:r>
        </a:p>
      </xdr:txBody>
    </xdr:sp>
    <xdr:clientData/>
  </xdr:twoCellAnchor>
  <xdr:twoCellAnchor>
    <xdr:from>
      <xdr:col>14</xdr:col>
      <xdr:colOff>600075</xdr:colOff>
      <xdr:row>13</xdr:row>
      <xdr:rowOff>9525</xdr:rowOff>
    </xdr:from>
    <xdr:to>
      <xdr:col>19</xdr:col>
      <xdr:colOff>9525</xdr:colOff>
      <xdr:row>14</xdr:row>
      <xdr:rowOff>57149</xdr:rowOff>
    </xdr:to>
    <xdr:sp macro="" textlink="">
      <xdr:nvSpPr>
        <xdr:cNvPr id="34" name="Rectangle 33"/>
        <xdr:cNvSpPr/>
      </xdr:nvSpPr>
      <xdr:spPr>
        <a:xfrm>
          <a:off x="9001125" y="2314575"/>
          <a:ext cx="2390775" cy="238124"/>
        </a:xfrm>
        <a:prstGeom prst="rect">
          <a:avLst/>
        </a:prstGeom>
      </xdr:spPr>
      <xdr:style>
        <a:lnRef idx="3">
          <a:schemeClr val="lt1"/>
        </a:lnRef>
        <a:fillRef idx="1">
          <a:schemeClr val="accent4"/>
        </a:fillRef>
        <a:effectRef idx="1">
          <a:schemeClr val="accent4"/>
        </a:effectRef>
        <a:fontRef idx="minor">
          <a:schemeClr val="lt1"/>
        </a:fontRef>
      </xdr:style>
      <xdr:txBody>
        <a:bodyPr vertOverflow="clip" rtlCol="0" anchor="ctr"/>
        <a:lstStyle/>
        <a:p>
          <a:pPr algn="ctr"/>
          <a:r>
            <a:rPr lang="en-IN" sz="1100" b="1">
              <a:solidFill>
                <a:schemeClr val="bg1"/>
              </a:solidFill>
            </a:rPr>
            <a:t>FOLK Boys Grievance Management</a:t>
          </a:r>
        </a:p>
      </xdr:txBody>
    </xdr:sp>
    <xdr:clientData/>
  </xdr:twoCellAnchor>
  <xdr:twoCellAnchor>
    <xdr:from>
      <xdr:col>15</xdr:col>
      <xdr:colOff>314326</xdr:colOff>
      <xdr:row>15</xdr:row>
      <xdr:rowOff>28574</xdr:rowOff>
    </xdr:from>
    <xdr:to>
      <xdr:col>18</xdr:col>
      <xdr:colOff>238125</xdr:colOff>
      <xdr:row>19</xdr:row>
      <xdr:rowOff>76199</xdr:rowOff>
    </xdr:to>
    <xdr:sp macro="" textlink="">
      <xdr:nvSpPr>
        <xdr:cNvPr id="35" name="Rectangle 34"/>
        <xdr:cNvSpPr/>
      </xdr:nvSpPr>
      <xdr:spPr>
        <a:xfrm>
          <a:off x="9324976" y="2714624"/>
          <a:ext cx="1752599" cy="809625"/>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r>
            <a:rPr lang="en-IN" sz="1000" b="1"/>
            <a:t>No of Complaints recieved and top 3 complaint types</a:t>
          </a:r>
          <a:endParaRPr lang="en-IN" sz="1000" b="1">
            <a:solidFill>
              <a:srgbClr val="C00000"/>
            </a:solidFill>
          </a:endParaRPr>
        </a:p>
      </xdr:txBody>
    </xdr:sp>
    <xdr:clientData/>
  </xdr:twoCellAnchor>
  <xdr:twoCellAnchor>
    <xdr:from>
      <xdr:col>5</xdr:col>
      <xdr:colOff>542924</xdr:colOff>
      <xdr:row>28</xdr:row>
      <xdr:rowOff>1</xdr:rowOff>
    </xdr:from>
    <xdr:to>
      <xdr:col>13</xdr:col>
      <xdr:colOff>247650</xdr:colOff>
      <xdr:row>29</xdr:row>
      <xdr:rowOff>66675</xdr:rowOff>
    </xdr:to>
    <xdr:sp macro="" textlink="">
      <xdr:nvSpPr>
        <xdr:cNvPr id="36" name="Rectangle 35"/>
        <xdr:cNvSpPr/>
      </xdr:nvSpPr>
      <xdr:spPr>
        <a:xfrm>
          <a:off x="3457574" y="5029201"/>
          <a:ext cx="4581526" cy="257174"/>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pPr algn="ctr"/>
          <a:r>
            <a:rPr lang="en-IN" sz="1100" b="1">
              <a:solidFill>
                <a:schemeClr val="bg1"/>
              </a:solidFill>
            </a:rPr>
            <a:t>Learning</a:t>
          </a:r>
          <a:r>
            <a:rPr lang="en-IN" sz="1100" b="1" baseline="0">
              <a:solidFill>
                <a:schemeClr val="bg1"/>
              </a:solidFill>
            </a:rPr>
            <a:t> &amp; Development</a:t>
          </a:r>
          <a:endParaRPr lang="en-IN" sz="1100" b="1">
            <a:solidFill>
              <a:schemeClr val="bg1"/>
            </a:solidFill>
          </a:endParaRPr>
        </a:p>
      </xdr:txBody>
    </xdr:sp>
    <xdr:clientData/>
  </xdr:twoCellAnchor>
  <xdr:twoCellAnchor>
    <xdr:from>
      <xdr:col>11</xdr:col>
      <xdr:colOff>47625</xdr:colOff>
      <xdr:row>30</xdr:row>
      <xdr:rowOff>0</xdr:rowOff>
    </xdr:from>
    <xdr:to>
      <xdr:col>13</xdr:col>
      <xdr:colOff>238125</xdr:colOff>
      <xdr:row>33</xdr:row>
      <xdr:rowOff>0</xdr:rowOff>
    </xdr:to>
    <xdr:sp macro="" textlink="">
      <xdr:nvSpPr>
        <xdr:cNvPr id="38" name="Rectangle 37"/>
        <xdr:cNvSpPr/>
      </xdr:nvSpPr>
      <xdr:spPr>
        <a:xfrm>
          <a:off x="6619875" y="5410200"/>
          <a:ext cx="1409700" cy="5715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n-IN" sz="1000" b="1"/>
            <a:t>Training</a:t>
          </a:r>
          <a:r>
            <a:rPr lang="en-IN" sz="1000" b="1" baseline="0"/>
            <a:t> imparted to FOLK Guides</a:t>
          </a:r>
          <a:endParaRPr lang="en-IN" sz="1000" b="1"/>
        </a:p>
      </xdr:txBody>
    </xdr:sp>
    <xdr:clientData/>
  </xdr:twoCellAnchor>
  <xdr:twoCellAnchor>
    <xdr:from>
      <xdr:col>10</xdr:col>
      <xdr:colOff>57150</xdr:colOff>
      <xdr:row>27</xdr:row>
      <xdr:rowOff>19050</xdr:rowOff>
    </xdr:from>
    <xdr:to>
      <xdr:col>10</xdr:col>
      <xdr:colOff>238125</xdr:colOff>
      <xdr:row>27</xdr:row>
      <xdr:rowOff>161925</xdr:rowOff>
    </xdr:to>
    <xdr:sp macro="" textlink="">
      <xdr:nvSpPr>
        <xdr:cNvPr id="39" name="Up Arrow 38"/>
        <xdr:cNvSpPr/>
      </xdr:nvSpPr>
      <xdr:spPr>
        <a:xfrm>
          <a:off x="6019800" y="4857750"/>
          <a:ext cx="180975" cy="142875"/>
        </a:xfrm>
        <a:prstGeom prst="upArrow">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IN" sz="1100"/>
        </a:p>
      </xdr:txBody>
    </xdr:sp>
    <xdr:clientData/>
  </xdr:twoCellAnchor>
  <xdr:twoCellAnchor>
    <xdr:from>
      <xdr:col>10</xdr:col>
      <xdr:colOff>95250</xdr:colOff>
      <xdr:row>10</xdr:row>
      <xdr:rowOff>19051</xdr:rowOff>
    </xdr:from>
    <xdr:to>
      <xdr:col>11</xdr:col>
      <xdr:colOff>581025</xdr:colOff>
      <xdr:row>11</xdr:row>
      <xdr:rowOff>171451</xdr:rowOff>
    </xdr:to>
    <xdr:sp macro="" textlink="">
      <xdr:nvSpPr>
        <xdr:cNvPr id="40" name="Rectangle 39"/>
        <xdr:cNvSpPr/>
      </xdr:nvSpPr>
      <xdr:spPr>
        <a:xfrm>
          <a:off x="6057900" y="1943101"/>
          <a:ext cx="1095375" cy="3429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lang="en-IN" sz="1000" b="1"/>
            <a:t>Surplus/ Deficit</a:t>
          </a:r>
        </a:p>
      </xdr:txBody>
    </xdr:sp>
    <xdr:clientData/>
  </xdr:twoCellAnchor>
  <xdr:twoCellAnchor>
    <xdr:from>
      <xdr:col>10</xdr:col>
      <xdr:colOff>314326</xdr:colOff>
      <xdr:row>8</xdr:row>
      <xdr:rowOff>66675</xdr:rowOff>
    </xdr:from>
    <xdr:to>
      <xdr:col>11</xdr:col>
      <xdr:colOff>33338</xdr:colOff>
      <xdr:row>10</xdr:row>
      <xdr:rowOff>19051</xdr:rowOff>
    </xdr:to>
    <xdr:cxnSp macro="">
      <xdr:nvCxnSpPr>
        <xdr:cNvPr id="42" name="Shape 41"/>
        <xdr:cNvCxnSpPr>
          <a:stCxn id="4" idx="3"/>
          <a:endCxn id="40" idx="0"/>
        </xdr:cNvCxnSpPr>
      </xdr:nvCxnSpPr>
      <xdr:spPr>
        <a:xfrm>
          <a:off x="6276976" y="1609725"/>
          <a:ext cx="328612" cy="333376"/>
        </a:xfrm>
        <a:prstGeom prst="curvedConnector2">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33338</xdr:colOff>
      <xdr:row>8</xdr:row>
      <xdr:rowOff>66675</xdr:rowOff>
    </xdr:from>
    <xdr:to>
      <xdr:col>11</xdr:col>
      <xdr:colOff>438150</xdr:colOff>
      <xdr:row>10</xdr:row>
      <xdr:rowOff>19051</xdr:rowOff>
    </xdr:to>
    <xdr:cxnSp macro="">
      <xdr:nvCxnSpPr>
        <xdr:cNvPr id="44" name="Shape 43"/>
        <xdr:cNvCxnSpPr>
          <a:stCxn id="5" idx="1"/>
          <a:endCxn id="40" idx="0"/>
        </xdr:cNvCxnSpPr>
      </xdr:nvCxnSpPr>
      <xdr:spPr>
        <a:xfrm rot="10800000" flipV="1">
          <a:off x="6605588" y="1609725"/>
          <a:ext cx="404812" cy="333376"/>
        </a:xfrm>
        <a:prstGeom prst="curvedConnector2">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533401</xdr:colOff>
      <xdr:row>13</xdr:row>
      <xdr:rowOff>28575</xdr:rowOff>
    </xdr:from>
    <xdr:to>
      <xdr:col>8</xdr:col>
      <xdr:colOff>419101</xdr:colOff>
      <xdr:row>14</xdr:row>
      <xdr:rowOff>85724</xdr:rowOff>
    </xdr:to>
    <xdr:sp macro="" textlink="">
      <xdr:nvSpPr>
        <xdr:cNvPr id="45" name="Rectangle 44"/>
        <xdr:cNvSpPr/>
      </xdr:nvSpPr>
      <xdr:spPr>
        <a:xfrm>
          <a:off x="3448051" y="2524125"/>
          <a:ext cx="1714500" cy="247649"/>
        </a:xfrm>
        <a:prstGeom prst="rect">
          <a:avLst/>
        </a:prstGeom>
      </xdr:spPr>
      <xdr:style>
        <a:lnRef idx="3">
          <a:schemeClr val="lt1"/>
        </a:lnRef>
        <a:fillRef idx="1">
          <a:schemeClr val="accent4"/>
        </a:fillRef>
        <a:effectRef idx="1">
          <a:schemeClr val="accent4"/>
        </a:effectRef>
        <a:fontRef idx="minor">
          <a:schemeClr val="lt1"/>
        </a:fontRef>
      </xdr:style>
      <xdr:txBody>
        <a:bodyPr vertOverflow="clip" rtlCol="0" anchor="ctr"/>
        <a:lstStyle/>
        <a:p>
          <a:pPr algn="ctr"/>
          <a:r>
            <a:rPr lang="en-IN" sz="1100" b="1">
              <a:solidFill>
                <a:schemeClr val="bg1"/>
              </a:solidFill>
            </a:rPr>
            <a:t>Competency</a:t>
          </a:r>
        </a:p>
      </xdr:txBody>
    </xdr:sp>
    <xdr:clientData/>
  </xdr:twoCellAnchor>
  <xdr:twoCellAnchor>
    <xdr:from>
      <xdr:col>5</xdr:col>
      <xdr:colOff>600076</xdr:colOff>
      <xdr:row>15</xdr:row>
      <xdr:rowOff>28574</xdr:rowOff>
    </xdr:from>
    <xdr:to>
      <xdr:col>8</xdr:col>
      <xdr:colOff>314325</xdr:colOff>
      <xdr:row>19</xdr:row>
      <xdr:rowOff>76199</xdr:rowOff>
    </xdr:to>
    <xdr:sp macro="" textlink="">
      <xdr:nvSpPr>
        <xdr:cNvPr id="46" name="Rectangle 45"/>
        <xdr:cNvSpPr/>
      </xdr:nvSpPr>
      <xdr:spPr>
        <a:xfrm>
          <a:off x="3514726" y="2905124"/>
          <a:ext cx="1543049" cy="809625"/>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r>
            <a:rPr lang="en-IN" sz="1000" b="1"/>
            <a:t>FOLK Boys competency radar- Sadhana, Vaishnav Values and Functional</a:t>
          </a:r>
          <a:r>
            <a:rPr lang="en-IN" sz="1000" b="1" baseline="0"/>
            <a:t> Expertise Score</a:t>
          </a:r>
          <a:endParaRPr lang="en-IN" sz="1000" b="1">
            <a:solidFill>
              <a:srgbClr val="C00000"/>
            </a:solidFill>
          </a:endParaRPr>
        </a:p>
      </xdr:txBody>
    </xdr:sp>
    <xdr:clientData/>
  </xdr:twoCellAnchor>
  <xdr:twoCellAnchor>
    <xdr:from>
      <xdr:col>13</xdr:col>
      <xdr:colOff>161927</xdr:colOff>
      <xdr:row>15</xdr:row>
      <xdr:rowOff>19049</xdr:rowOff>
    </xdr:from>
    <xdr:to>
      <xdr:col>14</xdr:col>
      <xdr:colOff>400051</xdr:colOff>
      <xdr:row>19</xdr:row>
      <xdr:rowOff>66674</xdr:rowOff>
    </xdr:to>
    <xdr:sp macro="" textlink="">
      <xdr:nvSpPr>
        <xdr:cNvPr id="47" name="Rectangle 46"/>
        <xdr:cNvSpPr/>
      </xdr:nvSpPr>
      <xdr:spPr>
        <a:xfrm>
          <a:off x="7953377" y="2895599"/>
          <a:ext cx="847724" cy="809625"/>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r>
            <a:rPr lang="en-IN" sz="1000" b="1"/>
            <a:t>L2 onwards drop-out handover</a:t>
          </a:r>
          <a:endParaRPr lang="en-IN" sz="1000" b="1">
            <a:solidFill>
              <a:srgbClr val="C00000"/>
            </a:solidFill>
          </a:endParaRPr>
        </a:p>
      </xdr:txBody>
    </xdr:sp>
    <xdr:clientData/>
  </xdr:twoCellAnchor>
  <xdr:twoCellAnchor>
    <xdr:from>
      <xdr:col>11</xdr:col>
      <xdr:colOff>190500</xdr:colOff>
      <xdr:row>21</xdr:row>
      <xdr:rowOff>1</xdr:rowOff>
    </xdr:from>
    <xdr:to>
      <xdr:col>14</xdr:col>
      <xdr:colOff>219075</xdr:colOff>
      <xdr:row>22</xdr:row>
      <xdr:rowOff>66675</xdr:rowOff>
    </xdr:to>
    <xdr:sp macro="" textlink="">
      <xdr:nvSpPr>
        <xdr:cNvPr id="48" name="Rectangle 47"/>
        <xdr:cNvSpPr/>
      </xdr:nvSpPr>
      <xdr:spPr>
        <a:xfrm>
          <a:off x="6762750" y="3962401"/>
          <a:ext cx="1857375" cy="257174"/>
        </a:xfrm>
        <a:prstGeom prst="rect">
          <a:avLst/>
        </a:prstGeom>
      </xdr:spPr>
      <xdr:style>
        <a:lnRef idx="3">
          <a:schemeClr val="lt1"/>
        </a:lnRef>
        <a:fillRef idx="1">
          <a:schemeClr val="accent2"/>
        </a:fillRef>
        <a:effectRef idx="1">
          <a:schemeClr val="accent2"/>
        </a:effectRef>
        <a:fontRef idx="minor">
          <a:schemeClr val="lt1"/>
        </a:fontRef>
      </xdr:style>
      <xdr:txBody>
        <a:bodyPr vertOverflow="clip" rtlCol="0" anchor="ctr"/>
        <a:lstStyle/>
        <a:p>
          <a:pPr marL="0" indent="0" algn="ctr"/>
          <a:r>
            <a:rPr lang="en-IN" sz="1100" b="1">
              <a:solidFill>
                <a:schemeClr val="bg1"/>
              </a:solidFill>
              <a:latin typeface="+mn-lt"/>
              <a:ea typeface="+mn-ea"/>
              <a:cs typeface="+mn-cs"/>
            </a:rPr>
            <a:t>Depth</a:t>
          </a:r>
        </a:p>
      </xdr:txBody>
    </xdr:sp>
    <xdr:clientData/>
  </xdr:twoCellAnchor>
  <xdr:twoCellAnchor>
    <xdr:from>
      <xdr:col>6</xdr:col>
      <xdr:colOff>481014</xdr:colOff>
      <xdr:row>9</xdr:row>
      <xdr:rowOff>104775</xdr:rowOff>
    </xdr:from>
    <xdr:to>
      <xdr:col>17</xdr:col>
      <xdr:colOff>219076</xdr:colOff>
      <xdr:row>22</xdr:row>
      <xdr:rowOff>171450</xdr:rowOff>
    </xdr:to>
    <xdr:cxnSp macro="">
      <xdr:nvCxnSpPr>
        <xdr:cNvPr id="50" name="Curved Connector 49"/>
        <xdr:cNvCxnSpPr>
          <a:stCxn id="33" idx="0"/>
          <a:endCxn id="4" idx="2"/>
        </xdr:cNvCxnSpPr>
      </xdr:nvCxnSpPr>
      <xdr:spPr>
        <a:xfrm rot="16200000" flipV="1">
          <a:off x="5984082" y="-140493"/>
          <a:ext cx="2486025" cy="6443662"/>
        </a:xfrm>
        <a:prstGeom prst="curvedConnector3">
          <a:avLst>
            <a:gd name="adj1" fmla="val 50000"/>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481013</xdr:colOff>
      <xdr:row>9</xdr:row>
      <xdr:rowOff>104775</xdr:rowOff>
    </xdr:from>
    <xdr:to>
      <xdr:col>12</xdr:col>
      <xdr:colOff>509588</xdr:colOff>
      <xdr:row>21</xdr:row>
      <xdr:rowOff>1</xdr:rowOff>
    </xdr:to>
    <xdr:cxnSp macro="">
      <xdr:nvCxnSpPr>
        <xdr:cNvPr id="52" name="Curved Connector 51"/>
        <xdr:cNvCxnSpPr>
          <a:stCxn id="48" idx="0"/>
          <a:endCxn id="4" idx="2"/>
        </xdr:cNvCxnSpPr>
      </xdr:nvCxnSpPr>
      <xdr:spPr>
        <a:xfrm rot="16200000" flipV="1">
          <a:off x="4786313" y="1057275"/>
          <a:ext cx="2124076" cy="3686175"/>
        </a:xfrm>
        <a:prstGeom prst="curvedConnector3">
          <a:avLst>
            <a:gd name="adj1" fmla="val 50000"/>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328612</xdr:colOff>
      <xdr:row>19</xdr:row>
      <xdr:rowOff>66675</xdr:rowOff>
    </xdr:from>
    <xdr:to>
      <xdr:col>10</xdr:col>
      <xdr:colOff>109537</xdr:colOff>
      <xdr:row>20</xdr:row>
      <xdr:rowOff>180977</xdr:rowOff>
    </xdr:to>
    <xdr:cxnSp macro="">
      <xdr:nvCxnSpPr>
        <xdr:cNvPr id="54" name="Curved Connector 53"/>
        <xdr:cNvCxnSpPr>
          <a:stCxn id="18" idx="0"/>
          <a:endCxn id="9" idx="2"/>
        </xdr:cNvCxnSpPr>
      </xdr:nvCxnSpPr>
      <xdr:spPr>
        <a:xfrm rot="5400000" flipH="1" flipV="1">
          <a:off x="5448299" y="3328988"/>
          <a:ext cx="247652" cy="1000125"/>
        </a:xfrm>
        <a:prstGeom prst="curvedConnector3">
          <a:avLst>
            <a:gd name="adj1" fmla="val 50000"/>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152401</xdr:colOff>
      <xdr:row>9</xdr:row>
      <xdr:rowOff>104775</xdr:rowOff>
    </xdr:from>
    <xdr:to>
      <xdr:col>17</xdr:col>
      <xdr:colOff>195264</xdr:colOff>
      <xdr:row>21</xdr:row>
      <xdr:rowOff>0</xdr:rowOff>
    </xdr:to>
    <xdr:cxnSp macro="">
      <xdr:nvCxnSpPr>
        <xdr:cNvPr id="56" name="Curved Connector 55"/>
        <xdr:cNvCxnSpPr>
          <a:stCxn id="12" idx="0"/>
          <a:endCxn id="5" idx="2"/>
        </xdr:cNvCxnSpPr>
      </xdr:nvCxnSpPr>
      <xdr:spPr>
        <a:xfrm rot="16200000" flipV="1">
          <a:off x="8732045" y="2269331"/>
          <a:ext cx="2124075" cy="1262063"/>
        </a:xfrm>
        <a:prstGeom prst="curvedConnector3">
          <a:avLst>
            <a:gd name="adj1" fmla="val 50000"/>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419100</xdr:colOff>
      <xdr:row>13</xdr:row>
      <xdr:rowOff>128587</xdr:rowOff>
    </xdr:from>
    <xdr:to>
      <xdr:col>14</xdr:col>
      <xdr:colOff>600075</xdr:colOff>
      <xdr:row>13</xdr:row>
      <xdr:rowOff>128587</xdr:rowOff>
    </xdr:to>
    <xdr:cxnSp macro="">
      <xdr:nvCxnSpPr>
        <xdr:cNvPr id="58" name="Straight Arrow Connector 57"/>
        <xdr:cNvCxnSpPr>
          <a:stCxn id="34" idx="1"/>
          <a:endCxn id="11" idx="3"/>
        </xdr:cNvCxnSpPr>
      </xdr:nvCxnSpPr>
      <xdr:spPr>
        <a:xfrm flipH="1">
          <a:off x="8820150" y="2624137"/>
          <a:ext cx="18097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242889</xdr:colOff>
      <xdr:row>19</xdr:row>
      <xdr:rowOff>85724</xdr:rowOff>
    </xdr:from>
    <xdr:to>
      <xdr:col>4</xdr:col>
      <xdr:colOff>247651</xdr:colOff>
      <xdr:row>20</xdr:row>
      <xdr:rowOff>171451</xdr:rowOff>
    </xdr:to>
    <xdr:cxnSp macro="">
      <xdr:nvCxnSpPr>
        <xdr:cNvPr id="60" name="Curved Connector 59"/>
        <xdr:cNvCxnSpPr>
          <a:stCxn id="15" idx="0"/>
          <a:endCxn id="8" idx="2"/>
        </xdr:cNvCxnSpPr>
      </xdr:nvCxnSpPr>
      <xdr:spPr>
        <a:xfrm rot="16200000" flipV="1">
          <a:off x="2440781" y="3831432"/>
          <a:ext cx="219077" cy="4762"/>
        </a:xfrm>
        <a:prstGeom prst="curvedConnector3">
          <a:avLst>
            <a:gd name="adj1" fmla="val 50000"/>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152402</xdr:colOff>
      <xdr:row>19</xdr:row>
      <xdr:rowOff>76199</xdr:rowOff>
    </xdr:from>
    <xdr:to>
      <xdr:col>8</xdr:col>
      <xdr:colOff>328614</xdr:colOff>
      <xdr:row>20</xdr:row>
      <xdr:rowOff>180976</xdr:rowOff>
    </xdr:to>
    <xdr:cxnSp macro="">
      <xdr:nvCxnSpPr>
        <xdr:cNvPr id="62" name="Curved Connector 61"/>
        <xdr:cNvCxnSpPr>
          <a:stCxn id="18" idx="0"/>
          <a:endCxn id="46" idx="2"/>
        </xdr:cNvCxnSpPr>
      </xdr:nvCxnSpPr>
      <xdr:spPr>
        <a:xfrm rot="16200000" flipV="1">
          <a:off x="4560094" y="3440907"/>
          <a:ext cx="238127" cy="785812"/>
        </a:xfrm>
        <a:prstGeom prst="curvedConnector3">
          <a:avLst>
            <a:gd name="adj1" fmla="val 50000"/>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247649</xdr:colOff>
      <xdr:row>19</xdr:row>
      <xdr:rowOff>76200</xdr:rowOff>
    </xdr:from>
    <xdr:to>
      <xdr:col>7</xdr:col>
      <xdr:colOff>152400</xdr:colOff>
      <xdr:row>20</xdr:row>
      <xdr:rowOff>171452</xdr:rowOff>
    </xdr:to>
    <xdr:cxnSp macro="">
      <xdr:nvCxnSpPr>
        <xdr:cNvPr id="64" name="Curved Connector 63"/>
        <xdr:cNvCxnSpPr>
          <a:stCxn id="15" idx="0"/>
          <a:endCxn id="46" idx="2"/>
        </xdr:cNvCxnSpPr>
      </xdr:nvCxnSpPr>
      <xdr:spPr>
        <a:xfrm rot="5400000" flipH="1" flipV="1">
          <a:off x="3305174" y="2962275"/>
          <a:ext cx="228602" cy="1733551"/>
        </a:xfrm>
        <a:prstGeom prst="curvedConnector3">
          <a:avLst>
            <a:gd name="adj1" fmla="val 50000"/>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204788</xdr:colOff>
      <xdr:row>13</xdr:row>
      <xdr:rowOff>9526</xdr:rowOff>
    </xdr:from>
    <xdr:to>
      <xdr:col>10</xdr:col>
      <xdr:colOff>123825</xdr:colOff>
      <xdr:row>13</xdr:row>
      <xdr:rowOff>19052</xdr:rowOff>
    </xdr:to>
    <xdr:cxnSp macro="">
      <xdr:nvCxnSpPr>
        <xdr:cNvPr id="66" name="Curved Connector 65"/>
        <xdr:cNvCxnSpPr>
          <a:stCxn id="7" idx="0"/>
          <a:endCxn id="10" idx="0"/>
        </xdr:cNvCxnSpPr>
      </xdr:nvCxnSpPr>
      <xdr:spPr>
        <a:xfrm rot="5400000" flipH="1" flipV="1">
          <a:off x="4293394" y="721520"/>
          <a:ext cx="9526" cy="3576637"/>
        </a:xfrm>
        <a:prstGeom prst="curvedConnector3">
          <a:avLst>
            <a:gd name="adj1" fmla="val 2499748"/>
          </a:avLst>
        </a:prstGeom>
        <a:ln>
          <a:tailEnd type="arrow"/>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171450</xdr:colOff>
      <xdr:row>13</xdr:row>
      <xdr:rowOff>9526</xdr:rowOff>
    </xdr:from>
    <xdr:to>
      <xdr:col>10</xdr:col>
      <xdr:colOff>123825</xdr:colOff>
      <xdr:row>13</xdr:row>
      <xdr:rowOff>28576</xdr:rowOff>
    </xdr:to>
    <xdr:cxnSp macro="">
      <xdr:nvCxnSpPr>
        <xdr:cNvPr id="68" name="Curved Connector 67"/>
        <xdr:cNvCxnSpPr>
          <a:stCxn id="45" idx="0"/>
          <a:endCxn id="10" idx="0"/>
        </xdr:cNvCxnSpPr>
      </xdr:nvCxnSpPr>
      <xdr:spPr>
        <a:xfrm rot="5400000" flipH="1" flipV="1">
          <a:off x="5186363" y="1624013"/>
          <a:ext cx="19050" cy="1781175"/>
        </a:xfrm>
        <a:prstGeom prst="curvedConnector3">
          <a:avLst>
            <a:gd name="adj1" fmla="val 1300000"/>
          </a:avLst>
        </a:prstGeom>
        <a:ln>
          <a:tailEnd type="arrow"/>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47626</xdr:colOff>
      <xdr:row>25</xdr:row>
      <xdr:rowOff>180975</xdr:rowOff>
    </xdr:from>
    <xdr:to>
      <xdr:col>8</xdr:col>
      <xdr:colOff>314326</xdr:colOff>
      <xdr:row>30</xdr:row>
      <xdr:rowOff>0</xdr:rowOff>
    </xdr:to>
    <xdr:cxnSp macro="">
      <xdr:nvCxnSpPr>
        <xdr:cNvPr id="70" name="Curved Connector 69"/>
        <xdr:cNvCxnSpPr>
          <a:stCxn id="23" idx="0"/>
          <a:endCxn id="17" idx="2"/>
        </xdr:cNvCxnSpPr>
      </xdr:nvCxnSpPr>
      <xdr:spPr>
        <a:xfrm rot="5400000" flipH="1" flipV="1">
          <a:off x="4271963" y="4814888"/>
          <a:ext cx="695325" cy="876300"/>
        </a:xfrm>
        <a:prstGeom prst="curved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26</xdr:row>
      <xdr:rowOff>9526</xdr:rowOff>
    </xdr:from>
    <xdr:to>
      <xdr:col>12</xdr:col>
      <xdr:colOff>542926</xdr:colOff>
      <xdr:row>30</xdr:row>
      <xdr:rowOff>1</xdr:rowOff>
    </xdr:to>
    <xdr:cxnSp macro="">
      <xdr:nvCxnSpPr>
        <xdr:cNvPr id="72" name="Curved Connector 71"/>
        <xdr:cNvCxnSpPr>
          <a:stCxn id="38" idx="0"/>
          <a:endCxn id="32" idx="2"/>
        </xdr:cNvCxnSpPr>
      </xdr:nvCxnSpPr>
      <xdr:spPr>
        <a:xfrm rot="5400000" flipH="1" flipV="1">
          <a:off x="7186613" y="5062538"/>
          <a:ext cx="676275" cy="400051"/>
        </a:xfrm>
        <a:prstGeom prst="curved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26</xdr:row>
      <xdr:rowOff>0</xdr:rowOff>
    </xdr:from>
    <xdr:to>
      <xdr:col>12</xdr:col>
      <xdr:colOff>142875</xdr:colOff>
      <xdr:row>30</xdr:row>
      <xdr:rowOff>0</xdr:rowOff>
    </xdr:to>
    <xdr:cxnSp macro="">
      <xdr:nvCxnSpPr>
        <xdr:cNvPr id="74" name="Curved Connector 73"/>
        <xdr:cNvCxnSpPr>
          <a:stCxn id="38" idx="0"/>
          <a:endCxn id="16" idx="2"/>
        </xdr:cNvCxnSpPr>
      </xdr:nvCxnSpPr>
      <xdr:spPr>
        <a:xfrm rot="16200000" flipV="1">
          <a:off x="4591050" y="2867025"/>
          <a:ext cx="685800" cy="4781550"/>
        </a:xfrm>
        <a:prstGeom prst="curved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447675</xdr:colOff>
      <xdr:row>4</xdr:row>
      <xdr:rowOff>85725</xdr:rowOff>
    </xdr:from>
    <xdr:to>
      <xdr:col>17</xdr:col>
      <xdr:colOff>142875</xdr:colOff>
      <xdr:row>14</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466725</xdr:colOff>
      <xdr:row>20</xdr:row>
      <xdr:rowOff>19050</xdr:rowOff>
    </xdr:from>
    <xdr:to>
      <xdr:col>17</xdr:col>
      <xdr:colOff>161925</xdr:colOff>
      <xdr:row>31</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542925</xdr:colOff>
      <xdr:row>42</xdr:row>
      <xdr:rowOff>9524</xdr:rowOff>
    </xdr:from>
    <xdr:to>
      <xdr:col>17</xdr:col>
      <xdr:colOff>238125</xdr:colOff>
      <xdr:row>51</xdr:row>
      <xdr:rowOff>9524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219075</xdr:colOff>
      <xdr:row>0</xdr:row>
      <xdr:rowOff>47625</xdr:rowOff>
    </xdr:from>
    <xdr:to>
      <xdr:col>15</xdr:col>
      <xdr:colOff>523875</xdr:colOff>
      <xdr:row>10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219075</xdr:colOff>
      <xdr:row>11</xdr:row>
      <xdr:rowOff>38099</xdr:rowOff>
    </xdr:from>
    <xdr:to>
      <xdr:col>15</xdr:col>
      <xdr:colOff>523875</xdr:colOff>
      <xdr:row>22</xdr:row>
      <xdr:rowOff>9524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180975</xdr:colOff>
      <xdr:row>0</xdr:row>
      <xdr:rowOff>28575</xdr:rowOff>
    </xdr:from>
    <xdr:to>
      <xdr:col>15</xdr:col>
      <xdr:colOff>485775</xdr:colOff>
      <xdr:row>14</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190500</xdr:colOff>
      <xdr:row>15</xdr:row>
      <xdr:rowOff>114300</xdr:rowOff>
    </xdr:from>
    <xdr:to>
      <xdr:col>15</xdr:col>
      <xdr:colOff>495300</xdr:colOff>
      <xdr:row>29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209550</xdr:colOff>
      <xdr:row>33</xdr:row>
      <xdr:rowOff>142875</xdr:rowOff>
    </xdr:from>
    <xdr:to>
      <xdr:col>15</xdr:col>
      <xdr:colOff>514350</xdr:colOff>
      <xdr:row>50</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0.30417</cdr:x>
      <cdr:y>0</cdr:y>
    </cdr:from>
    <cdr:to>
      <cdr:x>0.81667</cdr:x>
      <cdr:y>0.10069</cdr:y>
    </cdr:to>
    <cdr:sp macro="" textlink="">
      <cdr:nvSpPr>
        <cdr:cNvPr id="2" name="TextBox 1"/>
        <cdr:cNvSpPr txBox="1"/>
      </cdr:nvSpPr>
      <cdr:spPr>
        <a:xfrm xmlns:a="http://schemas.openxmlformats.org/drawingml/2006/main">
          <a:off x="1390650" y="0"/>
          <a:ext cx="234315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3"/>
  <sheetViews>
    <sheetView showGridLines="0" workbookViewId="0">
      <selection activeCell="T18" sqref="T18"/>
    </sheetView>
  </sheetViews>
  <sheetFormatPr defaultRowHeight="15" x14ac:dyDescent="0.25"/>
  <cols>
    <col min="3" max="3" width="7.140625" customWidth="1"/>
    <col min="19" max="19" width="8.140625" customWidth="1"/>
  </cols>
  <sheetData>
    <row r="1" spans="1:36" x14ac:dyDescent="0.25">
      <c r="A1" s="160" t="s">
        <v>291</v>
      </c>
      <c r="C1" s="161"/>
      <c r="D1" s="161"/>
      <c r="E1" s="161"/>
      <c r="F1" s="160" t="s">
        <v>288</v>
      </c>
      <c r="G1" s="161"/>
      <c r="I1" s="161"/>
      <c r="J1" s="161"/>
      <c r="K1" s="160" t="s">
        <v>289</v>
      </c>
      <c r="M1" s="161"/>
      <c r="O1" s="160" t="s">
        <v>290</v>
      </c>
      <c r="Q1" s="162"/>
      <c r="R1" s="162"/>
      <c r="S1" s="162"/>
      <c r="T1" s="162"/>
      <c r="U1" s="162"/>
      <c r="V1" s="162"/>
      <c r="W1" s="162"/>
      <c r="X1" s="162"/>
      <c r="Y1" s="162"/>
      <c r="Z1" s="162"/>
      <c r="AA1" s="162"/>
      <c r="AB1" s="162"/>
      <c r="AC1" s="162"/>
      <c r="AD1" s="162"/>
      <c r="AE1" s="162"/>
      <c r="AF1" s="162"/>
      <c r="AG1" s="162"/>
      <c r="AH1" s="162"/>
      <c r="AI1" s="162"/>
      <c r="AJ1" s="162"/>
    </row>
    <row r="4" spans="1:36" ht="5.25" customHeight="1" x14ac:dyDescent="0.25"/>
    <row r="5" spans="1:36" ht="18.75" customHeight="1" x14ac:dyDescent="0.25"/>
    <row r="6" spans="1:36" ht="18.75" customHeight="1" x14ac:dyDescent="0.25"/>
    <row r="7" spans="1:36" ht="18.75" customHeight="1" x14ac:dyDescent="0.25"/>
    <row r="8" spans="1:36" x14ac:dyDescent="0.25">
      <c r="D8" s="163"/>
      <c r="E8" s="163"/>
      <c r="F8" s="163"/>
      <c r="G8" s="163"/>
      <c r="H8" s="163"/>
      <c r="I8" s="163"/>
      <c r="J8" s="163"/>
      <c r="K8" s="163"/>
      <c r="L8" s="163"/>
      <c r="M8" s="163"/>
      <c r="N8" s="163"/>
      <c r="O8" s="163"/>
      <c r="P8" s="163"/>
      <c r="Q8" s="163"/>
      <c r="R8" s="163"/>
      <c r="S8" s="163"/>
    </row>
    <row r="9" spans="1:36" x14ac:dyDescent="0.25">
      <c r="D9" s="163"/>
      <c r="E9" s="163"/>
      <c r="F9" s="163"/>
      <c r="G9" s="163"/>
      <c r="H9" s="163"/>
      <c r="I9" s="163"/>
      <c r="J9" s="163"/>
      <c r="K9" s="163"/>
      <c r="L9" s="163"/>
      <c r="M9" s="163"/>
      <c r="N9" s="163"/>
      <c r="O9" s="163"/>
      <c r="P9" s="163"/>
      <c r="Q9" s="163"/>
      <c r="R9" s="163"/>
      <c r="S9" s="163"/>
    </row>
    <row r="10" spans="1:36" x14ac:dyDescent="0.25">
      <c r="D10" s="163"/>
      <c r="E10" s="163"/>
      <c r="F10" s="163"/>
      <c r="G10" s="163"/>
      <c r="H10" s="163"/>
      <c r="I10" s="163"/>
      <c r="J10" s="163"/>
      <c r="K10" s="163"/>
      <c r="L10" s="163"/>
      <c r="M10" s="163"/>
      <c r="N10" s="163"/>
      <c r="O10" s="163"/>
      <c r="P10" s="163"/>
      <c r="Q10" s="163"/>
      <c r="R10" s="163"/>
      <c r="S10" s="163"/>
    </row>
    <row r="11" spans="1:36" x14ac:dyDescent="0.25">
      <c r="D11" s="163"/>
      <c r="E11" s="163"/>
      <c r="F11" s="163"/>
      <c r="G11" s="163"/>
      <c r="H11" s="163"/>
      <c r="I11" s="163"/>
      <c r="J11" s="163"/>
      <c r="K11" s="163"/>
      <c r="L11" s="163"/>
      <c r="M11" s="163"/>
      <c r="N11" s="163"/>
      <c r="O11" s="163"/>
      <c r="P11" s="163"/>
      <c r="Q11" s="163"/>
      <c r="R11" s="163"/>
      <c r="S11" s="163"/>
    </row>
    <row r="12" spans="1:36" x14ac:dyDescent="0.25">
      <c r="D12" s="163"/>
      <c r="E12" s="163"/>
      <c r="F12" s="163"/>
      <c r="G12" s="163"/>
      <c r="H12" s="163"/>
      <c r="I12" s="163"/>
      <c r="J12" s="163"/>
      <c r="K12" s="163"/>
      <c r="L12" s="163"/>
      <c r="M12" s="163"/>
      <c r="N12" s="163"/>
      <c r="O12" s="163"/>
      <c r="P12" s="163"/>
      <c r="Q12" s="163"/>
      <c r="R12" s="163"/>
      <c r="S12" s="163"/>
    </row>
    <row r="14" spans="1:36" x14ac:dyDescent="0.25">
      <c r="D14" s="164"/>
      <c r="E14" s="164"/>
      <c r="F14" s="164"/>
      <c r="G14" s="164"/>
      <c r="H14" s="164"/>
      <c r="I14" s="164"/>
      <c r="J14" s="164"/>
      <c r="K14" s="164"/>
      <c r="L14" s="164"/>
      <c r="M14" s="164"/>
      <c r="N14" s="164"/>
      <c r="O14" s="164"/>
      <c r="P14" s="164"/>
      <c r="Q14" s="164"/>
      <c r="R14" s="164"/>
      <c r="S14" s="164"/>
    </row>
    <row r="15" spans="1:36" x14ac:dyDescent="0.25">
      <c r="D15" s="164"/>
      <c r="E15" s="164"/>
      <c r="F15" s="164"/>
      <c r="G15" s="164"/>
      <c r="H15" s="164"/>
      <c r="I15" s="164"/>
      <c r="J15" s="164"/>
      <c r="K15" s="164"/>
      <c r="L15" s="164"/>
      <c r="M15" s="164"/>
      <c r="N15" s="164"/>
      <c r="O15" s="164"/>
      <c r="P15" s="164"/>
      <c r="Q15" s="164"/>
      <c r="R15" s="164"/>
      <c r="S15" s="164"/>
    </row>
    <row r="16" spans="1:36" x14ac:dyDescent="0.25">
      <c r="D16" s="164"/>
      <c r="E16" s="164"/>
      <c r="F16" s="164"/>
      <c r="G16" s="164"/>
      <c r="H16" s="164"/>
      <c r="I16" s="164"/>
      <c r="J16" s="164"/>
      <c r="K16" s="164"/>
      <c r="L16" s="164"/>
      <c r="M16" s="164"/>
      <c r="N16" s="164"/>
      <c r="O16" s="164"/>
      <c r="P16" s="164"/>
      <c r="Q16" s="164"/>
      <c r="R16" s="164"/>
      <c r="S16" s="164"/>
    </row>
    <row r="17" spans="4:19" x14ac:dyDescent="0.25">
      <c r="D17" s="164"/>
      <c r="E17" s="164"/>
      <c r="F17" s="164"/>
      <c r="G17" s="164"/>
      <c r="H17" s="164"/>
      <c r="I17" s="164"/>
      <c r="J17" s="164"/>
      <c r="K17" s="164"/>
      <c r="L17" s="164"/>
      <c r="M17" s="164"/>
      <c r="N17" s="164"/>
      <c r="O17" s="164"/>
      <c r="P17" s="164"/>
      <c r="Q17" s="164"/>
      <c r="R17" s="164"/>
      <c r="S17" s="164"/>
    </row>
    <row r="18" spans="4:19" x14ac:dyDescent="0.25">
      <c r="D18" s="164"/>
      <c r="E18" s="164"/>
      <c r="F18" s="164"/>
      <c r="G18" s="164"/>
      <c r="H18" s="164"/>
      <c r="I18" s="164"/>
      <c r="J18" s="164"/>
      <c r="K18" s="164"/>
      <c r="L18" s="164"/>
      <c r="M18" s="164"/>
      <c r="N18" s="164"/>
      <c r="O18" s="164"/>
      <c r="P18" s="164"/>
      <c r="Q18" s="164"/>
      <c r="R18" s="164"/>
      <c r="S18" s="164"/>
    </row>
    <row r="19" spans="4:19" x14ac:dyDescent="0.25">
      <c r="D19" s="164"/>
      <c r="E19" s="164"/>
      <c r="F19" s="164"/>
      <c r="G19" s="164"/>
      <c r="H19" s="164"/>
      <c r="I19" s="164"/>
      <c r="J19" s="164"/>
      <c r="K19" s="164"/>
      <c r="L19" s="164"/>
      <c r="M19" s="164"/>
      <c r="N19" s="164"/>
      <c r="O19" s="164"/>
      <c r="P19" s="164"/>
      <c r="Q19" s="164"/>
      <c r="R19" s="164"/>
      <c r="S19" s="164"/>
    </row>
    <row r="20" spans="4:19" ht="10.5" customHeight="1" x14ac:dyDescent="0.25">
      <c r="D20" s="164"/>
      <c r="E20" s="164"/>
      <c r="F20" s="164"/>
      <c r="G20" s="164"/>
      <c r="H20" s="164"/>
      <c r="I20" s="164"/>
      <c r="J20" s="164"/>
      <c r="K20" s="164"/>
      <c r="L20" s="164"/>
      <c r="M20" s="164"/>
      <c r="N20" s="164"/>
      <c r="O20" s="164"/>
      <c r="P20" s="164"/>
      <c r="Q20" s="164"/>
      <c r="R20" s="164"/>
      <c r="S20" s="164"/>
    </row>
    <row r="22" spans="4:19" x14ac:dyDescent="0.25">
      <c r="D22" s="165"/>
      <c r="E22" s="165"/>
      <c r="F22" s="165"/>
      <c r="G22" s="165"/>
      <c r="H22" s="165"/>
      <c r="I22" s="165"/>
      <c r="J22" s="165"/>
      <c r="K22" s="165"/>
      <c r="L22" s="165"/>
      <c r="M22" s="165"/>
      <c r="N22" s="165"/>
      <c r="O22" s="165"/>
      <c r="P22" s="165"/>
      <c r="Q22" s="165"/>
      <c r="R22" s="165"/>
      <c r="S22" s="165"/>
    </row>
    <row r="23" spans="4:19" x14ac:dyDescent="0.25">
      <c r="D23" s="165"/>
      <c r="E23" s="165"/>
      <c r="F23" s="165"/>
      <c r="G23" s="165"/>
      <c r="H23" s="165"/>
      <c r="I23" s="165"/>
      <c r="J23" s="165"/>
      <c r="K23" s="165"/>
      <c r="L23" s="165"/>
      <c r="M23" s="165"/>
      <c r="N23" s="165"/>
      <c r="O23" s="165"/>
      <c r="P23" s="165"/>
      <c r="Q23" s="165"/>
      <c r="R23" s="165"/>
      <c r="S23" s="165"/>
    </row>
    <row r="24" spans="4:19" x14ac:dyDescent="0.25">
      <c r="D24" s="165"/>
      <c r="E24" s="165"/>
      <c r="F24" s="165"/>
      <c r="G24" s="165"/>
      <c r="H24" s="165"/>
      <c r="I24" s="165"/>
      <c r="J24" s="165"/>
      <c r="K24" s="165"/>
      <c r="L24" s="165"/>
      <c r="M24" s="165"/>
      <c r="N24" s="165"/>
      <c r="O24" s="165"/>
      <c r="P24" s="165"/>
      <c r="Q24" s="165"/>
      <c r="R24" s="165"/>
      <c r="S24" s="165"/>
    </row>
    <row r="25" spans="4:19" x14ac:dyDescent="0.25">
      <c r="D25" s="165"/>
      <c r="E25" s="165"/>
      <c r="F25" s="165"/>
      <c r="G25" s="165"/>
      <c r="H25" s="165"/>
      <c r="I25" s="165"/>
      <c r="J25" s="165"/>
      <c r="K25" s="165"/>
      <c r="L25" s="165"/>
      <c r="M25" s="165"/>
      <c r="N25" s="165"/>
      <c r="O25" s="165"/>
      <c r="P25" s="165"/>
      <c r="Q25" s="165"/>
      <c r="R25" s="165"/>
      <c r="S25" s="165"/>
    </row>
    <row r="26" spans="4:19" x14ac:dyDescent="0.25">
      <c r="D26" s="165"/>
      <c r="E26" s="165"/>
      <c r="F26" s="165"/>
      <c r="G26" s="165"/>
      <c r="H26" s="165"/>
      <c r="I26" s="165"/>
      <c r="J26" s="165"/>
      <c r="K26" s="165"/>
      <c r="L26" s="165"/>
      <c r="M26" s="165"/>
      <c r="N26" s="165"/>
      <c r="O26" s="165"/>
      <c r="P26" s="165"/>
      <c r="Q26" s="165"/>
      <c r="R26" s="165"/>
      <c r="S26" s="165"/>
    </row>
    <row r="27" spans="4:19" ht="9" customHeight="1" x14ac:dyDescent="0.25">
      <c r="D27" s="165"/>
      <c r="E27" s="165"/>
      <c r="F27" s="165"/>
      <c r="G27" s="165"/>
      <c r="H27" s="165"/>
      <c r="I27" s="165"/>
      <c r="J27" s="165"/>
      <c r="K27" s="165"/>
      <c r="L27" s="165"/>
      <c r="M27" s="165"/>
      <c r="N27" s="165"/>
      <c r="O27" s="165"/>
      <c r="P27" s="165"/>
      <c r="Q27" s="165"/>
      <c r="R27" s="165"/>
      <c r="S27" s="165"/>
    </row>
    <row r="29" spans="4:19" x14ac:dyDescent="0.25">
      <c r="D29" s="166"/>
      <c r="E29" s="166"/>
      <c r="F29" s="166"/>
      <c r="G29" s="166"/>
      <c r="H29" s="166"/>
      <c r="I29" s="166"/>
      <c r="J29" s="166"/>
      <c r="K29" s="166"/>
      <c r="L29" s="166"/>
      <c r="M29" s="166"/>
      <c r="N29" s="166"/>
      <c r="O29" s="166"/>
      <c r="P29" s="166"/>
      <c r="Q29" s="166"/>
      <c r="R29" s="166"/>
      <c r="S29" s="166"/>
    </row>
    <row r="30" spans="4:19" x14ac:dyDescent="0.25">
      <c r="D30" s="166"/>
      <c r="E30" s="166"/>
      <c r="F30" s="166"/>
      <c r="G30" s="166"/>
      <c r="H30" s="166"/>
      <c r="I30" s="166"/>
      <c r="J30" s="166"/>
      <c r="K30" s="166"/>
      <c r="L30" s="166"/>
      <c r="M30" s="166"/>
      <c r="N30" s="166"/>
      <c r="O30" s="166"/>
      <c r="P30" s="166"/>
      <c r="Q30" s="166"/>
      <c r="R30" s="166"/>
      <c r="S30" s="166"/>
    </row>
    <row r="31" spans="4:19" x14ac:dyDescent="0.25">
      <c r="D31" s="166"/>
      <c r="E31" s="166"/>
      <c r="F31" s="166"/>
      <c r="G31" s="166"/>
      <c r="H31" s="166"/>
      <c r="I31" s="166"/>
      <c r="J31" s="166"/>
      <c r="K31" s="166"/>
      <c r="L31" s="166"/>
      <c r="M31" s="166"/>
      <c r="N31" s="166"/>
      <c r="O31" s="166"/>
      <c r="P31" s="166"/>
      <c r="Q31" s="166"/>
      <c r="R31" s="166"/>
      <c r="S31" s="166"/>
    </row>
    <row r="32" spans="4:19" x14ac:dyDescent="0.25">
      <c r="D32" s="166"/>
      <c r="E32" s="166"/>
      <c r="F32" s="166"/>
      <c r="G32" s="166"/>
      <c r="H32" s="166"/>
      <c r="I32" s="166"/>
      <c r="J32" s="166"/>
      <c r="K32" s="166"/>
      <c r="L32" s="166"/>
      <c r="M32" s="166"/>
      <c r="N32" s="166"/>
      <c r="O32" s="166"/>
      <c r="P32" s="166"/>
      <c r="Q32" s="166"/>
      <c r="R32" s="166"/>
      <c r="S32" s="166"/>
    </row>
    <row r="33" spans="4:19" x14ac:dyDescent="0.25">
      <c r="D33" s="166"/>
      <c r="E33" s="166"/>
      <c r="F33" s="166"/>
      <c r="G33" s="166"/>
      <c r="H33" s="166"/>
      <c r="I33" s="166"/>
      <c r="J33" s="166"/>
      <c r="K33" s="166"/>
      <c r="L33" s="166"/>
      <c r="M33" s="166"/>
      <c r="N33" s="166"/>
      <c r="O33" s="166"/>
      <c r="P33" s="166"/>
      <c r="Q33" s="166"/>
      <c r="R33" s="166"/>
      <c r="S33" s="166"/>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zoomScaleNormal="100" workbookViewId="0">
      <selection activeCell="H27" sqref="H27"/>
    </sheetView>
  </sheetViews>
  <sheetFormatPr defaultRowHeight="12" x14ac:dyDescent="0.2"/>
  <cols>
    <col min="1" max="5" width="9.140625" style="4"/>
    <col min="6" max="6" width="10.5703125" style="4" customWidth="1"/>
    <col min="7" max="7" width="11.85546875" style="4" customWidth="1"/>
    <col min="8" max="16384" width="9.140625" style="4"/>
  </cols>
  <sheetData>
    <row r="1" spans="1:8" x14ac:dyDescent="0.2">
      <c r="B1" s="175" t="s">
        <v>303</v>
      </c>
      <c r="C1" s="175" t="s">
        <v>304</v>
      </c>
      <c r="D1" s="175" t="s">
        <v>305</v>
      </c>
      <c r="E1" s="175" t="s">
        <v>306</v>
      </c>
      <c r="F1" s="175" t="s">
        <v>525</v>
      </c>
      <c r="G1" s="175" t="s">
        <v>524</v>
      </c>
    </row>
    <row r="2" spans="1:8" x14ac:dyDescent="0.2">
      <c r="A2" s="172" t="s">
        <v>95</v>
      </c>
      <c r="B2" s="322">
        <v>33</v>
      </c>
      <c r="C2" s="20">
        <v>36</v>
      </c>
      <c r="D2" s="20">
        <v>124</v>
      </c>
      <c r="E2" s="20">
        <v>77</v>
      </c>
      <c r="F2" s="177"/>
      <c r="G2" s="198"/>
    </row>
    <row r="3" spans="1:8" x14ac:dyDescent="0.2">
      <c r="A3" s="172" t="s">
        <v>96</v>
      </c>
      <c r="B3" s="323">
        <v>25</v>
      </c>
      <c r="C3" s="20">
        <v>22</v>
      </c>
      <c r="D3" s="20">
        <v>46</v>
      </c>
      <c r="E3" s="322">
        <v>28</v>
      </c>
      <c r="F3" s="177" t="s">
        <v>526</v>
      </c>
      <c r="G3" s="288">
        <f>(E3-B2)/B2</f>
        <v>-0.15151515151515152</v>
      </c>
    </row>
    <row r="4" spans="1:8" x14ac:dyDescent="0.2">
      <c r="A4" s="172" t="s">
        <v>97</v>
      </c>
      <c r="B4" s="324">
        <v>8</v>
      </c>
      <c r="C4" s="20">
        <v>9</v>
      </c>
      <c r="D4" s="20">
        <v>25</v>
      </c>
      <c r="E4" s="323">
        <v>30</v>
      </c>
      <c r="F4" s="177" t="s">
        <v>527</v>
      </c>
      <c r="G4" s="327">
        <f>(E4-B3)/B3</f>
        <v>0.2</v>
      </c>
    </row>
    <row r="5" spans="1:8" x14ac:dyDescent="0.2">
      <c r="A5" s="172" t="s">
        <v>98</v>
      </c>
      <c r="B5" s="325">
        <v>15</v>
      </c>
      <c r="C5" s="20">
        <v>15</v>
      </c>
      <c r="D5" s="20">
        <v>30</v>
      </c>
      <c r="E5" s="324">
        <v>20</v>
      </c>
      <c r="F5" s="177" t="s">
        <v>528</v>
      </c>
      <c r="G5" s="328">
        <f>(E5-B4)/B4</f>
        <v>1.5</v>
      </c>
    </row>
    <row r="6" spans="1:8" x14ac:dyDescent="0.2">
      <c r="A6" s="172" t="s">
        <v>111</v>
      </c>
      <c r="B6" s="326">
        <v>17</v>
      </c>
      <c r="C6" s="20">
        <v>16</v>
      </c>
      <c r="D6" s="20">
        <v>13</v>
      </c>
      <c r="E6" s="325">
        <v>18</v>
      </c>
      <c r="F6" s="177" t="s">
        <v>529</v>
      </c>
      <c r="G6" s="328">
        <f>(E6-B5)/B5</f>
        <v>0.2</v>
      </c>
    </row>
    <row r="7" spans="1:8" x14ac:dyDescent="0.2">
      <c r="A7" s="172" t="s">
        <v>112</v>
      </c>
      <c r="B7" s="20">
        <v>6</v>
      </c>
      <c r="C7" s="20">
        <v>5</v>
      </c>
      <c r="D7" s="20">
        <v>10</v>
      </c>
      <c r="E7" s="326">
        <v>10</v>
      </c>
      <c r="F7" s="177" t="s">
        <v>530</v>
      </c>
      <c r="G7" s="288">
        <f>(E7-B6)/B6</f>
        <v>-0.41176470588235292</v>
      </c>
    </row>
    <row r="8" spans="1:8" x14ac:dyDescent="0.2">
      <c r="A8" s="172" t="s">
        <v>113</v>
      </c>
      <c r="B8" s="20">
        <v>1</v>
      </c>
      <c r="C8" s="20">
        <v>1</v>
      </c>
      <c r="D8" s="20">
        <v>0</v>
      </c>
      <c r="E8" s="20">
        <v>0</v>
      </c>
      <c r="F8" s="177"/>
      <c r="G8" s="198"/>
      <c r="H8" s="199"/>
    </row>
    <row r="13" spans="1:8" x14ac:dyDescent="0.2">
      <c r="B13" s="175" t="s">
        <v>303</v>
      </c>
      <c r="C13" s="175" t="s">
        <v>304</v>
      </c>
      <c r="D13" s="175" t="s">
        <v>305</v>
      </c>
      <c r="E13" s="175" t="s">
        <v>306</v>
      </c>
      <c r="F13" s="175" t="s">
        <v>307</v>
      </c>
      <c r="G13" s="175" t="s">
        <v>308</v>
      </c>
    </row>
    <row r="14" spans="1:8" x14ac:dyDescent="0.2">
      <c r="A14" s="172" t="s">
        <v>95</v>
      </c>
      <c r="B14" s="177"/>
      <c r="C14" s="177"/>
      <c r="D14" s="177"/>
      <c r="E14" s="177"/>
      <c r="F14" s="177"/>
      <c r="G14" s="177"/>
    </row>
    <row r="15" spans="1:8" x14ac:dyDescent="0.2">
      <c r="A15" s="172" t="s">
        <v>96</v>
      </c>
      <c r="B15" s="200">
        <f>(B3-B2)/B2</f>
        <v>-0.24242424242424243</v>
      </c>
      <c r="C15" s="200">
        <f t="shared" ref="B15:E20" si="0">(C3-C2)/C2</f>
        <v>-0.3888888888888889</v>
      </c>
      <c r="D15" s="200">
        <f t="shared" si="0"/>
        <v>-0.62903225806451613</v>
      </c>
      <c r="E15" s="200">
        <f t="shared" si="0"/>
        <v>-0.63636363636363635</v>
      </c>
      <c r="F15" s="200"/>
      <c r="G15" s="201">
        <f>AVERAGE(B15:F15)</f>
        <v>-0.47417725643532094</v>
      </c>
    </row>
    <row r="16" spans="1:8" x14ac:dyDescent="0.2">
      <c r="A16" s="172" t="s">
        <v>97</v>
      </c>
      <c r="B16" s="200">
        <f t="shared" si="0"/>
        <v>-0.68</v>
      </c>
      <c r="C16" s="200">
        <f t="shared" si="0"/>
        <v>-0.59090909090909094</v>
      </c>
      <c r="D16" s="200">
        <f t="shared" si="0"/>
        <v>-0.45652173913043476</v>
      </c>
      <c r="E16" s="202">
        <f t="shared" si="0"/>
        <v>7.1428571428571425E-2</v>
      </c>
      <c r="F16" s="177"/>
      <c r="G16" s="201">
        <f t="shared" ref="G16:G20" si="1">AVERAGE(B16:F16)</f>
        <v>-0.4140005646527386</v>
      </c>
    </row>
    <row r="17" spans="1:7" x14ac:dyDescent="0.2">
      <c r="A17" s="172" t="s">
        <v>98</v>
      </c>
      <c r="B17" s="202">
        <f t="shared" si="0"/>
        <v>0.875</v>
      </c>
      <c r="C17" s="202">
        <f t="shared" si="0"/>
        <v>0.66666666666666663</v>
      </c>
      <c r="D17" s="202">
        <f t="shared" si="0"/>
        <v>0.2</v>
      </c>
      <c r="E17" s="200">
        <f t="shared" si="0"/>
        <v>-0.33333333333333331</v>
      </c>
      <c r="F17" s="177"/>
      <c r="G17" s="203">
        <f t="shared" si="1"/>
        <v>0.3520833333333333</v>
      </c>
    </row>
    <row r="18" spans="1:7" x14ac:dyDescent="0.2">
      <c r="A18" s="172" t="s">
        <v>111</v>
      </c>
      <c r="B18" s="202">
        <f t="shared" si="0"/>
        <v>0.13333333333333333</v>
      </c>
      <c r="C18" s="202">
        <f t="shared" si="0"/>
        <v>6.6666666666666666E-2</v>
      </c>
      <c r="D18" s="200">
        <f t="shared" si="0"/>
        <v>-0.56666666666666665</v>
      </c>
      <c r="E18" s="200">
        <f t="shared" si="0"/>
        <v>-0.1</v>
      </c>
      <c r="F18" s="177"/>
      <c r="G18" s="204">
        <f t="shared" si="1"/>
        <v>-0.11666666666666667</v>
      </c>
    </row>
    <row r="19" spans="1:7" x14ac:dyDescent="0.2">
      <c r="A19" s="172" t="s">
        <v>112</v>
      </c>
      <c r="B19" s="200">
        <f t="shared" si="0"/>
        <v>-0.6470588235294118</v>
      </c>
      <c r="C19" s="200">
        <f t="shared" si="0"/>
        <v>-0.6875</v>
      </c>
      <c r="D19" s="200">
        <f t="shared" si="0"/>
        <v>-0.23076923076923078</v>
      </c>
      <c r="E19" s="200">
        <f t="shared" si="0"/>
        <v>-0.44444444444444442</v>
      </c>
      <c r="F19" s="177"/>
      <c r="G19" s="201">
        <f t="shared" si="1"/>
        <v>-0.50244312468577168</v>
      </c>
    </row>
    <row r="20" spans="1:7" x14ac:dyDescent="0.2">
      <c r="A20" s="172" t="s">
        <v>113</v>
      </c>
      <c r="B20" s="200">
        <f t="shared" si="0"/>
        <v>-0.83333333333333337</v>
      </c>
      <c r="C20" s="200">
        <f t="shared" si="0"/>
        <v>-0.8</v>
      </c>
      <c r="D20" s="200">
        <f t="shared" si="0"/>
        <v>-1</v>
      </c>
      <c r="E20" s="200">
        <f t="shared" si="0"/>
        <v>-1</v>
      </c>
      <c r="F20" s="177"/>
      <c r="G20" s="205">
        <f t="shared" si="1"/>
        <v>-0.90833333333333333</v>
      </c>
    </row>
    <row r="22" spans="1:7" x14ac:dyDescent="0.2">
      <c r="B22" s="4" t="s">
        <v>515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showGridLines="0" topLeftCell="I13" zoomScale="140" zoomScaleNormal="140" workbookViewId="0">
      <selection activeCell="G31" sqref="G31"/>
    </sheetView>
  </sheetViews>
  <sheetFormatPr defaultRowHeight="12" x14ac:dyDescent="0.2"/>
  <cols>
    <col min="1" max="16384" width="9.140625" style="4"/>
  </cols>
  <sheetData>
    <row r="1" spans="1:7" x14ac:dyDescent="0.2">
      <c r="B1" s="175" t="s">
        <v>303</v>
      </c>
      <c r="C1" s="175" t="s">
        <v>304</v>
      </c>
      <c r="D1" s="175" t="s">
        <v>305</v>
      </c>
      <c r="E1" s="175" t="s">
        <v>306</v>
      </c>
      <c r="F1" s="175" t="s">
        <v>307</v>
      </c>
      <c r="G1" s="175" t="s">
        <v>308</v>
      </c>
    </row>
    <row r="2" spans="1:7" x14ac:dyDescent="0.2">
      <c r="A2" s="25" t="s">
        <v>292</v>
      </c>
      <c r="B2" s="20">
        <v>25</v>
      </c>
      <c r="C2" s="20">
        <v>25</v>
      </c>
      <c r="D2" s="20">
        <v>32</v>
      </c>
      <c r="E2" s="20">
        <v>32</v>
      </c>
      <c r="F2" s="6"/>
      <c r="G2" s="198">
        <f>AVERAGE(B2:F2)</f>
        <v>28.5</v>
      </c>
    </row>
    <row r="3" spans="1:7" x14ac:dyDescent="0.2">
      <c r="A3" s="25" t="s">
        <v>293</v>
      </c>
      <c r="B3" s="20">
        <v>10</v>
      </c>
      <c r="C3" s="20">
        <v>22</v>
      </c>
      <c r="D3" s="20">
        <v>22</v>
      </c>
      <c r="E3" s="20">
        <v>22</v>
      </c>
      <c r="F3" s="6"/>
      <c r="G3" s="198">
        <f t="shared" ref="G3:G11" si="0">AVERAGE(B3:F3)</f>
        <v>19</v>
      </c>
    </row>
    <row r="4" spans="1:7" x14ac:dyDescent="0.2">
      <c r="A4" s="25" t="s">
        <v>294</v>
      </c>
      <c r="B4" s="20">
        <v>5</v>
      </c>
      <c r="C4" s="20">
        <v>10</v>
      </c>
      <c r="D4" s="20">
        <v>10</v>
      </c>
      <c r="E4" s="20">
        <v>10</v>
      </c>
      <c r="F4" s="6"/>
      <c r="G4" s="198">
        <f t="shared" si="0"/>
        <v>8.75</v>
      </c>
    </row>
    <row r="5" spans="1:7" x14ac:dyDescent="0.2">
      <c r="A5" s="25" t="s">
        <v>295</v>
      </c>
      <c r="B5" s="20">
        <v>60</v>
      </c>
      <c r="C5" s="20">
        <v>60</v>
      </c>
      <c r="D5" s="20">
        <v>60</v>
      </c>
      <c r="E5" s="20">
        <v>60</v>
      </c>
      <c r="F5" s="6"/>
      <c r="G5" s="198">
        <f t="shared" si="0"/>
        <v>60</v>
      </c>
    </row>
    <row r="6" spans="1:7" x14ac:dyDescent="0.2">
      <c r="A6" s="25" t="s">
        <v>296</v>
      </c>
      <c r="B6" s="20">
        <v>60</v>
      </c>
      <c r="C6" s="20">
        <v>60</v>
      </c>
      <c r="D6" s="20">
        <v>60</v>
      </c>
      <c r="E6" s="20">
        <v>60</v>
      </c>
      <c r="F6" s="6"/>
      <c r="G6" s="198">
        <f t="shared" si="0"/>
        <v>60</v>
      </c>
    </row>
    <row r="7" spans="1:7" x14ac:dyDescent="0.2">
      <c r="A7" s="25" t="s">
        <v>297</v>
      </c>
      <c r="B7" s="20">
        <v>25</v>
      </c>
      <c r="C7" s="20">
        <v>25</v>
      </c>
      <c r="D7" s="20">
        <v>25</v>
      </c>
      <c r="E7" s="20">
        <v>25</v>
      </c>
      <c r="F7" s="6"/>
      <c r="G7" s="198">
        <f t="shared" si="0"/>
        <v>25</v>
      </c>
    </row>
    <row r="8" spans="1:7" x14ac:dyDescent="0.2">
      <c r="A8" s="25" t="s">
        <v>298</v>
      </c>
      <c r="B8" s="20">
        <v>30</v>
      </c>
      <c r="C8" s="20">
        <v>30</v>
      </c>
      <c r="D8" s="20">
        <v>30</v>
      </c>
      <c r="E8" s="20">
        <v>30</v>
      </c>
      <c r="F8" s="6"/>
      <c r="G8" s="198">
        <f t="shared" si="0"/>
        <v>30</v>
      </c>
    </row>
    <row r="9" spans="1:7" x14ac:dyDescent="0.2">
      <c r="A9" s="155" t="s">
        <v>301</v>
      </c>
      <c r="B9" s="159">
        <v>10</v>
      </c>
      <c r="C9" s="159">
        <v>10</v>
      </c>
      <c r="D9" s="159">
        <v>15</v>
      </c>
      <c r="E9" s="159">
        <v>15</v>
      </c>
      <c r="F9" s="156"/>
      <c r="G9" s="198">
        <f t="shared" si="0"/>
        <v>12.5</v>
      </c>
    </row>
    <row r="10" spans="1:7" x14ac:dyDescent="0.2">
      <c r="A10" s="25" t="s">
        <v>299</v>
      </c>
      <c r="B10" s="20">
        <v>65</v>
      </c>
      <c r="C10" s="20">
        <v>65</v>
      </c>
      <c r="D10" s="20">
        <v>65</v>
      </c>
      <c r="E10" s="20">
        <v>65</v>
      </c>
      <c r="F10" s="6"/>
      <c r="G10" s="198">
        <f t="shared" si="0"/>
        <v>65</v>
      </c>
    </row>
    <row r="11" spans="1:7" x14ac:dyDescent="0.2">
      <c r="A11" s="25" t="s">
        <v>300</v>
      </c>
      <c r="B11" s="20">
        <v>20</v>
      </c>
      <c r="C11" s="20">
        <v>20</v>
      </c>
      <c r="D11" s="20">
        <v>20</v>
      </c>
      <c r="E11" s="20">
        <v>20</v>
      </c>
      <c r="F11" s="6"/>
      <c r="G11" s="198">
        <f t="shared" si="0"/>
        <v>20</v>
      </c>
    </row>
    <row r="18" spans="1:6" ht="15" x14ac:dyDescent="0.25">
      <c r="B18" s="94" t="s">
        <v>317</v>
      </c>
    </row>
    <row r="19" spans="1:6" x14ac:dyDescent="0.2">
      <c r="B19" s="175" t="s">
        <v>303</v>
      </c>
      <c r="C19" s="175" t="s">
        <v>304</v>
      </c>
      <c r="D19" s="175" t="s">
        <v>305</v>
      </c>
      <c r="E19" s="175" t="s">
        <v>306</v>
      </c>
      <c r="F19" s="175" t="s">
        <v>307</v>
      </c>
    </row>
    <row r="20" spans="1:6" x14ac:dyDescent="0.2">
      <c r="A20" s="25" t="s">
        <v>294</v>
      </c>
      <c r="B20" s="206">
        <v>5</v>
      </c>
      <c r="C20" s="206">
        <v>10</v>
      </c>
      <c r="D20" s="206">
        <v>10</v>
      </c>
      <c r="E20" s="206">
        <v>10</v>
      </c>
      <c r="F20" s="207"/>
    </row>
    <row r="21" spans="1:6" x14ac:dyDescent="0.2">
      <c r="A21" s="155" t="s">
        <v>301</v>
      </c>
      <c r="B21" s="208">
        <v>10</v>
      </c>
      <c r="C21" s="208">
        <v>10</v>
      </c>
      <c r="D21" s="208">
        <v>15</v>
      </c>
      <c r="E21" s="208">
        <v>15</v>
      </c>
      <c r="F21" s="209"/>
    </row>
    <row r="22" spans="1:6" x14ac:dyDescent="0.2">
      <c r="A22" s="25" t="s">
        <v>300</v>
      </c>
      <c r="B22" s="206">
        <v>20</v>
      </c>
      <c r="C22" s="206">
        <v>20</v>
      </c>
      <c r="D22" s="206">
        <v>20</v>
      </c>
      <c r="E22" s="206">
        <v>20</v>
      </c>
      <c r="F22" s="207"/>
    </row>
    <row r="23" spans="1:6" x14ac:dyDescent="0.2">
      <c r="A23" s="25" t="s">
        <v>293</v>
      </c>
      <c r="B23" s="210">
        <v>10</v>
      </c>
      <c r="C23" s="210">
        <v>22</v>
      </c>
      <c r="D23" s="210">
        <v>22</v>
      </c>
      <c r="E23" s="210">
        <v>22</v>
      </c>
      <c r="F23" s="211"/>
    </row>
    <row r="24" spans="1:6" x14ac:dyDescent="0.2">
      <c r="A24" s="25" t="s">
        <v>297</v>
      </c>
      <c r="B24" s="210">
        <v>25</v>
      </c>
      <c r="C24" s="210">
        <v>25</v>
      </c>
      <c r="D24" s="210">
        <v>25</v>
      </c>
      <c r="E24" s="210">
        <v>25</v>
      </c>
      <c r="F24" s="211"/>
    </row>
    <row r="25" spans="1:6" x14ac:dyDescent="0.2">
      <c r="A25" s="25" t="s">
        <v>298</v>
      </c>
      <c r="B25" s="210">
        <v>30</v>
      </c>
      <c r="C25" s="210">
        <v>30</v>
      </c>
      <c r="D25" s="210">
        <v>30</v>
      </c>
      <c r="E25" s="210">
        <v>30</v>
      </c>
      <c r="F25" s="211"/>
    </row>
    <row r="26" spans="1:6" x14ac:dyDescent="0.2">
      <c r="A26" s="25" t="s">
        <v>292</v>
      </c>
      <c r="B26" s="210">
        <v>25</v>
      </c>
      <c r="C26" s="210">
        <v>25</v>
      </c>
      <c r="D26" s="210">
        <v>32</v>
      </c>
      <c r="E26" s="210">
        <v>32</v>
      </c>
      <c r="F26" s="211"/>
    </row>
    <row r="27" spans="1:6" x14ac:dyDescent="0.2">
      <c r="A27" s="25" t="s">
        <v>295</v>
      </c>
      <c r="B27" s="212">
        <v>60</v>
      </c>
      <c r="C27" s="212">
        <v>60</v>
      </c>
      <c r="D27" s="212">
        <v>60</v>
      </c>
      <c r="E27" s="212">
        <v>60</v>
      </c>
      <c r="F27" s="213"/>
    </row>
    <row r="28" spans="1:6" ht="12.75" customHeight="1" x14ac:dyDescent="0.2">
      <c r="A28" s="25" t="s">
        <v>296</v>
      </c>
      <c r="B28" s="212">
        <v>60</v>
      </c>
      <c r="C28" s="212">
        <v>60</v>
      </c>
      <c r="D28" s="212">
        <v>60</v>
      </c>
      <c r="E28" s="212">
        <v>60</v>
      </c>
      <c r="F28" s="213"/>
    </row>
    <row r="29" spans="1:6" x14ac:dyDescent="0.2">
      <c r="A29" s="25" t="s">
        <v>299</v>
      </c>
      <c r="B29" s="212">
        <v>65</v>
      </c>
      <c r="C29" s="212">
        <v>65</v>
      </c>
      <c r="D29" s="212">
        <v>65</v>
      </c>
      <c r="E29" s="212">
        <v>65</v>
      </c>
      <c r="F29" s="213"/>
    </row>
    <row r="35" spans="1:8" x14ac:dyDescent="0.2">
      <c r="B35" s="175" t="s">
        <v>303</v>
      </c>
      <c r="C35" s="175" t="s">
        <v>304</v>
      </c>
      <c r="D35" s="175" t="s">
        <v>305</v>
      </c>
      <c r="E35" s="175" t="s">
        <v>306</v>
      </c>
      <c r="F35" s="175" t="s">
        <v>307</v>
      </c>
      <c r="G35" s="175" t="s">
        <v>308</v>
      </c>
    </row>
    <row r="36" spans="1:8" x14ac:dyDescent="0.2">
      <c r="A36" s="25" t="s">
        <v>213</v>
      </c>
      <c r="B36" s="20">
        <v>35</v>
      </c>
      <c r="C36" s="20">
        <v>34</v>
      </c>
      <c r="D36" s="20">
        <v>25</v>
      </c>
      <c r="E36" s="20">
        <v>28</v>
      </c>
      <c r="F36" s="6"/>
      <c r="G36" s="318">
        <f>AVERAGE(B36:E36)</f>
        <v>30.5</v>
      </c>
    </row>
    <row r="37" spans="1:8" x14ac:dyDescent="0.2">
      <c r="A37" s="32" t="s">
        <v>282</v>
      </c>
      <c r="B37" s="20">
        <v>69</v>
      </c>
      <c r="C37" s="20">
        <v>92</v>
      </c>
      <c r="D37" s="20">
        <v>83</v>
      </c>
      <c r="E37" s="20">
        <v>73</v>
      </c>
      <c r="F37" s="6"/>
      <c r="G37" s="317">
        <f t="shared" ref="G37:G39" si="1">AVERAGE(B37:E37)</f>
        <v>79.25</v>
      </c>
      <c r="H37" s="4" t="s">
        <v>523</v>
      </c>
    </row>
    <row r="38" spans="1:8" x14ac:dyDescent="0.2">
      <c r="A38" s="33" t="s">
        <v>283</v>
      </c>
      <c r="B38" s="20">
        <v>37</v>
      </c>
      <c r="C38" s="20">
        <v>38</v>
      </c>
      <c r="D38" s="20">
        <v>28</v>
      </c>
      <c r="E38" s="20">
        <v>38</v>
      </c>
      <c r="F38" s="6"/>
      <c r="G38" s="319">
        <f t="shared" si="1"/>
        <v>35.25</v>
      </c>
      <c r="H38" s="4" t="s">
        <v>522</v>
      </c>
    </row>
    <row r="39" spans="1:8" ht="24" x14ac:dyDescent="0.2">
      <c r="A39" s="33" t="s">
        <v>284</v>
      </c>
      <c r="B39" s="20">
        <v>18</v>
      </c>
      <c r="C39" s="20">
        <v>22</v>
      </c>
      <c r="D39" s="20">
        <v>26</v>
      </c>
      <c r="E39" s="20">
        <v>29</v>
      </c>
      <c r="F39" s="6"/>
      <c r="G39" s="320">
        <f t="shared" si="1"/>
        <v>23.75</v>
      </c>
      <c r="H39" s="4" t="s">
        <v>522</v>
      </c>
    </row>
    <row r="42" spans="1:8" x14ac:dyDescent="0.2">
      <c r="A42" s="4" t="s">
        <v>517</v>
      </c>
    </row>
    <row r="43" spans="1:8" x14ac:dyDescent="0.2">
      <c r="A43" s="4" t="s">
        <v>516</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19"/>
  <sheetViews>
    <sheetView topLeftCell="H1" workbookViewId="0">
      <selection activeCell="C19" sqref="C19:I19"/>
    </sheetView>
  </sheetViews>
  <sheetFormatPr defaultRowHeight="11.25" x14ac:dyDescent="0.2"/>
  <cols>
    <col min="1" max="16384" width="9.140625" style="312"/>
  </cols>
  <sheetData>
    <row r="2" spans="1:27" x14ac:dyDescent="0.2">
      <c r="A2" s="312">
        <v>1</v>
      </c>
      <c r="B2" s="312" t="s">
        <v>518</v>
      </c>
    </row>
    <row r="3" spans="1:27" x14ac:dyDescent="0.2">
      <c r="A3" s="312">
        <v>2</v>
      </c>
      <c r="B3" s="312" t="s">
        <v>519</v>
      </c>
    </row>
    <row r="4" spans="1:27" x14ac:dyDescent="0.2">
      <c r="A4" s="312">
        <v>3</v>
      </c>
      <c r="B4" s="312" t="s">
        <v>520</v>
      </c>
    </row>
    <row r="5" spans="1:27" x14ac:dyDescent="0.2">
      <c r="A5" s="312">
        <v>4</v>
      </c>
      <c r="B5" s="312" t="s">
        <v>521</v>
      </c>
    </row>
    <row r="8" spans="1:27" x14ac:dyDescent="0.2">
      <c r="B8" s="333"/>
      <c r="C8" s="333" t="s">
        <v>538</v>
      </c>
      <c r="D8" s="333" t="s">
        <v>96</v>
      </c>
      <c r="E8" s="333" t="s">
        <v>97</v>
      </c>
      <c r="F8" s="333" t="s">
        <v>98</v>
      </c>
      <c r="G8" s="333" t="s">
        <v>111</v>
      </c>
      <c r="H8" s="333" t="s">
        <v>112</v>
      </c>
      <c r="I8" s="333" t="s">
        <v>113</v>
      </c>
      <c r="K8" s="333"/>
      <c r="L8" s="333" t="s">
        <v>538</v>
      </c>
      <c r="M8" s="333" t="s">
        <v>96</v>
      </c>
      <c r="N8" s="333" t="s">
        <v>97</v>
      </c>
      <c r="O8" s="333" t="s">
        <v>98</v>
      </c>
      <c r="P8" s="333" t="s">
        <v>111</v>
      </c>
      <c r="Q8" s="333" t="s">
        <v>112</v>
      </c>
      <c r="R8" s="333" t="s">
        <v>113</v>
      </c>
      <c r="T8" s="333"/>
      <c r="U8" s="333" t="s">
        <v>538</v>
      </c>
      <c r="V8" s="333" t="s">
        <v>96</v>
      </c>
      <c r="W8" s="333" t="s">
        <v>97</v>
      </c>
      <c r="X8" s="333" t="s">
        <v>98</v>
      </c>
      <c r="Y8" s="333" t="s">
        <v>111</v>
      </c>
      <c r="Z8" s="333" t="s">
        <v>112</v>
      </c>
      <c r="AA8" s="333" t="s">
        <v>113</v>
      </c>
    </row>
    <row r="9" spans="1:27" x14ac:dyDescent="0.2">
      <c r="B9" s="333" t="s">
        <v>539</v>
      </c>
      <c r="C9" s="333">
        <v>1</v>
      </c>
      <c r="D9" s="333">
        <v>9</v>
      </c>
      <c r="E9" s="333">
        <v>0</v>
      </c>
      <c r="F9" s="333">
        <v>0</v>
      </c>
      <c r="G9" s="333">
        <v>0</v>
      </c>
      <c r="H9" s="333">
        <v>3</v>
      </c>
      <c r="I9" s="333">
        <v>0</v>
      </c>
      <c r="K9" s="333" t="s">
        <v>539</v>
      </c>
      <c r="L9" s="333">
        <v>3</v>
      </c>
      <c r="M9" s="333">
        <v>4</v>
      </c>
      <c r="N9" s="333">
        <v>2</v>
      </c>
      <c r="O9" s="333">
        <v>1</v>
      </c>
      <c r="P9" s="333">
        <v>0</v>
      </c>
      <c r="Q9" s="333">
        <v>1</v>
      </c>
      <c r="R9" s="333">
        <v>0</v>
      </c>
      <c r="T9" s="333" t="s">
        <v>539</v>
      </c>
      <c r="U9" s="333">
        <v>8</v>
      </c>
      <c r="V9" s="333">
        <v>4</v>
      </c>
      <c r="W9" s="333">
        <v>2</v>
      </c>
      <c r="X9" s="333">
        <v>1</v>
      </c>
      <c r="Y9" s="333">
        <v>0</v>
      </c>
      <c r="Z9" s="333">
        <v>1</v>
      </c>
      <c r="AA9" s="333">
        <v>0</v>
      </c>
    </row>
    <row r="10" spans="1:27" x14ac:dyDescent="0.2">
      <c r="B10" s="333" t="s">
        <v>540</v>
      </c>
      <c r="C10" s="333">
        <v>18</v>
      </c>
      <c r="D10" s="333"/>
      <c r="E10" s="333"/>
      <c r="F10" s="333"/>
      <c r="G10" s="333"/>
      <c r="H10" s="333"/>
      <c r="I10" s="333"/>
      <c r="K10" s="333" t="s">
        <v>540</v>
      </c>
      <c r="L10" s="333">
        <v>19</v>
      </c>
      <c r="M10" s="333"/>
      <c r="N10" s="333"/>
      <c r="O10" s="333"/>
      <c r="P10" s="333"/>
      <c r="Q10" s="333"/>
      <c r="R10" s="333"/>
      <c r="T10" s="333" t="s">
        <v>540</v>
      </c>
      <c r="U10" s="333">
        <v>23</v>
      </c>
      <c r="V10" s="333"/>
      <c r="W10" s="333"/>
      <c r="X10" s="333"/>
      <c r="Y10" s="333"/>
      <c r="Z10" s="333"/>
      <c r="AA10" s="333"/>
    </row>
    <row r="11" spans="1:27" x14ac:dyDescent="0.2">
      <c r="B11" s="333" t="s">
        <v>541</v>
      </c>
      <c r="C11" s="333">
        <v>0</v>
      </c>
      <c r="D11" s="333">
        <v>0</v>
      </c>
      <c r="E11" s="333">
        <v>6</v>
      </c>
      <c r="F11" s="333">
        <v>10</v>
      </c>
      <c r="G11" s="333">
        <v>2</v>
      </c>
      <c r="H11" s="333">
        <v>8</v>
      </c>
      <c r="I11" s="333">
        <v>0</v>
      </c>
      <c r="K11" s="333" t="s">
        <v>541</v>
      </c>
      <c r="L11" s="333">
        <v>2</v>
      </c>
      <c r="M11" s="333">
        <v>1</v>
      </c>
      <c r="N11" s="333">
        <v>5</v>
      </c>
      <c r="O11" s="333">
        <v>9</v>
      </c>
      <c r="P11" s="333">
        <v>2</v>
      </c>
      <c r="Q11" s="333">
        <v>7</v>
      </c>
      <c r="R11" s="333">
        <v>0</v>
      </c>
      <c r="T11" s="333" t="s">
        <v>541</v>
      </c>
      <c r="U11" s="333">
        <v>2</v>
      </c>
      <c r="V11" s="333">
        <v>1</v>
      </c>
      <c r="W11" s="333">
        <v>5</v>
      </c>
      <c r="X11" s="333">
        <v>9</v>
      </c>
      <c r="Y11" s="333">
        <v>2</v>
      </c>
      <c r="Z11" s="333">
        <v>7</v>
      </c>
      <c r="AA11" s="333">
        <v>0</v>
      </c>
    </row>
    <row r="12" spans="1:27" x14ac:dyDescent="0.2">
      <c r="B12" s="333" t="s">
        <v>542</v>
      </c>
      <c r="C12" s="333">
        <v>24</v>
      </c>
      <c r="D12" s="333">
        <v>0</v>
      </c>
      <c r="E12" s="333"/>
      <c r="F12" s="333"/>
      <c r="G12" s="333"/>
      <c r="H12" s="333"/>
      <c r="I12" s="333"/>
      <c r="K12" s="333" t="s">
        <v>542</v>
      </c>
      <c r="L12" s="333">
        <v>24</v>
      </c>
      <c r="M12" s="333">
        <v>3</v>
      </c>
      <c r="N12" s="333"/>
      <c r="O12" s="333"/>
      <c r="P12" s="333"/>
      <c r="Q12" s="333"/>
      <c r="R12" s="333"/>
      <c r="T12" s="333" t="s">
        <v>542</v>
      </c>
      <c r="U12" s="333">
        <v>30</v>
      </c>
      <c r="V12" s="333">
        <v>3</v>
      </c>
      <c r="W12" s="333"/>
      <c r="X12" s="333"/>
      <c r="Y12" s="333"/>
      <c r="Z12" s="333"/>
      <c r="AA12" s="333"/>
    </row>
    <row r="13" spans="1:27" x14ac:dyDescent="0.2">
      <c r="B13" s="333" t="s">
        <v>543</v>
      </c>
      <c r="C13" s="333">
        <v>3</v>
      </c>
      <c r="D13" s="333">
        <v>4</v>
      </c>
      <c r="E13" s="333">
        <v>1</v>
      </c>
      <c r="F13" s="333">
        <v>0</v>
      </c>
      <c r="G13" s="333">
        <v>3</v>
      </c>
      <c r="H13" s="333">
        <v>0</v>
      </c>
      <c r="I13" s="333">
        <v>0</v>
      </c>
      <c r="K13" s="333" t="s">
        <v>543</v>
      </c>
      <c r="L13" s="333">
        <v>5</v>
      </c>
      <c r="M13" s="333">
        <v>4</v>
      </c>
      <c r="N13" s="333">
        <v>1</v>
      </c>
      <c r="O13" s="333">
        <v>0</v>
      </c>
      <c r="P13" s="333">
        <v>3</v>
      </c>
      <c r="Q13" s="333">
        <v>0</v>
      </c>
      <c r="R13" s="333">
        <v>0</v>
      </c>
      <c r="T13" s="333" t="s">
        <v>543</v>
      </c>
      <c r="U13" s="333">
        <v>4</v>
      </c>
      <c r="V13" s="333">
        <v>4</v>
      </c>
      <c r="W13" s="333">
        <v>1</v>
      </c>
      <c r="X13" s="333">
        <v>0</v>
      </c>
      <c r="Y13" s="333">
        <v>3</v>
      </c>
      <c r="Z13" s="333">
        <v>0</v>
      </c>
      <c r="AA13" s="333">
        <v>0</v>
      </c>
    </row>
    <row r="14" spans="1:27" x14ac:dyDescent="0.2">
      <c r="B14" s="333" t="s">
        <v>544</v>
      </c>
      <c r="C14" s="333">
        <v>4</v>
      </c>
      <c r="D14" s="333">
        <v>0</v>
      </c>
      <c r="E14" s="333">
        <v>2</v>
      </c>
      <c r="F14" s="333">
        <v>1</v>
      </c>
      <c r="G14" s="333">
        <v>0</v>
      </c>
      <c r="H14" s="333"/>
      <c r="I14" s="333">
        <v>0</v>
      </c>
      <c r="K14" s="333" t="s">
        <v>544</v>
      </c>
      <c r="L14" s="333">
        <v>4</v>
      </c>
      <c r="M14" s="333">
        <v>0</v>
      </c>
      <c r="N14" s="333">
        <v>2</v>
      </c>
      <c r="O14" s="333">
        <v>1</v>
      </c>
      <c r="P14" s="333">
        <v>0</v>
      </c>
      <c r="Q14" s="333"/>
      <c r="R14" s="333">
        <v>0</v>
      </c>
      <c r="T14" s="333" t="s">
        <v>544</v>
      </c>
      <c r="U14" s="333">
        <v>9</v>
      </c>
      <c r="V14" s="333">
        <v>0</v>
      </c>
      <c r="W14" s="333">
        <v>2</v>
      </c>
      <c r="X14" s="333">
        <v>1</v>
      </c>
      <c r="Y14" s="333">
        <v>0</v>
      </c>
      <c r="Z14" s="333"/>
      <c r="AA14" s="333">
        <v>0</v>
      </c>
    </row>
    <row r="15" spans="1:27" x14ac:dyDescent="0.2">
      <c r="B15" s="333" t="s">
        <v>545</v>
      </c>
      <c r="C15" s="333">
        <v>7</v>
      </c>
      <c r="D15" s="333">
        <v>1</v>
      </c>
      <c r="E15" s="333">
        <v>2</v>
      </c>
      <c r="F15" s="333">
        <v>2</v>
      </c>
      <c r="G15" s="333">
        <v>3</v>
      </c>
      <c r="H15" s="333">
        <v>2</v>
      </c>
      <c r="I15" s="333">
        <v>1</v>
      </c>
      <c r="K15" s="333" t="s">
        <v>545</v>
      </c>
      <c r="L15" s="333">
        <v>5</v>
      </c>
      <c r="M15" s="333">
        <v>1</v>
      </c>
      <c r="N15" s="333">
        <v>3</v>
      </c>
      <c r="O15" s="333">
        <v>2</v>
      </c>
      <c r="P15" s="333">
        <v>3</v>
      </c>
      <c r="Q15" s="333">
        <v>2</v>
      </c>
      <c r="R15" s="333">
        <v>0</v>
      </c>
      <c r="T15" s="333" t="s">
        <v>545</v>
      </c>
      <c r="U15" s="333">
        <v>4</v>
      </c>
      <c r="V15" s="333">
        <v>1</v>
      </c>
      <c r="W15" s="333">
        <v>2</v>
      </c>
      <c r="X15" s="333">
        <v>1</v>
      </c>
      <c r="Y15" s="333">
        <v>2</v>
      </c>
      <c r="Z15" s="333">
        <v>0</v>
      </c>
      <c r="AA15" s="333"/>
    </row>
    <row r="16" spans="1:27" x14ac:dyDescent="0.2">
      <c r="B16" s="333" t="s">
        <v>546</v>
      </c>
      <c r="C16" s="333">
        <v>30</v>
      </c>
      <c r="D16" s="333">
        <v>23</v>
      </c>
      <c r="E16" s="333">
        <v>11</v>
      </c>
      <c r="F16" s="333">
        <v>10</v>
      </c>
      <c r="G16" s="333">
        <v>9</v>
      </c>
      <c r="H16" s="333">
        <v>14</v>
      </c>
      <c r="I16" s="333">
        <v>1</v>
      </c>
      <c r="K16" s="333" t="s">
        <v>546</v>
      </c>
      <c r="L16" s="333">
        <v>30</v>
      </c>
      <c r="M16" s="333">
        <v>23</v>
      </c>
      <c r="N16" s="333">
        <v>11</v>
      </c>
      <c r="O16" s="333">
        <v>10</v>
      </c>
      <c r="P16" s="333">
        <v>9</v>
      </c>
      <c r="Q16" s="333">
        <v>14</v>
      </c>
      <c r="R16" s="333">
        <v>1</v>
      </c>
      <c r="T16" s="333" t="s">
        <v>546</v>
      </c>
      <c r="U16" s="333">
        <v>30</v>
      </c>
      <c r="V16" s="333">
        <v>23</v>
      </c>
      <c r="W16" s="333">
        <v>11</v>
      </c>
      <c r="X16" s="333">
        <v>10</v>
      </c>
      <c r="Y16" s="333">
        <v>9</v>
      </c>
      <c r="Z16" s="333">
        <v>14</v>
      </c>
      <c r="AA16" s="333">
        <v>1</v>
      </c>
    </row>
    <row r="17" spans="2:27" x14ac:dyDescent="0.2">
      <c r="B17" s="333" t="s">
        <v>547</v>
      </c>
      <c r="C17" s="333">
        <v>24</v>
      </c>
      <c r="D17" s="333">
        <v>2</v>
      </c>
      <c r="E17" s="333">
        <v>3</v>
      </c>
      <c r="F17" s="333">
        <v>0</v>
      </c>
      <c r="G17" s="333"/>
      <c r="H17" s="333"/>
      <c r="I17" s="333"/>
      <c r="K17" s="333" t="s">
        <v>547</v>
      </c>
      <c r="L17" s="333">
        <v>24</v>
      </c>
      <c r="M17" s="333">
        <v>2</v>
      </c>
      <c r="N17" s="333">
        <v>3</v>
      </c>
      <c r="O17" s="333">
        <v>0</v>
      </c>
      <c r="P17" s="333"/>
      <c r="Q17" s="333"/>
      <c r="R17" s="333"/>
      <c r="T17" s="333" t="s">
        <v>547</v>
      </c>
      <c r="U17" s="333">
        <v>9</v>
      </c>
      <c r="V17" s="333">
        <v>3</v>
      </c>
      <c r="W17" s="333">
        <v>0</v>
      </c>
      <c r="X17" s="333">
        <v>2</v>
      </c>
      <c r="Y17" s="333"/>
      <c r="Z17" s="333"/>
      <c r="AA17" s="333"/>
    </row>
    <row r="18" spans="2:27" x14ac:dyDescent="0.2">
      <c r="B18" s="333"/>
      <c r="C18" s="333"/>
      <c r="D18" s="333"/>
      <c r="E18" s="333"/>
      <c r="F18" s="333"/>
      <c r="G18" s="333"/>
      <c r="H18" s="333"/>
      <c r="I18" s="333"/>
      <c r="K18" s="333"/>
      <c r="L18" s="333"/>
      <c r="M18" s="333"/>
      <c r="N18" s="333"/>
      <c r="O18" s="333"/>
      <c r="P18" s="333"/>
      <c r="Q18" s="333"/>
      <c r="R18" s="333"/>
    </row>
    <row r="19" spans="2:27" ht="15" x14ac:dyDescent="0.2">
      <c r="B19" s="333"/>
      <c r="C19" s="334">
        <f>SUM(C9:C18)</f>
        <v>111</v>
      </c>
      <c r="D19" s="334">
        <f t="shared" ref="D19:I19" si="0">SUM(D9:D18)</f>
        <v>39</v>
      </c>
      <c r="E19" s="334">
        <f t="shared" si="0"/>
        <v>25</v>
      </c>
      <c r="F19" s="334">
        <f t="shared" si="0"/>
        <v>23</v>
      </c>
      <c r="G19" s="334">
        <f t="shared" si="0"/>
        <v>17</v>
      </c>
      <c r="H19" s="334">
        <f t="shared" si="0"/>
        <v>27</v>
      </c>
      <c r="I19" s="334">
        <f t="shared" si="0"/>
        <v>2</v>
      </c>
      <c r="K19" s="92"/>
      <c r="L19" s="92">
        <f>SUM(L9:L18)</f>
        <v>116</v>
      </c>
      <c r="M19" s="92">
        <f t="shared" ref="M19:R19" si="1">SUM(M9:M18)</f>
        <v>38</v>
      </c>
      <c r="N19" s="92">
        <f t="shared" si="1"/>
        <v>27</v>
      </c>
      <c r="O19" s="92">
        <f t="shared" si="1"/>
        <v>23</v>
      </c>
      <c r="P19" s="92">
        <f t="shared" si="1"/>
        <v>17</v>
      </c>
      <c r="Q19" s="92">
        <f t="shared" si="1"/>
        <v>24</v>
      </c>
      <c r="R19" s="92">
        <f t="shared" si="1"/>
        <v>1</v>
      </c>
      <c r="U19" s="92">
        <f t="shared" ref="U19" si="2">SUM(U9:U18)</f>
        <v>119</v>
      </c>
      <c r="V19" s="92">
        <f t="shared" ref="V19" si="3">SUM(V9:V18)</f>
        <v>39</v>
      </c>
      <c r="W19" s="92">
        <f t="shared" ref="W19" si="4">SUM(W9:W18)</f>
        <v>23</v>
      </c>
      <c r="X19" s="92">
        <f t="shared" ref="X19" si="5">SUM(X9:X18)</f>
        <v>24</v>
      </c>
      <c r="Y19" s="92">
        <f t="shared" ref="Y19:Z19" si="6">SUM(Y9:Y18)</f>
        <v>16</v>
      </c>
      <c r="Z19" s="92">
        <f t="shared" si="6"/>
        <v>22</v>
      </c>
      <c r="AA19" s="92">
        <f t="shared" ref="AA19" si="7">SUM(AA9:AA18)</f>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28"/>
  <sheetViews>
    <sheetView showGridLines="0" tabSelected="1" workbookViewId="0">
      <pane xSplit="6" ySplit="1" topLeftCell="G59" activePane="bottomRight" state="frozen"/>
      <selection pane="topRight" activeCell="G1" sqref="G1"/>
      <selection pane="bottomLeft" activeCell="A2" sqref="A2"/>
      <selection pane="bottomRight" activeCell="N5" sqref="N5"/>
    </sheetView>
  </sheetViews>
  <sheetFormatPr defaultRowHeight="15" x14ac:dyDescent="0.25"/>
  <cols>
    <col min="1" max="1" width="18.42578125" style="2" customWidth="1"/>
    <col min="2" max="2" width="20.140625" style="2" customWidth="1"/>
    <col min="3" max="3" width="23.85546875" style="2" customWidth="1"/>
    <col min="4" max="4" width="13.7109375" style="2" hidden="1" customWidth="1"/>
    <col min="5" max="5" width="11.5703125" style="2" hidden="1" customWidth="1"/>
    <col min="6" max="6" width="9.5703125" style="2" hidden="1" customWidth="1"/>
    <col min="7" max="7" width="1.28515625" style="24" customWidth="1"/>
    <col min="8" max="8" width="12.85546875" style="41" customWidth="1"/>
    <col min="9" max="9" width="1.28515625" style="24" customWidth="1"/>
    <col min="10" max="10" width="13.140625" style="2" customWidth="1"/>
    <col min="11" max="11" width="1.28515625" style="24" customWidth="1"/>
    <col min="12" max="12" width="13.42578125" style="2" customWidth="1"/>
    <col min="13" max="13" width="1.28515625" style="24" customWidth="1"/>
    <col min="14" max="14" width="13.140625" style="2" customWidth="1"/>
    <col min="15" max="15" width="1.28515625" style="24" customWidth="1"/>
    <col min="16" max="16" width="13.140625" style="2" customWidth="1"/>
    <col min="17" max="17" width="1.5703125" style="2" customWidth="1"/>
    <col min="18" max="18" width="13.140625" style="2" customWidth="1"/>
    <col min="19" max="19" width="1.5703125" style="2" customWidth="1"/>
    <col min="20" max="20" width="13.140625" style="2" customWidth="1"/>
    <col min="21" max="16384" width="9.140625" style="2"/>
  </cols>
  <sheetData>
    <row r="1" spans="1:20" x14ac:dyDescent="0.25">
      <c r="A1" s="335" t="s">
        <v>0</v>
      </c>
      <c r="B1" s="335"/>
      <c r="C1" s="7" t="s">
        <v>1</v>
      </c>
      <c r="D1" s="7" t="s">
        <v>2</v>
      </c>
      <c r="E1" s="7" t="s">
        <v>8</v>
      </c>
      <c r="F1" s="7" t="s">
        <v>3</v>
      </c>
      <c r="G1" s="8"/>
      <c r="H1" s="9" t="s">
        <v>12</v>
      </c>
      <c r="I1" s="8"/>
      <c r="J1" s="3" t="s">
        <v>13</v>
      </c>
      <c r="K1" s="8"/>
      <c r="L1" s="3" t="s">
        <v>14</v>
      </c>
      <c r="M1" s="8"/>
      <c r="N1" s="3" t="s">
        <v>15</v>
      </c>
      <c r="O1" s="8"/>
      <c r="P1" s="3" t="s">
        <v>16</v>
      </c>
      <c r="R1" s="3" t="s">
        <v>102</v>
      </c>
      <c r="T1" s="3" t="s">
        <v>103</v>
      </c>
    </row>
    <row r="2" spans="1:20" ht="15" customHeight="1" x14ac:dyDescent="0.25">
      <c r="A2" s="10" t="s">
        <v>5</v>
      </c>
      <c r="B2" s="11"/>
      <c r="C2" s="12"/>
      <c r="D2" s="13"/>
      <c r="E2" s="13"/>
      <c r="F2" s="14"/>
      <c r="G2" s="15"/>
      <c r="H2" s="16"/>
      <c r="I2" s="15"/>
      <c r="J2" s="16"/>
      <c r="K2" s="15"/>
      <c r="L2" s="16"/>
      <c r="M2" s="15"/>
      <c r="N2" s="16"/>
      <c r="O2" s="15"/>
      <c r="P2" s="16"/>
      <c r="R2" s="16"/>
      <c r="T2" s="16"/>
    </row>
    <row r="3" spans="1:20" ht="24" x14ac:dyDescent="0.25">
      <c r="A3" s="336" t="s">
        <v>6</v>
      </c>
      <c r="B3" s="336"/>
      <c r="C3" s="17" t="s">
        <v>17</v>
      </c>
      <c r="D3" s="17" t="s">
        <v>7</v>
      </c>
      <c r="E3" s="17" t="s">
        <v>4</v>
      </c>
      <c r="F3" s="18" t="s">
        <v>269</v>
      </c>
      <c r="G3" s="19"/>
      <c r="H3" s="167">
        <v>200000</v>
      </c>
      <c r="I3" s="19"/>
      <c r="J3" s="167">
        <v>200000</v>
      </c>
      <c r="K3" s="19"/>
      <c r="L3" s="167">
        <v>200000</v>
      </c>
      <c r="M3" s="19"/>
      <c r="N3" s="20"/>
      <c r="O3" s="19"/>
      <c r="P3" s="20"/>
      <c r="R3" s="20"/>
      <c r="T3" s="20"/>
    </row>
    <row r="4" spans="1:20" s="24" customFormat="1" ht="4.5" customHeight="1" x14ac:dyDescent="0.25">
      <c r="A4" s="21"/>
      <c r="B4" s="21"/>
      <c r="C4" s="22"/>
      <c r="D4" s="22"/>
      <c r="E4" s="22"/>
      <c r="F4" s="19"/>
      <c r="G4" s="19"/>
      <c r="H4" s="23"/>
      <c r="I4" s="19"/>
      <c r="J4" s="19"/>
      <c r="K4" s="19"/>
      <c r="L4" s="19"/>
      <c r="M4" s="19"/>
      <c r="N4" s="19"/>
      <c r="O4" s="19"/>
      <c r="P4" s="19"/>
      <c r="R4" s="19"/>
      <c r="T4" s="19"/>
    </row>
    <row r="5" spans="1:20" x14ac:dyDescent="0.25">
      <c r="A5" s="337" t="s">
        <v>262</v>
      </c>
      <c r="B5" s="321" t="s">
        <v>265</v>
      </c>
      <c r="C5" s="25" t="s">
        <v>263</v>
      </c>
      <c r="D5" s="26"/>
      <c r="E5" s="26"/>
      <c r="F5" s="26"/>
      <c r="G5" s="19"/>
      <c r="H5" s="167">
        <f>H7+H8+H9+H11+H12</f>
        <v>32000</v>
      </c>
      <c r="I5" s="168"/>
      <c r="J5" s="167">
        <f>J7+J8+J9+J11+J12</f>
        <v>32000</v>
      </c>
      <c r="K5" s="168"/>
      <c r="L5" s="167">
        <f>SUM(L7:L12)</f>
        <v>32000</v>
      </c>
      <c r="M5" s="19"/>
      <c r="N5" s="331">
        <f>SUM(N7:N12)</f>
        <v>133546</v>
      </c>
      <c r="O5" s="19"/>
      <c r="P5" s="331">
        <f>SUM(P7:P12)</f>
        <v>179526</v>
      </c>
      <c r="R5" s="332">
        <f>SUM(R7:R12)</f>
        <v>253522</v>
      </c>
      <c r="T5" s="332">
        <f>SUM(T7:T12)</f>
        <v>95560</v>
      </c>
    </row>
    <row r="6" spans="1:20" s="24" customFormat="1" ht="4.5" customHeight="1" x14ac:dyDescent="0.25">
      <c r="A6" s="337"/>
      <c r="B6" s="21"/>
      <c r="C6" s="22"/>
      <c r="D6" s="22"/>
      <c r="E6" s="22"/>
      <c r="F6" s="19"/>
      <c r="G6" s="19"/>
      <c r="H6" s="169"/>
      <c r="I6" s="168"/>
      <c r="J6" s="169"/>
      <c r="K6" s="168"/>
      <c r="L6" s="169"/>
      <c r="M6" s="19"/>
      <c r="N6" s="19"/>
      <c r="O6" s="19"/>
      <c r="P6" s="19"/>
      <c r="R6" s="19"/>
      <c r="T6" s="19"/>
    </row>
    <row r="7" spans="1:20" ht="15" customHeight="1" x14ac:dyDescent="0.25">
      <c r="A7" s="337"/>
      <c r="B7" s="338" t="s">
        <v>266</v>
      </c>
      <c r="C7" s="25" t="s">
        <v>20</v>
      </c>
      <c r="D7" s="25"/>
      <c r="E7" s="25"/>
      <c r="F7" s="27"/>
      <c r="G7" s="19"/>
      <c r="H7" s="167">
        <v>8000</v>
      </c>
      <c r="I7" s="168"/>
      <c r="J7" s="167">
        <v>8000</v>
      </c>
      <c r="K7" s="168"/>
      <c r="L7" s="167">
        <v>8000</v>
      </c>
      <c r="M7" s="19"/>
      <c r="N7" s="167">
        <v>8000</v>
      </c>
      <c r="O7" s="19"/>
      <c r="P7" s="167">
        <v>8000</v>
      </c>
      <c r="R7" s="167">
        <v>8000</v>
      </c>
      <c r="T7" s="167">
        <v>8000</v>
      </c>
    </row>
    <row r="8" spans="1:20" x14ac:dyDescent="0.25">
      <c r="A8" s="337"/>
      <c r="B8" s="339"/>
      <c r="C8" s="25" t="s">
        <v>21</v>
      </c>
      <c r="D8" s="25"/>
      <c r="E8" s="25"/>
      <c r="F8" s="27"/>
      <c r="G8" s="19"/>
      <c r="H8" s="167">
        <v>5000</v>
      </c>
      <c r="I8" s="168"/>
      <c r="J8" s="167">
        <v>5000</v>
      </c>
      <c r="K8" s="168"/>
      <c r="L8" s="167">
        <v>5000</v>
      </c>
      <c r="M8" s="19"/>
      <c r="N8" s="167">
        <v>5000</v>
      </c>
      <c r="O8" s="19"/>
      <c r="P8" s="167">
        <v>5000</v>
      </c>
      <c r="R8" s="167">
        <v>5000</v>
      </c>
      <c r="T8" s="167">
        <v>5000</v>
      </c>
    </row>
    <row r="9" spans="1:20" x14ac:dyDescent="0.25">
      <c r="A9" s="337"/>
      <c r="B9" s="339"/>
      <c r="C9" s="25" t="s">
        <v>22</v>
      </c>
      <c r="D9" s="25"/>
      <c r="E9" s="25"/>
      <c r="F9" s="27"/>
      <c r="G9" s="19"/>
      <c r="H9" s="167">
        <v>9000</v>
      </c>
      <c r="I9" s="168"/>
      <c r="J9" s="167">
        <v>9000</v>
      </c>
      <c r="K9" s="168"/>
      <c r="L9" s="167">
        <v>9000</v>
      </c>
      <c r="M9" s="19"/>
      <c r="N9" s="167">
        <v>9000</v>
      </c>
      <c r="O9" s="19"/>
      <c r="P9" s="167">
        <v>9000</v>
      </c>
      <c r="R9" s="167">
        <v>9000</v>
      </c>
      <c r="T9" s="167">
        <v>9000</v>
      </c>
    </row>
    <row r="10" spans="1:20" x14ac:dyDescent="0.25">
      <c r="A10" s="337"/>
      <c r="B10" s="339"/>
      <c r="C10" s="329" t="s">
        <v>537</v>
      </c>
      <c r="D10" s="155"/>
      <c r="E10" s="155"/>
      <c r="F10" s="158"/>
      <c r="G10" s="19"/>
      <c r="H10" s="330"/>
      <c r="I10" s="168"/>
      <c r="J10" s="330"/>
      <c r="K10" s="168"/>
      <c r="L10" s="330"/>
      <c r="M10" s="19"/>
      <c r="N10" s="330">
        <v>101546</v>
      </c>
      <c r="O10" s="19"/>
      <c r="P10" s="330">
        <v>147526</v>
      </c>
      <c r="R10" s="330">
        <v>221522</v>
      </c>
      <c r="T10" s="330">
        <v>63560</v>
      </c>
    </row>
    <row r="11" spans="1:20" x14ac:dyDescent="0.25">
      <c r="A11" s="337"/>
      <c r="B11" s="339"/>
      <c r="C11" s="25" t="s">
        <v>23</v>
      </c>
      <c r="D11" s="25"/>
      <c r="E11" s="25"/>
      <c r="F11" s="27"/>
      <c r="G11" s="19"/>
      <c r="H11" s="167">
        <v>5000</v>
      </c>
      <c r="I11" s="168"/>
      <c r="J11" s="167">
        <v>5000</v>
      </c>
      <c r="K11" s="168"/>
      <c r="L11" s="167">
        <v>5000</v>
      </c>
      <c r="M11" s="19"/>
      <c r="N11" s="167">
        <v>5000</v>
      </c>
      <c r="O11" s="19"/>
      <c r="P11" s="167">
        <v>5000</v>
      </c>
      <c r="R11" s="167">
        <v>5000</v>
      </c>
      <c r="T11" s="167">
        <v>5000</v>
      </c>
    </row>
    <row r="12" spans="1:20" x14ac:dyDescent="0.25">
      <c r="A12" s="337"/>
      <c r="B12" s="340"/>
      <c r="C12" s="25" t="s">
        <v>24</v>
      </c>
      <c r="D12" s="25"/>
      <c r="E12" s="25"/>
      <c r="F12" s="27"/>
      <c r="G12" s="19"/>
      <c r="H12" s="167">
        <v>5000</v>
      </c>
      <c r="I12" s="168"/>
      <c r="J12" s="167">
        <v>5000</v>
      </c>
      <c r="K12" s="168"/>
      <c r="L12" s="167">
        <v>5000</v>
      </c>
      <c r="M12" s="19"/>
      <c r="N12" s="167">
        <v>5000</v>
      </c>
      <c r="O12" s="19"/>
      <c r="P12" s="167">
        <v>5000</v>
      </c>
      <c r="R12" s="167">
        <v>5000</v>
      </c>
      <c r="T12" s="167">
        <v>5000</v>
      </c>
    </row>
    <row r="13" spans="1:20" s="24" customFormat="1" ht="4.5" customHeight="1" x14ac:dyDescent="0.25">
      <c r="A13" s="21"/>
      <c r="B13" s="21"/>
      <c r="C13" s="22"/>
      <c r="D13" s="22"/>
      <c r="E13" s="22"/>
      <c r="F13" s="19"/>
      <c r="G13" s="19"/>
      <c r="H13" s="169"/>
      <c r="I13" s="168"/>
      <c r="J13" s="169"/>
      <c r="K13" s="168"/>
      <c r="L13" s="169"/>
      <c r="M13" s="19"/>
      <c r="N13" s="19"/>
      <c r="O13" s="19"/>
      <c r="P13" s="19"/>
      <c r="R13" s="19"/>
      <c r="T13" s="19"/>
    </row>
    <row r="14" spans="1:20" x14ac:dyDescent="0.25">
      <c r="A14" s="344" t="s">
        <v>507</v>
      </c>
      <c r="B14" s="25" t="s">
        <v>264</v>
      </c>
      <c r="C14" s="25" t="s">
        <v>264</v>
      </c>
      <c r="D14" s="28"/>
      <c r="E14" s="25"/>
      <c r="F14" s="27"/>
      <c r="G14" s="19"/>
      <c r="H14" s="167">
        <f>SUM(H11:H13)</f>
        <v>10000</v>
      </c>
      <c r="I14" s="168"/>
      <c r="J14" s="167">
        <f>SUM(J11:J13)</f>
        <v>10000</v>
      </c>
      <c r="K14" s="168"/>
      <c r="L14" s="167">
        <f>SUM(L11:L13)</f>
        <v>10000</v>
      </c>
      <c r="M14" s="19"/>
      <c r="N14" s="167">
        <f>SUM(N11:N13)</f>
        <v>10000</v>
      </c>
      <c r="O14" s="19"/>
      <c r="P14" s="167">
        <f>SUM(P11:P13)</f>
        <v>10000</v>
      </c>
      <c r="R14" s="167">
        <f>SUM(R11:R13)</f>
        <v>10000</v>
      </c>
      <c r="T14" s="167">
        <f>SUM(T11:T13)</f>
        <v>10000</v>
      </c>
    </row>
    <row r="15" spans="1:20" s="24" customFormat="1" ht="4.5" customHeight="1" x14ac:dyDescent="0.25">
      <c r="A15" s="344"/>
      <c r="B15" s="21"/>
      <c r="C15" s="22"/>
      <c r="D15" s="22"/>
      <c r="E15" s="22"/>
      <c r="F15" s="19"/>
      <c r="G15" s="19"/>
      <c r="H15" s="169"/>
      <c r="I15" s="168"/>
      <c r="J15" s="169"/>
      <c r="K15" s="168"/>
      <c r="L15" s="169"/>
      <c r="M15" s="19"/>
      <c r="N15" s="19"/>
      <c r="O15" s="19"/>
      <c r="P15" s="19"/>
      <c r="R15" s="19"/>
      <c r="T15" s="19"/>
    </row>
    <row r="16" spans="1:20" ht="24" x14ac:dyDescent="0.25">
      <c r="A16" s="344"/>
      <c r="B16" s="341" t="s">
        <v>267</v>
      </c>
      <c r="C16" s="25" t="s">
        <v>26</v>
      </c>
      <c r="D16" s="28"/>
      <c r="E16" s="25"/>
      <c r="F16" s="27"/>
      <c r="G16" s="19"/>
      <c r="H16" s="170">
        <v>1500</v>
      </c>
      <c r="I16" s="168"/>
      <c r="J16" s="170">
        <v>1500</v>
      </c>
      <c r="K16" s="168"/>
      <c r="L16" s="170">
        <v>1500</v>
      </c>
      <c r="M16" s="19"/>
      <c r="N16" s="170">
        <v>1500</v>
      </c>
      <c r="O16" s="19"/>
      <c r="P16" s="170">
        <v>1500</v>
      </c>
      <c r="R16" s="170">
        <v>1500</v>
      </c>
      <c r="T16" s="170">
        <v>1500</v>
      </c>
    </row>
    <row r="17" spans="1:20" ht="24" x14ac:dyDescent="0.25">
      <c r="A17" s="344"/>
      <c r="B17" s="342"/>
      <c r="C17" s="25" t="s">
        <v>27</v>
      </c>
      <c r="D17" s="28"/>
      <c r="E17" s="25"/>
      <c r="F17" s="27"/>
      <c r="G17" s="19"/>
      <c r="H17" s="167">
        <v>1000</v>
      </c>
      <c r="I17" s="168"/>
      <c r="J17" s="167">
        <v>1000</v>
      </c>
      <c r="K17" s="168"/>
      <c r="L17" s="167">
        <v>1000</v>
      </c>
      <c r="M17" s="19"/>
      <c r="N17" s="167">
        <v>1000</v>
      </c>
      <c r="O17" s="19"/>
      <c r="P17" s="167">
        <v>1000</v>
      </c>
      <c r="R17" s="167">
        <v>1000</v>
      </c>
      <c r="T17" s="167">
        <v>1000</v>
      </c>
    </row>
    <row r="18" spans="1:20" x14ac:dyDescent="0.25">
      <c r="A18" s="344"/>
      <c r="B18" s="342"/>
      <c r="C18" s="25" t="s">
        <v>25</v>
      </c>
      <c r="D18" s="28"/>
      <c r="E18" s="25"/>
      <c r="F18" s="27"/>
      <c r="G18" s="19"/>
      <c r="H18" s="167">
        <v>50000</v>
      </c>
      <c r="I18" s="168"/>
      <c r="J18" s="167">
        <v>50000</v>
      </c>
      <c r="K18" s="168"/>
      <c r="L18" s="167">
        <v>50000</v>
      </c>
      <c r="M18" s="19"/>
      <c r="N18" s="167">
        <v>50000</v>
      </c>
      <c r="O18" s="19"/>
      <c r="P18" s="167">
        <v>50000</v>
      </c>
      <c r="R18" s="167">
        <v>50000</v>
      </c>
      <c r="T18" s="167">
        <v>50000</v>
      </c>
    </row>
    <row r="19" spans="1:20" ht="24" x14ac:dyDescent="0.25">
      <c r="A19" s="344"/>
      <c r="B19" s="342"/>
      <c r="C19" s="25" t="s">
        <v>28</v>
      </c>
      <c r="D19" s="28"/>
      <c r="E19" s="25"/>
      <c r="F19" s="27"/>
      <c r="G19" s="19"/>
      <c r="H19" s="167">
        <v>5000</v>
      </c>
      <c r="I19" s="168"/>
      <c r="J19" s="167">
        <v>5000</v>
      </c>
      <c r="K19" s="168"/>
      <c r="L19" s="167">
        <v>5000</v>
      </c>
      <c r="M19" s="19"/>
      <c r="N19" s="167">
        <v>5000</v>
      </c>
      <c r="O19" s="19"/>
      <c r="P19" s="167">
        <v>5000</v>
      </c>
      <c r="R19" s="167">
        <v>5000</v>
      </c>
      <c r="T19" s="167">
        <v>5000</v>
      </c>
    </row>
    <row r="20" spans="1:20" x14ac:dyDescent="0.25">
      <c r="A20" s="344"/>
      <c r="B20" s="343"/>
      <c r="C20" s="25" t="s">
        <v>29</v>
      </c>
      <c r="D20" s="28"/>
      <c r="E20" s="25"/>
      <c r="F20" s="27"/>
      <c r="G20" s="19"/>
      <c r="H20" s="167">
        <v>1000</v>
      </c>
      <c r="I20" s="168"/>
      <c r="J20" s="167">
        <v>1000</v>
      </c>
      <c r="K20" s="168"/>
      <c r="L20" s="167">
        <v>1000</v>
      </c>
      <c r="M20" s="19"/>
      <c r="N20" s="167">
        <v>1000</v>
      </c>
      <c r="O20" s="19"/>
      <c r="P20" s="167">
        <v>1000</v>
      </c>
      <c r="R20" s="167">
        <v>1000</v>
      </c>
      <c r="T20" s="167">
        <v>1000</v>
      </c>
    </row>
    <row r="21" spans="1:20" s="24" customFormat="1" ht="4.5" customHeight="1" x14ac:dyDescent="0.25">
      <c r="A21" s="21"/>
      <c r="B21" s="21"/>
      <c r="C21" s="22"/>
      <c r="D21" s="22"/>
      <c r="E21" s="22"/>
      <c r="F21" s="19"/>
      <c r="G21" s="19"/>
      <c r="H21" s="169"/>
      <c r="I21" s="168"/>
      <c r="J21" s="169"/>
      <c r="K21" s="168"/>
      <c r="L21" s="169"/>
      <c r="M21" s="19"/>
      <c r="N21" s="19"/>
      <c r="O21" s="19"/>
      <c r="P21" s="19"/>
      <c r="R21" s="19"/>
      <c r="T21" s="19"/>
    </row>
    <row r="22" spans="1:20" x14ac:dyDescent="0.25">
      <c r="A22" s="345" t="s">
        <v>277</v>
      </c>
      <c r="B22" s="346"/>
      <c r="C22" s="25" t="s">
        <v>278</v>
      </c>
      <c r="D22" s="151"/>
      <c r="E22" s="25"/>
      <c r="F22" s="27"/>
      <c r="G22" s="19"/>
      <c r="H22" s="167">
        <f>H5-H14</f>
        <v>22000</v>
      </c>
      <c r="I22" s="168"/>
      <c r="J22" s="167">
        <f>J5-J14</f>
        <v>22000</v>
      </c>
      <c r="K22" s="168"/>
      <c r="L22" s="167">
        <f>L5-L14</f>
        <v>22000</v>
      </c>
      <c r="M22" s="19"/>
      <c r="N22" s="167">
        <f>N5-N14</f>
        <v>123546</v>
      </c>
      <c r="O22" s="19"/>
      <c r="P22" s="167">
        <f>P5-P14</f>
        <v>169526</v>
      </c>
      <c r="R22" s="167">
        <f>R5-R14</f>
        <v>243522</v>
      </c>
      <c r="T22" s="167">
        <f>T5-T14</f>
        <v>85560</v>
      </c>
    </row>
    <row r="23" spans="1:20" ht="15" customHeight="1" x14ac:dyDescent="0.25">
      <c r="A23" s="10" t="s">
        <v>9</v>
      </c>
      <c r="B23" s="10"/>
      <c r="C23" s="12"/>
      <c r="D23" s="13"/>
      <c r="E23" s="13"/>
      <c r="F23" s="14"/>
      <c r="G23" s="29"/>
      <c r="H23" s="174"/>
      <c r="I23" s="29"/>
      <c r="J23" s="30"/>
      <c r="K23" s="29"/>
      <c r="L23" s="30"/>
      <c r="M23" s="29"/>
      <c r="N23" s="30"/>
      <c r="O23" s="29"/>
      <c r="P23" s="30"/>
      <c r="R23" s="30"/>
      <c r="T23" s="30"/>
    </row>
    <row r="24" spans="1:20" s="24" customFormat="1" ht="4.5" customHeight="1" x14ac:dyDescent="0.25">
      <c r="A24" s="21"/>
      <c r="B24" s="21"/>
      <c r="C24" s="22"/>
      <c r="D24" s="22"/>
      <c r="E24" s="22"/>
      <c r="F24" s="19"/>
      <c r="G24" s="19"/>
      <c r="H24" s="23"/>
      <c r="I24" s="19"/>
      <c r="J24" s="19"/>
      <c r="K24" s="19"/>
      <c r="L24" s="19"/>
      <c r="M24" s="19"/>
      <c r="N24" s="19"/>
      <c r="O24" s="19"/>
      <c r="P24" s="19"/>
      <c r="R24" s="19"/>
      <c r="T24" s="19"/>
    </row>
    <row r="25" spans="1:20" x14ac:dyDescent="0.25">
      <c r="A25" s="347" t="s">
        <v>119</v>
      </c>
      <c r="B25" s="348"/>
      <c r="C25" s="28" t="s">
        <v>95</v>
      </c>
      <c r="D25" s="25"/>
      <c r="E25" s="25"/>
      <c r="F25" s="27"/>
      <c r="G25" s="19"/>
      <c r="H25" s="20">
        <v>33</v>
      </c>
      <c r="I25" s="19"/>
      <c r="J25" s="20">
        <v>36</v>
      </c>
      <c r="K25" s="19"/>
      <c r="L25" s="20">
        <v>124</v>
      </c>
      <c r="M25" s="19"/>
      <c r="N25" s="20">
        <v>77</v>
      </c>
      <c r="O25" s="19"/>
      <c r="P25" s="20">
        <v>111</v>
      </c>
      <c r="R25" s="20">
        <v>116</v>
      </c>
      <c r="T25" s="20">
        <v>119</v>
      </c>
    </row>
    <row r="26" spans="1:20" x14ac:dyDescent="0.25">
      <c r="A26" s="349"/>
      <c r="B26" s="339"/>
      <c r="C26" s="28" t="s">
        <v>96</v>
      </c>
      <c r="D26" s="25"/>
      <c r="E26" s="25"/>
      <c r="F26" s="27"/>
      <c r="G26" s="19"/>
      <c r="H26" s="20">
        <v>25</v>
      </c>
      <c r="I26" s="19"/>
      <c r="J26" s="20">
        <v>22</v>
      </c>
      <c r="K26" s="19"/>
      <c r="L26" s="20">
        <v>46</v>
      </c>
      <c r="M26" s="19"/>
      <c r="N26" s="20">
        <v>28</v>
      </c>
      <c r="O26" s="19"/>
      <c r="P26" s="20">
        <v>39</v>
      </c>
      <c r="R26" s="20">
        <v>38</v>
      </c>
      <c r="T26" s="20">
        <v>39</v>
      </c>
    </row>
    <row r="27" spans="1:20" x14ac:dyDescent="0.25">
      <c r="A27" s="349"/>
      <c r="B27" s="339"/>
      <c r="C27" s="28" t="s">
        <v>97</v>
      </c>
      <c r="D27" s="25"/>
      <c r="E27" s="25"/>
      <c r="F27" s="27"/>
      <c r="G27" s="19"/>
      <c r="H27" s="20">
        <v>8</v>
      </c>
      <c r="I27" s="19"/>
      <c r="J27" s="20">
        <v>9</v>
      </c>
      <c r="K27" s="19"/>
      <c r="L27" s="20">
        <v>25</v>
      </c>
      <c r="M27" s="19"/>
      <c r="N27" s="20">
        <v>30</v>
      </c>
      <c r="O27" s="19"/>
      <c r="P27" s="20">
        <v>25</v>
      </c>
      <c r="R27" s="20">
        <v>27</v>
      </c>
      <c r="T27" s="20">
        <v>23</v>
      </c>
    </row>
    <row r="28" spans="1:20" x14ac:dyDescent="0.25">
      <c r="A28" s="349"/>
      <c r="B28" s="339"/>
      <c r="C28" s="28" t="s">
        <v>98</v>
      </c>
      <c r="D28" s="25"/>
      <c r="E28" s="25"/>
      <c r="F28" s="27"/>
      <c r="G28" s="19"/>
      <c r="H28" s="20">
        <v>15</v>
      </c>
      <c r="I28" s="19"/>
      <c r="J28" s="20">
        <v>15</v>
      </c>
      <c r="K28" s="19"/>
      <c r="L28" s="20">
        <v>30</v>
      </c>
      <c r="M28" s="19"/>
      <c r="N28" s="20">
        <v>20</v>
      </c>
      <c r="O28" s="19"/>
      <c r="P28" s="20">
        <v>23</v>
      </c>
      <c r="R28" s="20">
        <v>23</v>
      </c>
      <c r="T28" s="20">
        <v>24</v>
      </c>
    </row>
    <row r="29" spans="1:20" x14ac:dyDescent="0.25">
      <c r="A29" s="349"/>
      <c r="B29" s="339"/>
      <c r="C29" s="28" t="s">
        <v>111</v>
      </c>
      <c r="D29" s="25"/>
      <c r="E29" s="25"/>
      <c r="F29" s="27"/>
      <c r="G29" s="19"/>
      <c r="H29" s="20">
        <v>17</v>
      </c>
      <c r="I29" s="19"/>
      <c r="J29" s="20">
        <v>16</v>
      </c>
      <c r="K29" s="19"/>
      <c r="L29" s="20">
        <v>13</v>
      </c>
      <c r="M29" s="19"/>
      <c r="N29" s="20">
        <v>18</v>
      </c>
      <c r="O29" s="19"/>
      <c r="P29" s="20">
        <v>17</v>
      </c>
      <c r="R29" s="20">
        <v>17</v>
      </c>
      <c r="T29" s="20">
        <v>16</v>
      </c>
    </row>
    <row r="30" spans="1:20" x14ac:dyDescent="0.25">
      <c r="A30" s="349"/>
      <c r="B30" s="339"/>
      <c r="C30" s="28" t="s">
        <v>112</v>
      </c>
      <c r="D30" s="25"/>
      <c r="E30" s="25"/>
      <c r="F30" s="27"/>
      <c r="G30" s="19"/>
      <c r="H30" s="20">
        <v>6</v>
      </c>
      <c r="I30" s="19"/>
      <c r="J30" s="20">
        <v>5</v>
      </c>
      <c r="K30" s="19"/>
      <c r="L30" s="20">
        <v>10</v>
      </c>
      <c r="M30" s="19"/>
      <c r="N30" s="20">
        <v>10</v>
      </c>
      <c r="O30" s="19"/>
      <c r="P30" s="20">
        <v>27</v>
      </c>
      <c r="R30" s="20">
        <v>24</v>
      </c>
      <c r="T30" s="20">
        <v>22</v>
      </c>
    </row>
    <row r="31" spans="1:20" x14ac:dyDescent="0.25">
      <c r="A31" s="349"/>
      <c r="B31" s="339"/>
      <c r="C31" s="28" t="s">
        <v>113</v>
      </c>
      <c r="D31" s="25"/>
      <c r="E31" s="25"/>
      <c r="F31" s="27"/>
      <c r="G31" s="19"/>
      <c r="H31" s="20">
        <v>1</v>
      </c>
      <c r="I31" s="19"/>
      <c r="J31" s="20">
        <v>1</v>
      </c>
      <c r="K31" s="19"/>
      <c r="L31" s="20">
        <v>0</v>
      </c>
      <c r="M31" s="19"/>
      <c r="N31" s="20">
        <v>0</v>
      </c>
      <c r="O31" s="19"/>
      <c r="P31" s="20">
        <v>1</v>
      </c>
      <c r="R31" s="20">
        <v>2</v>
      </c>
      <c r="T31" s="20">
        <v>0</v>
      </c>
    </row>
    <row r="32" spans="1:20" x14ac:dyDescent="0.25">
      <c r="A32" s="350"/>
      <c r="B32" s="340"/>
      <c r="C32" s="28" t="s">
        <v>120</v>
      </c>
      <c r="D32" s="25"/>
      <c r="E32" s="25"/>
      <c r="F32" s="27"/>
      <c r="G32" s="19"/>
      <c r="H32" s="20"/>
      <c r="I32" s="19"/>
      <c r="J32" s="6"/>
      <c r="K32" s="19"/>
      <c r="L32" s="6"/>
      <c r="M32" s="19"/>
      <c r="N32" s="6"/>
      <c r="O32" s="19"/>
      <c r="P32" s="6"/>
      <c r="R32" s="6"/>
      <c r="T32" s="6"/>
    </row>
    <row r="33" spans="1:20" s="24" customFormat="1" ht="4.5" customHeight="1" x14ac:dyDescent="0.25">
      <c r="A33" s="21"/>
      <c r="B33" s="21"/>
      <c r="C33" s="22"/>
      <c r="D33" s="22"/>
      <c r="E33" s="22"/>
      <c r="F33" s="19"/>
      <c r="G33" s="19"/>
      <c r="H33" s="23"/>
      <c r="I33" s="19"/>
      <c r="J33" s="19"/>
      <c r="K33" s="19"/>
      <c r="L33" s="19"/>
      <c r="M33" s="19"/>
      <c r="N33" s="19"/>
      <c r="O33" s="19"/>
      <c r="P33" s="19"/>
      <c r="R33" s="19"/>
      <c r="T33" s="19"/>
    </row>
    <row r="34" spans="1:20" ht="27.75" customHeight="1" x14ac:dyDescent="0.25">
      <c r="A34" s="354" t="s">
        <v>271</v>
      </c>
      <c r="B34" s="338"/>
      <c r="C34" s="155" t="s">
        <v>268</v>
      </c>
      <c r="D34" s="155"/>
      <c r="E34" s="155" t="s">
        <v>269</v>
      </c>
      <c r="F34" s="27"/>
      <c r="G34" s="22"/>
      <c r="H34" s="159">
        <v>0</v>
      </c>
      <c r="I34" s="171"/>
      <c r="J34" s="159">
        <v>2</v>
      </c>
      <c r="K34" s="171"/>
      <c r="L34" s="159">
        <v>0</v>
      </c>
      <c r="M34" s="171"/>
      <c r="N34" s="159" t="s">
        <v>532</v>
      </c>
      <c r="O34" s="41"/>
      <c r="P34" s="20">
        <v>1</v>
      </c>
      <c r="Q34"/>
      <c r="R34" s="20">
        <v>2</v>
      </c>
      <c r="S34"/>
      <c r="T34" s="20">
        <v>0</v>
      </c>
    </row>
    <row r="35" spans="1:20" ht="64.5" customHeight="1" x14ac:dyDescent="0.25">
      <c r="A35" s="350"/>
      <c r="B35" s="340"/>
      <c r="C35" s="155" t="s">
        <v>270</v>
      </c>
      <c r="D35" s="155"/>
      <c r="E35" s="155" t="s">
        <v>269</v>
      </c>
      <c r="F35" s="27"/>
      <c r="G35" s="22"/>
      <c r="H35" s="159" t="s">
        <v>302</v>
      </c>
      <c r="I35" s="171"/>
      <c r="J35" s="159" t="s">
        <v>302</v>
      </c>
      <c r="K35" s="171"/>
      <c r="L35" s="159" t="s">
        <v>302</v>
      </c>
      <c r="M35" s="171"/>
      <c r="N35" s="159" t="s">
        <v>531</v>
      </c>
      <c r="O35" s="2"/>
      <c r="P35" s="20" t="s">
        <v>548</v>
      </c>
      <c r="R35" s="20" t="s">
        <v>548</v>
      </c>
      <c r="T35" s="20" t="s">
        <v>548</v>
      </c>
    </row>
    <row r="36" spans="1:20" s="154" customFormat="1" ht="5.25" customHeight="1" x14ac:dyDescent="0.25">
      <c r="A36" s="21"/>
      <c r="B36" s="21"/>
      <c r="C36" s="152"/>
      <c r="D36" s="152"/>
      <c r="E36" s="152"/>
      <c r="F36" s="19"/>
      <c r="G36" s="19"/>
      <c r="H36" s="153"/>
      <c r="I36" s="19"/>
      <c r="J36" s="153"/>
      <c r="K36" s="19"/>
      <c r="L36" s="153"/>
      <c r="M36" s="19"/>
      <c r="N36" s="153"/>
    </row>
    <row r="37" spans="1:20" ht="15" customHeight="1" x14ac:dyDescent="0.25">
      <c r="A37" s="347" t="s">
        <v>121</v>
      </c>
      <c r="B37" s="348"/>
      <c r="C37" s="28" t="s">
        <v>122</v>
      </c>
      <c r="D37" s="25"/>
      <c r="E37" s="25"/>
      <c r="F37" s="27"/>
      <c r="G37" s="19"/>
      <c r="H37" s="20"/>
      <c r="I37" s="19"/>
      <c r="J37" s="6"/>
      <c r="K37" s="19"/>
      <c r="L37" s="6"/>
      <c r="M37" s="19"/>
      <c r="N37" s="20">
        <v>1</v>
      </c>
      <c r="O37" s="19"/>
      <c r="P37" s="20">
        <v>1</v>
      </c>
      <c r="R37" s="20">
        <v>1</v>
      </c>
      <c r="T37" s="20">
        <v>1</v>
      </c>
    </row>
    <row r="38" spans="1:20" ht="24" x14ac:dyDescent="0.25">
      <c r="A38" s="349"/>
      <c r="B38" s="339"/>
      <c r="C38" s="28" t="s">
        <v>123</v>
      </c>
      <c r="D38" s="25"/>
      <c r="E38" s="25"/>
      <c r="F38" s="27"/>
      <c r="G38" s="19"/>
      <c r="H38" s="20"/>
      <c r="I38" s="19"/>
      <c r="J38" s="6"/>
      <c r="K38" s="19"/>
      <c r="L38" s="6"/>
      <c r="M38" s="19"/>
      <c r="N38" s="20">
        <v>8</v>
      </c>
      <c r="O38" s="19"/>
      <c r="P38" s="20">
        <v>8</v>
      </c>
      <c r="R38" s="20">
        <v>8</v>
      </c>
      <c r="T38" s="20">
        <v>8</v>
      </c>
    </row>
    <row r="39" spans="1:20" ht="24" x14ac:dyDescent="0.25">
      <c r="A39" s="350"/>
      <c r="B39" s="340"/>
      <c r="C39" s="28" t="s">
        <v>124</v>
      </c>
      <c r="D39" s="25"/>
      <c r="E39" s="25"/>
      <c r="F39" s="27"/>
      <c r="G39" s="19"/>
      <c r="H39" s="20"/>
      <c r="I39" s="19"/>
      <c r="J39" s="6"/>
      <c r="K39" s="19"/>
      <c r="L39" s="6"/>
      <c r="M39" s="19"/>
      <c r="N39" s="20">
        <v>10</v>
      </c>
      <c r="O39" s="19"/>
      <c r="P39" s="20">
        <v>10</v>
      </c>
      <c r="R39" s="20">
        <v>10</v>
      </c>
      <c r="T39" s="20">
        <v>10</v>
      </c>
    </row>
    <row r="40" spans="1:20" s="24" customFormat="1" ht="4.5" customHeight="1" x14ac:dyDescent="0.25">
      <c r="A40" s="21"/>
      <c r="B40" s="21"/>
      <c r="C40" s="22"/>
      <c r="D40" s="22"/>
      <c r="E40" s="22"/>
      <c r="F40" s="19"/>
      <c r="G40" s="19"/>
      <c r="H40" s="23"/>
      <c r="I40" s="19"/>
      <c r="J40" s="19"/>
      <c r="K40" s="19"/>
      <c r="L40" s="19"/>
      <c r="M40" s="19"/>
      <c r="N40" s="19"/>
      <c r="O40" s="19"/>
      <c r="P40" s="19"/>
      <c r="R40" s="19"/>
      <c r="T40" s="19"/>
    </row>
    <row r="41" spans="1:20" x14ac:dyDescent="0.25">
      <c r="A41" s="25" t="s">
        <v>125</v>
      </c>
      <c r="B41" s="31" t="s">
        <v>18</v>
      </c>
      <c r="C41" s="28" t="s">
        <v>19</v>
      </c>
      <c r="D41" s="25"/>
      <c r="E41" s="25"/>
      <c r="F41" s="27"/>
      <c r="G41" s="19"/>
      <c r="H41" s="159" t="s">
        <v>302</v>
      </c>
      <c r="I41" s="171"/>
      <c r="J41" s="159" t="s">
        <v>302</v>
      </c>
      <c r="K41" s="171"/>
      <c r="L41" s="159" t="s">
        <v>302</v>
      </c>
      <c r="M41" s="171"/>
      <c r="N41" s="159" t="s">
        <v>302</v>
      </c>
      <c r="O41" s="19"/>
      <c r="P41" s="6"/>
      <c r="R41" s="6"/>
      <c r="T41" s="6"/>
    </row>
    <row r="42" spans="1:20" s="24" customFormat="1" ht="4.5" customHeight="1" x14ac:dyDescent="0.25">
      <c r="B42" s="150"/>
      <c r="C42" s="22"/>
      <c r="D42" s="22"/>
      <c r="E42" s="22"/>
      <c r="F42" s="19"/>
      <c r="G42" s="19"/>
      <c r="H42" s="23"/>
      <c r="I42" s="19"/>
      <c r="J42" s="19"/>
      <c r="K42" s="19"/>
      <c r="L42" s="19"/>
      <c r="M42" s="19"/>
      <c r="N42" s="19"/>
      <c r="O42" s="19"/>
      <c r="P42" s="19"/>
      <c r="R42" s="19"/>
      <c r="T42" s="19"/>
    </row>
    <row r="43" spans="1:20" ht="36" x14ac:dyDescent="0.25">
      <c r="A43" s="354" t="s">
        <v>272</v>
      </c>
      <c r="B43" s="338"/>
      <c r="C43" s="28" t="s">
        <v>273</v>
      </c>
      <c r="D43" s="25"/>
      <c r="E43" s="25"/>
      <c r="F43" s="27"/>
      <c r="G43" s="19"/>
      <c r="H43" s="20" t="s">
        <v>302</v>
      </c>
      <c r="I43" s="19"/>
      <c r="J43" s="20" t="s">
        <v>302</v>
      </c>
      <c r="K43" s="19"/>
      <c r="L43" s="20" t="s">
        <v>302</v>
      </c>
      <c r="M43" s="19"/>
      <c r="N43" s="20" t="s">
        <v>533</v>
      </c>
      <c r="O43" s="19"/>
      <c r="P43" s="20" t="s">
        <v>533</v>
      </c>
      <c r="R43" s="20" t="s">
        <v>533</v>
      </c>
      <c r="T43" s="20" t="s">
        <v>533</v>
      </c>
    </row>
    <row r="44" spans="1:20" ht="36" x14ac:dyDescent="0.25">
      <c r="A44" s="349"/>
      <c r="B44" s="339"/>
      <c r="C44" s="157" t="s">
        <v>274</v>
      </c>
      <c r="D44" s="155"/>
      <c r="E44" s="155"/>
      <c r="F44" s="158"/>
      <c r="G44" s="19"/>
      <c r="H44" s="20" t="s">
        <v>302</v>
      </c>
      <c r="I44" s="19"/>
      <c r="J44" s="20" t="s">
        <v>302</v>
      </c>
      <c r="K44" s="19"/>
      <c r="L44" s="20" t="s">
        <v>302</v>
      </c>
      <c r="M44" s="19"/>
      <c r="N44" s="20" t="s">
        <v>533</v>
      </c>
      <c r="O44" s="19"/>
      <c r="P44" s="20" t="s">
        <v>533</v>
      </c>
      <c r="R44" s="20" t="s">
        <v>533</v>
      </c>
      <c r="T44" s="20" t="s">
        <v>533</v>
      </c>
    </row>
    <row r="45" spans="1:20" ht="36" x14ac:dyDescent="0.25">
      <c r="A45" s="350"/>
      <c r="B45" s="340"/>
      <c r="C45" s="28" t="s">
        <v>275</v>
      </c>
      <c r="D45" s="25"/>
      <c r="E45" s="25"/>
      <c r="F45" s="27"/>
      <c r="G45" s="19"/>
      <c r="H45" s="20" t="s">
        <v>302</v>
      </c>
      <c r="I45" s="19"/>
      <c r="J45" s="20" t="s">
        <v>302</v>
      </c>
      <c r="K45" s="19"/>
      <c r="L45" s="20" t="s">
        <v>302</v>
      </c>
      <c r="M45" s="19"/>
      <c r="N45" s="20" t="s">
        <v>550</v>
      </c>
      <c r="O45" s="19"/>
      <c r="P45" s="20" t="s">
        <v>550</v>
      </c>
      <c r="R45" s="20" t="s">
        <v>550</v>
      </c>
      <c r="T45" s="20" t="s">
        <v>550</v>
      </c>
    </row>
    <row r="46" spans="1:20" s="24" customFormat="1" ht="4.5" customHeight="1" x14ac:dyDescent="0.25">
      <c r="A46" s="21"/>
      <c r="B46" s="21"/>
      <c r="C46" s="22"/>
      <c r="D46" s="22"/>
      <c r="E46" s="22"/>
      <c r="F46" s="19"/>
      <c r="G46" s="19"/>
      <c r="H46" s="23"/>
      <c r="I46" s="19"/>
      <c r="J46" s="19"/>
      <c r="K46" s="19"/>
      <c r="L46" s="19"/>
      <c r="M46" s="19"/>
      <c r="N46" s="19"/>
      <c r="O46" s="19"/>
      <c r="P46" s="19"/>
      <c r="R46" s="19"/>
      <c r="T46" s="19"/>
    </row>
    <row r="47" spans="1:20" ht="15" customHeight="1" x14ac:dyDescent="0.25">
      <c r="A47" s="10" t="s">
        <v>10</v>
      </c>
      <c r="B47" s="10"/>
      <c r="C47" s="12"/>
      <c r="D47" s="13"/>
      <c r="E47" s="13"/>
      <c r="F47" s="14"/>
      <c r="G47" s="29"/>
      <c r="H47" s="16"/>
      <c r="I47" s="29"/>
      <c r="J47" s="30"/>
      <c r="K47" s="29"/>
      <c r="L47" s="30"/>
      <c r="M47" s="29"/>
      <c r="N47" s="30"/>
      <c r="O47" s="29"/>
      <c r="P47" s="30"/>
      <c r="R47" s="30"/>
      <c r="T47" s="30"/>
    </row>
    <row r="48" spans="1:20" s="24" customFormat="1" ht="4.5" customHeight="1" x14ac:dyDescent="0.25">
      <c r="A48" s="21"/>
      <c r="B48" s="21"/>
      <c r="C48" s="22"/>
      <c r="D48" s="22"/>
      <c r="E48" s="22"/>
      <c r="F48" s="19"/>
      <c r="G48" s="19"/>
      <c r="H48" s="23"/>
      <c r="I48" s="19"/>
      <c r="J48" s="19"/>
      <c r="K48" s="19"/>
      <c r="L48" s="19"/>
      <c r="M48" s="19"/>
      <c r="N48" s="19"/>
      <c r="O48" s="19"/>
      <c r="P48" s="19"/>
      <c r="R48" s="19"/>
      <c r="T48" s="19"/>
    </row>
    <row r="49" spans="1:20" ht="24" customHeight="1" x14ac:dyDescent="0.25">
      <c r="A49" s="351" t="s">
        <v>276</v>
      </c>
      <c r="B49" s="25" t="s">
        <v>292</v>
      </c>
      <c r="C49" s="25" t="s">
        <v>279</v>
      </c>
      <c r="D49" s="25"/>
      <c r="E49" s="25"/>
      <c r="F49" s="27" t="s">
        <v>292</v>
      </c>
      <c r="G49" s="19"/>
      <c r="H49" s="20">
        <v>25</v>
      </c>
      <c r="I49" s="23"/>
      <c r="J49" s="20">
        <v>25</v>
      </c>
      <c r="K49" s="23"/>
      <c r="L49" s="20">
        <v>32</v>
      </c>
      <c r="M49" s="23"/>
      <c r="N49" s="20">
        <v>32</v>
      </c>
      <c r="O49" s="19"/>
      <c r="P49" s="20">
        <v>33</v>
      </c>
      <c r="Q49" s="41"/>
      <c r="R49" s="20">
        <v>29</v>
      </c>
      <c r="S49" s="41"/>
      <c r="T49" s="20">
        <v>31</v>
      </c>
    </row>
    <row r="50" spans="1:20" ht="24" x14ac:dyDescent="0.25">
      <c r="A50" s="352"/>
      <c r="B50" s="25" t="s">
        <v>293</v>
      </c>
      <c r="C50" s="25" t="s">
        <v>279</v>
      </c>
      <c r="D50" s="25"/>
      <c r="E50" s="25"/>
      <c r="F50" s="27" t="s">
        <v>292</v>
      </c>
      <c r="G50" s="19"/>
      <c r="H50" s="20">
        <v>10</v>
      </c>
      <c r="I50" s="23"/>
      <c r="J50" s="20">
        <v>22</v>
      </c>
      <c r="K50" s="23"/>
      <c r="L50" s="20">
        <v>22</v>
      </c>
      <c r="M50" s="23"/>
      <c r="N50" s="20">
        <v>22</v>
      </c>
      <c r="O50" s="19"/>
      <c r="P50" s="20">
        <v>27</v>
      </c>
      <c r="Q50" s="41"/>
      <c r="R50" s="20">
        <v>19</v>
      </c>
      <c r="S50" s="41"/>
      <c r="T50" s="20">
        <v>21</v>
      </c>
    </row>
    <row r="51" spans="1:20" ht="24" x14ac:dyDescent="0.25">
      <c r="A51" s="352"/>
      <c r="B51" s="25" t="s">
        <v>294</v>
      </c>
      <c r="C51" s="25" t="s">
        <v>279</v>
      </c>
      <c r="D51" s="25"/>
      <c r="E51" s="25"/>
      <c r="F51" s="27" t="s">
        <v>292</v>
      </c>
      <c r="G51" s="19"/>
      <c r="H51" s="20">
        <v>5</v>
      </c>
      <c r="I51" s="23"/>
      <c r="J51" s="20">
        <v>10</v>
      </c>
      <c r="K51" s="23"/>
      <c r="L51" s="20">
        <v>10</v>
      </c>
      <c r="M51" s="23"/>
      <c r="N51" s="20">
        <v>10</v>
      </c>
      <c r="O51" s="19"/>
      <c r="P51" s="20">
        <v>5</v>
      </c>
      <c r="Q51" s="41"/>
      <c r="R51" s="20">
        <v>9</v>
      </c>
      <c r="S51" s="41"/>
      <c r="T51" s="20">
        <v>15</v>
      </c>
    </row>
    <row r="52" spans="1:20" ht="24" x14ac:dyDescent="0.25">
      <c r="A52" s="352"/>
      <c r="B52" s="25" t="s">
        <v>295</v>
      </c>
      <c r="C52" s="25" t="s">
        <v>279</v>
      </c>
      <c r="D52" s="25"/>
      <c r="E52" s="25"/>
      <c r="F52" s="27" t="s">
        <v>295</v>
      </c>
      <c r="G52" s="19"/>
      <c r="H52" s="20">
        <v>60</v>
      </c>
      <c r="I52" s="23"/>
      <c r="J52" s="20">
        <v>60</v>
      </c>
      <c r="K52" s="23"/>
      <c r="L52" s="20">
        <v>60</v>
      </c>
      <c r="M52" s="23"/>
      <c r="N52" s="20">
        <v>60</v>
      </c>
      <c r="O52" s="19"/>
      <c r="P52" s="20">
        <v>72</v>
      </c>
      <c r="Q52" s="41"/>
      <c r="R52" s="20">
        <v>70</v>
      </c>
      <c r="S52" s="41"/>
      <c r="T52" s="20">
        <v>71</v>
      </c>
    </row>
    <row r="53" spans="1:20" ht="24" x14ac:dyDescent="0.25">
      <c r="A53" s="352"/>
      <c r="B53" s="25" t="s">
        <v>296</v>
      </c>
      <c r="C53" s="25" t="s">
        <v>279</v>
      </c>
      <c r="D53" s="25"/>
      <c r="E53" s="25"/>
      <c r="F53" s="27" t="s">
        <v>295</v>
      </c>
      <c r="G53" s="19"/>
      <c r="H53" s="20">
        <v>60</v>
      </c>
      <c r="I53" s="23"/>
      <c r="J53" s="20">
        <v>60</v>
      </c>
      <c r="K53" s="23"/>
      <c r="L53" s="20">
        <v>60</v>
      </c>
      <c r="M53" s="23"/>
      <c r="N53" s="20">
        <v>60</v>
      </c>
      <c r="O53" s="19"/>
      <c r="P53" s="20" t="s">
        <v>551</v>
      </c>
      <c r="Q53" s="41"/>
      <c r="R53" s="20" t="s">
        <v>551</v>
      </c>
      <c r="S53" s="41"/>
      <c r="T53" s="20" t="s">
        <v>551</v>
      </c>
    </row>
    <row r="54" spans="1:20" ht="24" x14ac:dyDescent="0.25">
      <c r="A54" s="352"/>
      <c r="B54" s="25" t="s">
        <v>297</v>
      </c>
      <c r="C54" s="25" t="s">
        <v>279</v>
      </c>
      <c r="D54" s="25"/>
      <c r="E54" s="25"/>
      <c r="F54" s="27" t="s">
        <v>295</v>
      </c>
      <c r="G54" s="19"/>
      <c r="H54" s="20">
        <v>25</v>
      </c>
      <c r="I54" s="23"/>
      <c r="J54" s="20">
        <v>25</v>
      </c>
      <c r="K54" s="23"/>
      <c r="L54" s="20">
        <v>25</v>
      </c>
      <c r="M54" s="23"/>
      <c r="N54" s="20">
        <v>25</v>
      </c>
      <c r="O54" s="19"/>
      <c r="P54" s="20">
        <v>15</v>
      </c>
      <c r="Q54" s="41"/>
      <c r="R54" s="20">
        <v>18</v>
      </c>
      <c r="S54" s="41"/>
      <c r="T54" s="20">
        <v>21</v>
      </c>
    </row>
    <row r="55" spans="1:20" ht="24" x14ac:dyDescent="0.25">
      <c r="A55" s="352"/>
      <c r="B55" s="25" t="s">
        <v>298</v>
      </c>
      <c r="C55" s="25" t="s">
        <v>279</v>
      </c>
      <c r="D55" s="25"/>
      <c r="E55" s="25"/>
      <c r="F55" s="27"/>
      <c r="G55" s="19"/>
      <c r="H55" s="20">
        <v>30</v>
      </c>
      <c r="I55" s="23"/>
      <c r="J55" s="20">
        <v>30</v>
      </c>
      <c r="K55" s="23"/>
      <c r="L55" s="20">
        <v>30</v>
      </c>
      <c r="M55" s="23"/>
      <c r="N55" s="20">
        <v>30</v>
      </c>
      <c r="O55" s="19"/>
      <c r="P55" s="20">
        <v>14</v>
      </c>
      <c r="Q55" s="41"/>
      <c r="R55" s="20">
        <v>13</v>
      </c>
      <c r="S55" s="41"/>
      <c r="T55" s="20">
        <v>19</v>
      </c>
    </row>
    <row r="56" spans="1:20" ht="24" x14ac:dyDescent="0.25">
      <c r="A56" s="352"/>
      <c r="B56" s="155" t="s">
        <v>301</v>
      </c>
      <c r="C56" s="25" t="s">
        <v>279</v>
      </c>
      <c r="D56" s="155"/>
      <c r="E56" s="155"/>
      <c r="F56" s="158"/>
      <c r="G56" s="19"/>
      <c r="H56" s="159">
        <v>10</v>
      </c>
      <c r="I56" s="23"/>
      <c r="J56" s="159">
        <v>10</v>
      </c>
      <c r="K56" s="23"/>
      <c r="L56" s="159">
        <v>15</v>
      </c>
      <c r="M56" s="23"/>
      <c r="N56" s="159">
        <v>15</v>
      </c>
      <c r="O56" s="19"/>
      <c r="P56" s="159">
        <v>8</v>
      </c>
      <c r="Q56" s="41"/>
      <c r="R56" s="159">
        <v>9</v>
      </c>
      <c r="S56" s="41"/>
      <c r="T56" s="159">
        <v>14</v>
      </c>
    </row>
    <row r="57" spans="1:20" ht="24" x14ac:dyDescent="0.25">
      <c r="A57" s="352"/>
      <c r="B57" s="25" t="s">
        <v>299</v>
      </c>
      <c r="C57" s="25" t="s">
        <v>279</v>
      </c>
      <c r="D57" s="25"/>
      <c r="E57" s="25"/>
      <c r="F57" s="27"/>
      <c r="G57" s="19"/>
      <c r="H57" s="20">
        <v>65</v>
      </c>
      <c r="I57" s="23"/>
      <c r="J57" s="20">
        <v>65</v>
      </c>
      <c r="K57" s="23"/>
      <c r="L57" s="20">
        <v>65</v>
      </c>
      <c r="M57" s="23"/>
      <c r="N57" s="20">
        <v>65</v>
      </c>
      <c r="O57" s="19"/>
      <c r="P57" s="20">
        <v>23</v>
      </c>
      <c r="Q57" s="41"/>
      <c r="R57" s="20">
        <v>22</v>
      </c>
      <c r="S57" s="41"/>
      <c r="T57" s="20">
        <v>23</v>
      </c>
    </row>
    <row r="58" spans="1:20" ht="24" x14ac:dyDescent="0.25">
      <c r="A58" s="353"/>
      <c r="B58" s="25" t="s">
        <v>300</v>
      </c>
      <c r="C58" s="25" t="s">
        <v>279</v>
      </c>
      <c r="D58" s="25"/>
      <c r="E58" s="25"/>
      <c r="F58" s="27"/>
      <c r="G58" s="19"/>
      <c r="H58" s="20">
        <v>20</v>
      </c>
      <c r="I58" s="23"/>
      <c r="J58" s="20">
        <v>20</v>
      </c>
      <c r="K58" s="23"/>
      <c r="L58" s="20">
        <v>20</v>
      </c>
      <c r="M58" s="23"/>
      <c r="N58" s="20">
        <v>20</v>
      </c>
      <c r="O58" s="19"/>
      <c r="P58" s="20">
        <v>24</v>
      </c>
      <c r="Q58" s="41"/>
      <c r="R58" s="20">
        <v>21</v>
      </c>
      <c r="S58" s="41"/>
      <c r="T58" s="20">
        <v>22</v>
      </c>
    </row>
    <row r="59" spans="1:20" s="24" customFormat="1" ht="4.5" customHeight="1" x14ac:dyDescent="0.25">
      <c r="A59" s="21"/>
      <c r="B59" s="21"/>
      <c r="C59" s="22"/>
      <c r="D59" s="22"/>
      <c r="E59" s="22"/>
      <c r="F59" s="19"/>
      <c r="G59" s="19"/>
      <c r="H59" s="23"/>
      <c r="I59" s="19"/>
      <c r="J59" s="19"/>
      <c r="K59" s="19"/>
      <c r="L59" s="19"/>
      <c r="M59" s="19"/>
      <c r="N59" s="19"/>
      <c r="O59" s="19"/>
      <c r="P59" s="19"/>
      <c r="R59" s="19"/>
      <c r="T59" s="19"/>
    </row>
    <row r="60" spans="1:20" ht="15" customHeight="1" x14ac:dyDescent="0.25">
      <c r="A60" s="345" t="s">
        <v>257</v>
      </c>
      <c r="B60" s="355"/>
      <c r="C60" s="346"/>
      <c r="D60" s="25"/>
      <c r="E60" s="25"/>
      <c r="F60" s="27"/>
      <c r="G60" s="19"/>
      <c r="H60" s="20" t="s">
        <v>302</v>
      </c>
      <c r="I60" s="19"/>
      <c r="J60" s="20" t="s">
        <v>302</v>
      </c>
      <c r="K60" s="19"/>
      <c r="L60" s="20" t="s">
        <v>302</v>
      </c>
      <c r="M60" s="19"/>
      <c r="N60" s="20" t="s">
        <v>534</v>
      </c>
      <c r="O60" s="19"/>
      <c r="P60" s="6"/>
      <c r="R60" s="6"/>
      <c r="T60" s="6"/>
    </row>
    <row r="61" spans="1:20" s="24" customFormat="1" ht="4.5" customHeight="1" x14ac:dyDescent="0.25">
      <c r="A61" s="21"/>
      <c r="B61" s="21"/>
      <c r="C61" s="22"/>
      <c r="D61" s="22"/>
      <c r="E61" s="22"/>
      <c r="F61" s="19"/>
      <c r="G61" s="19"/>
      <c r="H61" s="23"/>
      <c r="I61" s="19"/>
      <c r="J61" s="19"/>
      <c r="K61" s="19"/>
      <c r="L61" s="19"/>
      <c r="M61" s="19"/>
      <c r="N61" s="19"/>
      <c r="O61" s="19"/>
      <c r="P61" s="19"/>
      <c r="R61" s="19"/>
      <c r="T61" s="19"/>
    </row>
    <row r="62" spans="1:20" x14ac:dyDescent="0.25">
      <c r="A62" s="347" t="s">
        <v>259</v>
      </c>
      <c r="B62" s="348"/>
      <c r="C62" s="25" t="s">
        <v>280</v>
      </c>
      <c r="D62" s="25"/>
      <c r="E62" s="25"/>
      <c r="F62" s="27"/>
      <c r="G62" s="19"/>
      <c r="H62" s="20" t="s">
        <v>302</v>
      </c>
      <c r="I62" s="19"/>
      <c r="J62" s="20" t="s">
        <v>302</v>
      </c>
      <c r="K62" s="19"/>
      <c r="L62" s="20" t="s">
        <v>302</v>
      </c>
      <c r="M62" s="19"/>
      <c r="N62" s="20" t="s">
        <v>534</v>
      </c>
      <c r="O62" s="19"/>
      <c r="P62" s="20" t="s">
        <v>302</v>
      </c>
      <c r="R62" s="20" t="s">
        <v>302</v>
      </c>
      <c r="T62" s="20" t="s">
        <v>552</v>
      </c>
    </row>
    <row r="63" spans="1:20" ht="24" x14ac:dyDescent="0.25">
      <c r="A63" s="349"/>
      <c r="B63" s="339"/>
      <c r="C63" s="32" t="s">
        <v>281</v>
      </c>
      <c r="D63" s="25"/>
      <c r="E63" s="25"/>
      <c r="F63" s="27"/>
      <c r="G63" s="19"/>
      <c r="H63" s="20" t="s">
        <v>302</v>
      </c>
      <c r="I63" s="19"/>
      <c r="J63" s="20" t="s">
        <v>302</v>
      </c>
      <c r="K63" s="19"/>
      <c r="L63" s="20" t="s">
        <v>302</v>
      </c>
      <c r="M63" s="19"/>
      <c r="N63" s="20" t="s">
        <v>554</v>
      </c>
      <c r="O63" s="19"/>
      <c r="P63" s="20" t="s">
        <v>302</v>
      </c>
      <c r="R63" s="20" t="s">
        <v>302</v>
      </c>
      <c r="T63" s="20" t="s">
        <v>553</v>
      </c>
    </row>
    <row r="64" spans="1:20" x14ac:dyDescent="0.25">
      <c r="A64" s="349"/>
      <c r="B64" s="339"/>
      <c r="C64" s="32" t="s">
        <v>286</v>
      </c>
      <c r="D64" s="25"/>
      <c r="E64" s="25"/>
      <c r="F64" s="27"/>
      <c r="G64" s="19"/>
      <c r="H64" s="20" t="s">
        <v>302</v>
      </c>
      <c r="I64" s="19"/>
      <c r="J64" s="20" t="s">
        <v>302</v>
      </c>
      <c r="K64" s="19"/>
      <c r="L64" s="20" t="s">
        <v>302</v>
      </c>
      <c r="M64" s="19"/>
      <c r="N64" s="20" t="s">
        <v>534</v>
      </c>
      <c r="O64" s="19"/>
      <c r="P64" s="20" t="s">
        <v>302</v>
      </c>
      <c r="R64" s="20" t="s">
        <v>302</v>
      </c>
      <c r="T64" s="20" t="s">
        <v>302</v>
      </c>
    </row>
    <row r="65" spans="1:20" x14ac:dyDescent="0.25">
      <c r="A65" s="350"/>
      <c r="B65" s="340"/>
      <c r="C65" s="32" t="s">
        <v>287</v>
      </c>
      <c r="D65" s="25"/>
      <c r="E65" s="25"/>
      <c r="F65" s="27"/>
      <c r="G65" s="19"/>
      <c r="H65" s="20" t="s">
        <v>302</v>
      </c>
      <c r="I65" s="19"/>
      <c r="J65" s="20" t="s">
        <v>302</v>
      </c>
      <c r="K65" s="19"/>
      <c r="L65" s="20" t="s">
        <v>302</v>
      </c>
      <c r="M65" s="19"/>
      <c r="N65" s="20" t="s">
        <v>534</v>
      </c>
      <c r="O65" s="19"/>
      <c r="P65" s="20" t="s">
        <v>302</v>
      </c>
      <c r="R65" s="20" t="s">
        <v>302</v>
      </c>
      <c r="T65" s="20" t="s">
        <v>302</v>
      </c>
    </row>
    <row r="66" spans="1:20" s="24" customFormat="1" ht="4.5" customHeight="1" x14ac:dyDescent="0.25">
      <c r="A66" s="21"/>
      <c r="B66" s="21"/>
      <c r="C66" s="22"/>
      <c r="D66" s="22"/>
      <c r="E66" s="22"/>
      <c r="F66" s="19"/>
      <c r="G66" s="19"/>
      <c r="H66" s="23"/>
      <c r="I66" s="19"/>
      <c r="J66" s="19"/>
      <c r="K66" s="19"/>
      <c r="L66" s="19"/>
      <c r="M66" s="19"/>
      <c r="N66" s="19"/>
      <c r="O66" s="19"/>
      <c r="P66" s="19"/>
      <c r="R66" s="19"/>
      <c r="T66" s="19"/>
    </row>
    <row r="67" spans="1:20" x14ac:dyDescent="0.25">
      <c r="A67" s="337" t="s">
        <v>258</v>
      </c>
      <c r="B67" s="337"/>
      <c r="C67" s="25" t="s">
        <v>213</v>
      </c>
      <c r="D67" s="25"/>
      <c r="E67" s="25"/>
      <c r="F67" s="27"/>
      <c r="G67" s="19"/>
      <c r="H67" s="20">
        <v>35</v>
      </c>
      <c r="I67" s="19"/>
      <c r="J67" s="20">
        <v>34</v>
      </c>
      <c r="K67" s="19"/>
      <c r="L67" s="20">
        <v>25</v>
      </c>
      <c r="M67" s="19"/>
      <c r="N67" s="20">
        <v>28</v>
      </c>
      <c r="O67" s="19"/>
      <c r="P67" s="20">
        <v>25</v>
      </c>
      <c r="R67" s="20">
        <v>19</v>
      </c>
      <c r="T67" s="20">
        <v>18</v>
      </c>
    </row>
    <row r="68" spans="1:20" x14ac:dyDescent="0.25">
      <c r="A68" s="337"/>
      <c r="B68" s="337"/>
      <c r="C68" s="32" t="s">
        <v>282</v>
      </c>
      <c r="D68" s="25"/>
      <c r="E68" s="25"/>
      <c r="F68" s="27"/>
      <c r="G68" s="19"/>
      <c r="H68" s="20">
        <v>69</v>
      </c>
      <c r="I68" s="19"/>
      <c r="J68" s="20">
        <v>92</v>
      </c>
      <c r="K68" s="19"/>
      <c r="L68" s="20">
        <v>83</v>
      </c>
      <c r="M68" s="19"/>
      <c r="N68" s="20">
        <v>73</v>
      </c>
      <c r="O68" s="19"/>
      <c r="P68" s="20">
        <v>59</v>
      </c>
      <c r="R68" s="20">
        <v>64</v>
      </c>
      <c r="T68" s="20">
        <v>48</v>
      </c>
    </row>
    <row r="69" spans="1:20" x14ac:dyDescent="0.25">
      <c r="A69" s="337"/>
      <c r="B69" s="337"/>
      <c r="C69" s="33" t="s">
        <v>283</v>
      </c>
      <c r="D69" s="25"/>
      <c r="E69" s="25"/>
      <c r="F69" s="27"/>
      <c r="G69" s="19"/>
      <c r="H69" s="20">
        <v>37</v>
      </c>
      <c r="I69" s="19"/>
      <c r="J69" s="20">
        <v>38</v>
      </c>
      <c r="K69" s="19"/>
      <c r="L69" s="20">
        <v>28</v>
      </c>
      <c r="M69" s="19"/>
      <c r="N69" s="20">
        <v>38</v>
      </c>
      <c r="O69" s="19"/>
      <c r="P69" s="20">
        <v>22</v>
      </c>
      <c r="R69" s="20">
        <v>22</v>
      </c>
      <c r="T69" s="20">
        <v>22</v>
      </c>
    </row>
    <row r="70" spans="1:20" x14ac:dyDescent="0.25">
      <c r="A70" s="337"/>
      <c r="B70" s="337"/>
      <c r="C70" s="33" t="s">
        <v>284</v>
      </c>
      <c r="D70" s="25"/>
      <c r="E70" s="25"/>
      <c r="F70" s="27"/>
      <c r="G70" s="19"/>
      <c r="H70" s="20">
        <v>18</v>
      </c>
      <c r="I70" s="19"/>
      <c r="J70" s="20">
        <v>22</v>
      </c>
      <c r="K70" s="19"/>
      <c r="L70" s="20">
        <v>26</v>
      </c>
      <c r="M70" s="19"/>
      <c r="N70" s="20">
        <v>29</v>
      </c>
      <c r="O70" s="19"/>
      <c r="P70" s="20">
        <v>16</v>
      </c>
      <c r="R70" s="20">
        <v>19</v>
      </c>
      <c r="T70" s="20">
        <v>18</v>
      </c>
    </row>
    <row r="71" spans="1:20" s="24" customFormat="1" ht="4.5" customHeight="1" x14ac:dyDescent="0.25">
      <c r="A71" s="21"/>
      <c r="B71" s="21"/>
      <c r="C71" s="22"/>
      <c r="D71" s="22"/>
      <c r="E71" s="22"/>
      <c r="F71" s="19"/>
      <c r="G71" s="19"/>
      <c r="H71" s="23"/>
      <c r="I71" s="19"/>
      <c r="J71" s="19"/>
      <c r="K71" s="19"/>
      <c r="L71" s="19"/>
      <c r="M71" s="19"/>
      <c r="N71" s="19"/>
      <c r="O71" s="19"/>
      <c r="P71" s="19"/>
      <c r="R71" s="19"/>
      <c r="T71" s="19"/>
    </row>
    <row r="72" spans="1:20" ht="15" customHeight="1" x14ac:dyDescent="0.25">
      <c r="A72" s="34" t="s">
        <v>11</v>
      </c>
      <c r="B72" s="35"/>
      <c r="C72" s="12"/>
      <c r="D72" s="13"/>
      <c r="E72" s="13"/>
      <c r="F72" s="14"/>
      <c r="G72" s="29"/>
      <c r="H72" s="16"/>
      <c r="I72" s="29"/>
      <c r="J72" s="30"/>
      <c r="K72" s="29"/>
      <c r="L72" s="30"/>
      <c r="M72" s="29"/>
      <c r="N72" s="30"/>
      <c r="O72" s="29"/>
      <c r="P72" s="30"/>
      <c r="R72" s="30"/>
      <c r="T72" s="30"/>
    </row>
    <row r="73" spans="1:20" s="24" customFormat="1" ht="4.5" customHeight="1" x14ac:dyDescent="0.25">
      <c r="A73" s="21"/>
      <c r="B73" s="21"/>
      <c r="C73" s="22"/>
      <c r="D73" s="22"/>
      <c r="E73" s="22"/>
      <c r="F73" s="19"/>
      <c r="G73" s="19"/>
      <c r="H73" s="23"/>
      <c r="I73" s="19"/>
      <c r="J73" s="19"/>
      <c r="K73" s="19"/>
      <c r="L73" s="19"/>
      <c r="M73" s="19"/>
      <c r="N73" s="19"/>
      <c r="O73" s="19"/>
      <c r="P73" s="19"/>
      <c r="R73" s="19"/>
      <c r="T73" s="19"/>
    </row>
    <row r="74" spans="1:20" ht="60" x14ac:dyDescent="0.25">
      <c r="A74" s="336" t="s">
        <v>260</v>
      </c>
      <c r="B74" s="336"/>
      <c r="C74" s="25" t="s">
        <v>261</v>
      </c>
      <c r="D74" s="25"/>
      <c r="E74" s="25"/>
      <c r="F74" s="25"/>
      <c r="G74" s="22"/>
      <c r="H74" s="20" t="s">
        <v>302</v>
      </c>
      <c r="I74" s="22"/>
      <c r="J74" s="20" t="s">
        <v>302</v>
      </c>
      <c r="K74" s="22"/>
      <c r="L74" s="20" t="s">
        <v>302</v>
      </c>
      <c r="M74" s="22"/>
      <c r="N74" s="20" t="s">
        <v>535</v>
      </c>
      <c r="O74" s="22"/>
      <c r="P74" s="20" t="s">
        <v>302</v>
      </c>
      <c r="R74" s="20" t="s">
        <v>548</v>
      </c>
      <c r="T74" s="20" t="s">
        <v>548</v>
      </c>
    </row>
    <row r="75" spans="1:20" ht="60" x14ac:dyDescent="0.25">
      <c r="A75" s="336"/>
      <c r="B75" s="336"/>
      <c r="C75" s="25" t="s">
        <v>285</v>
      </c>
      <c r="D75" s="25"/>
      <c r="E75" s="25"/>
      <c r="F75" s="25"/>
      <c r="G75" s="22"/>
      <c r="H75" s="20" t="s">
        <v>302</v>
      </c>
      <c r="I75" s="22"/>
      <c r="J75" s="20" t="s">
        <v>302</v>
      </c>
      <c r="K75" s="22"/>
      <c r="L75" s="20" t="s">
        <v>302</v>
      </c>
      <c r="M75" s="22"/>
      <c r="N75" s="20" t="s">
        <v>536</v>
      </c>
      <c r="O75" s="22"/>
      <c r="P75" s="20" t="s">
        <v>536</v>
      </c>
      <c r="R75" s="20" t="s">
        <v>536</v>
      </c>
      <c r="T75" s="20" t="s">
        <v>549</v>
      </c>
    </row>
    <row r="76" spans="1:20" x14ac:dyDescent="0.25">
      <c r="A76" s="1"/>
      <c r="B76" s="1"/>
      <c r="C76" s="1"/>
      <c r="D76" s="1"/>
      <c r="E76" s="1"/>
      <c r="F76" s="1"/>
      <c r="G76" s="19"/>
      <c r="H76" s="36"/>
      <c r="I76" s="19"/>
      <c r="J76" s="1"/>
      <c r="K76" s="19"/>
      <c r="L76" s="1"/>
      <c r="M76" s="19"/>
      <c r="N76" s="1"/>
      <c r="O76" s="19"/>
      <c r="P76" s="1"/>
      <c r="R76" s="1"/>
      <c r="T76" s="1"/>
    </row>
    <row r="77" spans="1:20" x14ac:dyDescent="0.25">
      <c r="A77" s="1"/>
      <c r="B77" s="1"/>
      <c r="C77" s="1"/>
      <c r="D77" s="1"/>
      <c r="E77" s="1"/>
      <c r="F77" s="1"/>
      <c r="G77" s="19"/>
      <c r="H77" s="36"/>
      <c r="I77" s="19"/>
      <c r="J77" s="1"/>
      <c r="K77" s="19"/>
      <c r="L77" s="1"/>
      <c r="M77" s="19"/>
      <c r="N77" s="1"/>
      <c r="O77" s="19"/>
      <c r="P77" s="1"/>
      <c r="R77" s="1"/>
      <c r="T77" s="1"/>
    </row>
    <row r="78" spans="1:20" x14ac:dyDescent="0.25">
      <c r="A78" s="1"/>
      <c r="B78" s="1"/>
      <c r="C78" s="1"/>
      <c r="D78" s="1"/>
      <c r="E78" s="1"/>
      <c r="F78" s="1"/>
      <c r="G78" s="19"/>
      <c r="H78" s="36"/>
      <c r="I78" s="19"/>
      <c r="J78" s="1"/>
      <c r="K78" s="19"/>
      <c r="L78" s="1"/>
      <c r="M78" s="19"/>
      <c r="N78" s="1"/>
      <c r="O78" s="19"/>
      <c r="P78" s="1"/>
      <c r="R78" s="1"/>
      <c r="T78" s="1"/>
    </row>
    <row r="79" spans="1:20" x14ac:dyDescent="0.25">
      <c r="A79" s="5"/>
      <c r="B79" s="5"/>
      <c r="C79" s="5"/>
      <c r="D79" s="5"/>
      <c r="E79" s="5"/>
      <c r="F79" s="5"/>
      <c r="G79" s="37"/>
      <c r="H79" s="38"/>
      <c r="I79" s="37"/>
      <c r="J79" s="5"/>
      <c r="K79" s="37"/>
      <c r="L79" s="5"/>
      <c r="M79" s="37"/>
      <c r="N79" s="5"/>
      <c r="O79" s="37"/>
      <c r="P79" s="5"/>
      <c r="R79" s="5"/>
      <c r="T79" s="5"/>
    </row>
    <row r="80" spans="1:20" x14ac:dyDescent="0.25">
      <c r="A80" s="5"/>
      <c r="B80" s="5"/>
      <c r="C80" s="5"/>
      <c r="D80" s="5"/>
      <c r="E80" s="5"/>
      <c r="F80" s="5"/>
      <c r="G80" s="37"/>
      <c r="H80" s="38"/>
      <c r="I80" s="37"/>
      <c r="J80" s="5"/>
      <c r="K80" s="37"/>
      <c r="L80" s="5"/>
      <c r="M80" s="37"/>
      <c r="N80" s="5"/>
      <c r="O80" s="37"/>
      <c r="P80" s="5"/>
      <c r="R80" s="5"/>
      <c r="T80" s="5"/>
    </row>
    <row r="81" spans="1:20" x14ac:dyDescent="0.25">
      <c r="A81" s="5"/>
      <c r="B81" s="5"/>
      <c r="C81" s="5"/>
      <c r="D81" s="5"/>
      <c r="E81" s="5"/>
      <c r="F81" s="5"/>
      <c r="G81" s="37"/>
      <c r="H81" s="38"/>
      <c r="I81" s="37"/>
      <c r="J81" s="5"/>
      <c r="K81" s="37"/>
      <c r="L81" s="5"/>
      <c r="M81" s="37"/>
      <c r="N81" s="5"/>
      <c r="O81" s="37"/>
      <c r="P81" s="5"/>
      <c r="R81" s="5"/>
      <c r="T81" s="5"/>
    </row>
    <row r="82" spans="1:20" x14ac:dyDescent="0.25">
      <c r="A82" s="5"/>
      <c r="B82" s="5"/>
      <c r="C82" s="5"/>
      <c r="D82" s="5"/>
      <c r="E82" s="5"/>
      <c r="F82" s="5"/>
      <c r="G82" s="37"/>
      <c r="H82" s="38"/>
      <c r="I82" s="37"/>
      <c r="J82" s="5"/>
      <c r="K82" s="37"/>
      <c r="L82" s="5"/>
      <c r="M82" s="37"/>
      <c r="N82" s="5"/>
      <c r="O82" s="37"/>
      <c r="P82" s="5"/>
      <c r="R82" s="5"/>
      <c r="T82" s="5"/>
    </row>
    <row r="83" spans="1:20" x14ac:dyDescent="0.25">
      <c r="A83" s="5"/>
      <c r="B83" s="5"/>
      <c r="C83" s="5"/>
      <c r="D83" s="5"/>
      <c r="E83" s="5"/>
      <c r="F83" s="5"/>
      <c r="G83" s="37"/>
      <c r="H83" s="38"/>
      <c r="I83" s="37"/>
      <c r="J83" s="5"/>
      <c r="K83" s="37"/>
      <c r="L83" s="5"/>
      <c r="M83" s="37"/>
      <c r="N83" s="5"/>
      <c r="O83" s="37"/>
      <c r="P83" s="5"/>
      <c r="R83" s="5"/>
      <c r="T83" s="5"/>
    </row>
    <row r="84" spans="1:20" x14ac:dyDescent="0.25">
      <c r="A84" s="5"/>
      <c r="B84" s="5"/>
      <c r="C84" s="5"/>
      <c r="D84" s="5"/>
      <c r="E84" s="5"/>
      <c r="F84" s="5"/>
      <c r="G84" s="37"/>
      <c r="H84" s="38"/>
      <c r="I84" s="37"/>
      <c r="J84" s="5"/>
      <c r="K84" s="37"/>
      <c r="L84" s="5"/>
      <c r="M84" s="37"/>
      <c r="N84" s="5"/>
      <c r="O84" s="37"/>
      <c r="P84" s="5"/>
      <c r="R84" s="5"/>
      <c r="T84" s="5"/>
    </row>
    <row r="85" spans="1:20" x14ac:dyDescent="0.25">
      <c r="A85" s="5"/>
      <c r="B85" s="5"/>
      <c r="C85" s="5"/>
      <c r="D85" s="5"/>
      <c r="E85" s="5"/>
      <c r="F85" s="5"/>
      <c r="G85" s="37"/>
      <c r="H85" s="38"/>
      <c r="I85" s="37"/>
      <c r="J85" s="5"/>
      <c r="K85" s="37"/>
      <c r="L85" s="5"/>
      <c r="M85" s="37"/>
      <c r="N85" s="5"/>
      <c r="O85" s="37"/>
      <c r="P85" s="5"/>
      <c r="R85" s="5"/>
      <c r="T85" s="5"/>
    </row>
    <row r="86" spans="1:20" x14ac:dyDescent="0.25">
      <c r="A86" s="5"/>
      <c r="B86" s="5"/>
      <c r="C86" s="5"/>
      <c r="D86" s="5"/>
      <c r="E86" s="5"/>
      <c r="F86" s="5"/>
      <c r="G86" s="37"/>
      <c r="H86" s="38"/>
      <c r="I86" s="37"/>
      <c r="J86" s="5"/>
      <c r="K86" s="37"/>
      <c r="L86" s="5"/>
      <c r="M86" s="37"/>
      <c r="N86" s="5"/>
      <c r="O86" s="37"/>
      <c r="P86" s="5"/>
      <c r="R86" s="5"/>
      <c r="T86" s="5"/>
    </row>
    <row r="87" spans="1:20" x14ac:dyDescent="0.25">
      <c r="A87" s="5"/>
      <c r="B87" s="5"/>
      <c r="C87" s="5"/>
      <c r="D87" s="5"/>
      <c r="E87" s="5"/>
      <c r="F87" s="5"/>
      <c r="G87" s="37"/>
      <c r="H87" s="38"/>
      <c r="I87" s="37"/>
      <c r="J87" s="5"/>
      <c r="K87" s="37"/>
      <c r="L87" s="5"/>
      <c r="M87" s="37"/>
      <c r="N87" s="5"/>
      <c r="O87" s="37"/>
      <c r="P87" s="5"/>
      <c r="R87" s="5"/>
      <c r="T87" s="5"/>
    </row>
    <row r="88" spans="1:20" x14ac:dyDescent="0.25">
      <c r="A88" s="5"/>
      <c r="B88" s="5"/>
      <c r="C88" s="5"/>
      <c r="D88" s="5"/>
      <c r="E88" s="5"/>
      <c r="F88" s="5"/>
      <c r="G88" s="37"/>
      <c r="H88" s="38"/>
      <c r="I88" s="37"/>
      <c r="J88" s="5"/>
      <c r="K88" s="37"/>
      <c r="L88" s="5"/>
      <c r="M88" s="37"/>
      <c r="N88" s="5"/>
      <c r="O88" s="37"/>
      <c r="P88" s="5"/>
      <c r="R88" s="5"/>
      <c r="T88" s="5"/>
    </row>
    <row r="89" spans="1:20" x14ac:dyDescent="0.25">
      <c r="A89" s="5"/>
      <c r="B89" s="5"/>
      <c r="C89" s="5"/>
      <c r="D89" s="5"/>
      <c r="E89" s="5"/>
      <c r="F89" s="5"/>
      <c r="G89" s="37"/>
      <c r="H89" s="38"/>
      <c r="I89" s="37"/>
      <c r="J89" s="5"/>
      <c r="K89" s="37"/>
      <c r="L89" s="5"/>
      <c r="M89" s="37"/>
      <c r="N89" s="5"/>
      <c r="O89" s="37"/>
      <c r="P89" s="5"/>
      <c r="R89" s="5"/>
      <c r="T89" s="5"/>
    </row>
    <row r="90" spans="1:20" x14ac:dyDescent="0.25">
      <c r="A90" s="5"/>
      <c r="B90" s="5"/>
      <c r="C90" s="5"/>
      <c r="D90" s="5"/>
      <c r="E90" s="5"/>
      <c r="F90" s="5"/>
      <c r="G90" s="37"/>
      <c r="H90" s="38"/>
      <c r="I90" s="37"/>
      <c r="J90" s="5"/>
      <c r="K90" s="37"/>
      <c r="L90" s="5"/>
      <c r="M90" s="37"/>
      <c r="N90" s="5"/>
      <c r="O90" s="37"/>
      <c r="P90" s="5"/>
      <c r="R90" s="5"/>
      <c r="T90" s="5"/>
    </row>
    <row r="91" spans="1:20" x14ac:dyDescent="0.25">
      <c r="A91" s="5"/>
      <c r="B91" s="5"/>
      <c r="C91" s="5"/>
      <c r="D91" s="5"/>
      <c r="E91" s="5"/>
      <c r="F91" s="5"/>
      <c r="G91" s="37"/>
      <c r="H91" s="38"/>
      <c r="I91" s="37"/>
      <c r="J91" s="5"/>
      <c r="K91" s="37"/>
      <c r="L91" s="5"/>
      <c r="M91" s="37"/>
      <c r="N91" s="5"/>
      <c r="O91" s="37"/>
      <c r="P91" s="5"/>
      <c r="R91" s="5"/>
      <c r="T91" s="5"/>
    </row>
    <row r="92" spans="1:20" x14ac:dyDescent="0.25">
      <c r="A92" s="5"/>
      <c r="B92" s="5"/>
      <c r="C92" s="5"/>
      <c r="D92" s="5"/>
      <c r="E92" s="5"/>
      <c r="F92" s="5"/>
      <c r="G92" s="37"/>
      <c r="H92" s="38"/>
      <c r="I92" s="37"/>
      <c r="J92" s="5"/>
      <c r="K92" s="37"/>
      <c r="L92" s="5"/>
      <c r="M92" s="37"/>
      <c r="N92" s="5"/>
      <c r="O92" s="37"/>
      <c r="P92" s="5"/>
      <c r="R92" s="5"/>
      <c r="T92" s="5"/>
    </row>
    <row r="93" spans="1:20" x14ac:dyDescent="0.25">
      <c r="A93" s="5"/>
      <c r="B93" s="5"/>
      <c r="C93" s="5"/>
      <c r="D93" s="5"/>
      <c r="E93" s="5"/>
      <c r="F93" s="5"/>
      <c r="G93" s="37"/>
      <c r="H93" s="38"/>
      <c r="I93" s="37"/>
      <c r="J93" s="5"/>
      <c r="K93" s="37"/>
      <c r="L93" s="5"/>
      <c r="M93" s="37"/>
      <c r="N93" s="5"/>
      <c r="O93" s="37"/>
      <c r="P93" s="5"/>
      <c r="R93" s="5"/>
      <c r="T93" s="5"/>
    </row>
    <row r="94" spans="1:20" x14ac:dyDescent="0.25">
      <c r="A94" s="5"/>
      <c r="B94" s="5"/>
      <c r="C94" s="5"/>
      <c r="D94" s="5"/>
      <c r="E94" s="5"/>
      <c r="F94" s="5"/>
      <c r="G94" s="37"/>
      <c r="H94" s="38"/>
      <c r="I94" s="37"/>
      <c r="J94" s="5"/>
      <c r="K94" s="37"/>
      <c r="L94" s="5"/>
      <c r="M94" s="37"/>
      <c r="N94" s="5"/>
      <c r="O94" s="37"/>
      <c r="P94" s="5"/>
      <c r="R94" s="5"/>
      <c r="T94" s="5"/>
    </row>
    <row r="95" spans="1:20" x14ac:dyDescent="0.25">
      <c r="A95" s="5"/>
      <c r="B95" s="5"/>
      <c r="C95" s="5"/>
      <c r="D95" s="5"/>
      <c r="E95" s="5"/>
      <c r="F95" s="5"/>
      <c r="G95" s="37"/>
      <c r="H95" s="38"/>
      <c r="I95" s="37"/>
      <c r="J95" s="5"/>
      <c r="K95" s="37"/>
      <c r="L95" s="5"/>
      <c r="M95" s="37"/>
      <c r="N95" s="5"/>
      <c r="O95" s="37"/>
      <c r="P95" s="5"/>
      <c r="R95" s="5"/>
      <c r="T95" s="5"/>
    </row>
    <row r="96" spans="1:20" x14ac:dyDescent="0.25">
      <c r="A96" s="5"/>
      <c r="B96" s="5"/>
      <c r="C96" s="5"/>
      <c r="D96" s="5"/>
      <c r="E96" s="5"/>
      <c r="F96" s="5"/>
      <c r="G96" s="37"/>
      <c r="H96" s="38"/>
      <c r="I96" s="37"/>
      <c r="J96" s="5"/>
      <c r="K96" s="37"/>
      <c r="L96" s="5"/>
      <c r="M96" s="37"/>
      <c r="N96" s="5"/>
      <c r="O96" s="37"/>
      <c r="P96" s="5"/>
      <c r="R96" s="5"/>
      <c r="T96" s="5"/>
    </row>
    <row r="97" spans="1:20" x14ac:dyDescent="0.25">
      <c r="A97" s="5"/>
      <c r="B97" s="5"/>
      <c r="C97" s="5"/>
      <c r="D97" s="5"/>
      <c r="E97" s="5"/>
      <c r="F97" s="5"/>
      <c r="G97" s="37"/>
      <c r="H97" s="38"/>
      <c r="I97" s="37"/>
      <c r="J97" s="5"/>
      <c r="K97" s="37"/>
      <c r="L97" s="5"/>
      <c r="M97" s="37"/>
      <c r="N97" s="5"/>
      <c r="O97" s="37"/>
      <c r="P97" s="5"/>
      <c r="R97" s="5"/>
      <c r="T97" s="5"/>
    </row>
    <row r="98" spans="1:20" x14ac:dyDescent="0.25">
      <c r="A98" s="5"/>
      <c r="B98" s="5"/>
      <c r="C98" s="5"/>
      <c r="D98" s="5"/>
      <c r="E98" s="5"/>
      <c r="F98" s="5"/>
      <c r="G98" s="37"/>
      <c r="H98" s="38"/>
      <c r="I98" s="37"/>
      <c r="J98" s="5"/>
      <c r="K98" s="37"/>
      <c r="L98" s="5"/>
      <c r="M98" s="37"/>
      <c r="N98" s="5"/>
      <c r="O98" s="37"/>
      <c r="P98" s="5"/>
      <c r="R98" s="5"/>
      <c r="T98" s="5"/>
    </row>
    <row r="99" spans="1:20" x14ac:dyDescent="0.25">
      <c r="A99" s="5"/>
      <c r="B99" s="5"/>
      <c r="C99" s="5"/>
      <c r="D99" s="5"/>
      <c r="E99" s="5"/>
      <c r="F99" s="5"/>
      <c r="G99" s="37"/>
      <c r="H99" s="38"/>
      <c r="I99" s="37"/>
      <c r="J99" s="5"/>
      <c r="K99" s="37"/>
      <c r="L99" s="5"/>
      <c r="M99" s="37"/>
      <c r="N99" s="5"/>
      <c r="O99" s="37"/>
      <c r="P99" s="5"/>
      <c r="R99" s="5"/>
      <c r="T99" s="5"/>
    </row>
    <row r="100" spans="1:20" x14ac:dyDescent="0.25">
      <c r="A100" s="5"/>
      <c r="B100" s="5"/>
      <c r="C100" s="5"/>
      <c r="D100" s="5"/>
      <c r="E100" s="5"/>
      <c r="F100" s="5"/>
      <c r="G100" s="37"/>
      <c r="H100" s="38"/>
      <c r="I100" s="37"/>
      <c r="J100" s="5"/>
      <c r="K100" s="37"/>
      <c r="L100" s="5"/>
      <c r="M100" s="37"/>
      <c r="N100" s="5"/>
      <c r="O100" s="37"/>
      <c r="P100" s="5"/>
      <c r="R100" s="5"/>
      <c r="T100" s="5"/>
    </row>
    <row r="101" spans="1:20" x14ac:dyDescent="0.25">
      <c r="A101" s="5"/>
      <c r="B101" s="5"/>
      <c r="C101" s="5"/>
      <c r="D101" s="5"/>
      <c r="E101" s="5"/>
      <c r="F101" s="5"/>
      <c r="G101" s="37"/>
      <c r="H101" s="38"/>
      <c r="I101" s="37"/>
      <c r="J101" s="5"/>
      <c r="K101" s="37"/>
      <c r="L101" s="5"/>
      <c r="M101" s="37"/>
      <c r="N101" s="5"/>
      <c r="O101" s="37"/>
      <c r="P101" s="5"/>
      <c r="R101" s="5"/>
      <c r="T101" s="5"/>
    </row>
    <row r="102" spans="1:20" x14ac:dyDescent="0.25">
      <c r="A102" s="5"/>
      <c r="B102" s="5"/>
      <c r="C102" s="5"/>
      <c r="D102" s="5"/>
      <c r="E102" s="5"/>
      <c r="F102" s="5"/>
      <c r="G102" s="37"/>
      <c r="H102" s="38"/>
      <c r="I102" s="37"/>
      <c r="J102" s="5"/>
      <c r="K102" s="37"/>
      <c r="L102" s="5"/>
      <c r="M102" s="37"/>
      <c r="N102" s="5"/>
      <c r="O102" s="37"/>
      <c r="P102" s="5"/>
      <c r="R102" s="5"/>
      <c r="T102" s="5"/>
    </row>
    <row r="103" spans="1:20" x14ac:dyDescent="0.25">
      <c r="A103" s="5"/>
      <c r="B103" s="5"/>
      <c r="C103" s="5"/>
      <c r="D103" s="5"/>
      <c r="E103" s="5"/>
      <c r="F103" s="5"/>
      <c r="G103" s="37"/>
      <c r="H103" s="38"/>
      <c r="I103" s="37"/>
      <c r="J103" s="5"/>
      <c r="K103" s="37"/>
      <c r="L103" s="5"/>
      <c r="M103" s="37"/>
      <c r="N103" s="5"/>
      <c r="O103" s="37"/>
      <c r="P103" s="5"/>
      <c r="R103" s="5"/>
      <c r="T103" s="5"/>
    </row>
    <row r="104" spans="1:20" x14ac:dyDescent="0.25">
      <c r="A104" s="5"/>
      <c r="B104" s="5"/>
      <c r="C104" s="5"/>
      <c r="D104" s="5"/>
      <c r="E104" s="5"/>
      <c r="F104" s="5"/>
      <c r="G104" s="37"/>
      <c r="H104" s="38"/>
      <c r="I104" s="37"/>
      <c r="J104" s="5"/>
      <c r="K104" s="37"/>
      <c r="L104" s="5"/>
      <c r="M104" s="37"/>
      <c r="N104" s="5"/>
      <c r="O104" s="37"/>
      <c r="P104" s="5"/>
      <c r="R104" s="5"/>
      <c r="T104" s="5"/>
    </row>
    <row r="105" spans="1:20" x14ac:dyDescent="0.25">
      <c r="A105" s="5"/>
      <c r="B105" s="5"/>
      <c r="C105" s="5"/>
      <c r="D105" s="5"/>
      <c r="E105" s="5"/>
      <c r="F105" s="5"/>
      <c r="G105" s="37"/>
      <c r="H105" s="38"/>
      <c r="I105" s="37"/>
      <c r="J105" s="5"/>
      <c r="K105" s="37"/>
      <c r="L105" s="5"/>
      <c r="M105" s="37"/>
      <c r="N105" s="5"/>
      <c r="O105" s="37"/>
      <c r="P105" s="5"/>
      <c r="R105" s="5"/>
      <c r="T105" s="5"/>
    </row>
    <row r="106" spans="1:20" x14ac:dyDescent="0.25">
      <c r="A106" s="5"/>
      <c r="B106" s="5"/>
      <c r="C106" s="5"/>
      <c r="D106" s="5"/>
      <c r="E106" s="5"/>
      <c r="F106" s="5"/>
      <c r="G106" s="37"/>
      <c r="H106" s="38"/>
      <c r="I106" s="37"/>
      <c r="J106" s="5"/>
      <c r="K106" s="37"/>
      <c r="L106" s="5"/>
      <c r="M106" s="37"/>
      <c r="N106" s="5"/>
      <c r="O106" s="37"/>
      <c r="P106" s="5"/>
      <c r="R106" s="5"/>
      <c r="T106" s="5"/>
    </row>
    <row r="107" spans="1:20" x14ac:dyDescent="0.25">
      <c r="A107" s="5"/>
      <c r="B107" s="5"/>
      <c r="C107" s="5"/>
      <c r="D107" s="5"/>
      <c r="E107" s="5"/>
      <c r="F107" s="5"/>
      <c r="G107" s="37"/>
      <c r="H107" s="38"/>
      <c r="I107" s="37"/>
      <c r="J107" s="5"/>
      <c r="K107" s="37"/>
      <c r="L107" s="5"/>
      <c r="M107" s="37"/>
      <c r="N107" s="5"/>
      <c r="O107" s="37"/>
      <c r="P107" s="5"/>
      <c r="R107" s="5"/>
      <c r="T107" s="5"/>
    </row>
    <row r="108" spans="1:20" x14ac:dyDescent="0.25">
      <c r="A108" s="5"/>
      <c r="B108" s="5"/>
      <c r="C108" s="5"/>
      <c r="D108" s="5"/>
      <c r="E108" s="5"/>
      <c r="F108" s="5"/>
      <c r="G108" s="37"/>
      <c r="H108" s="38"/>
      <c r="I108" s="37"/>
      <c r="J108" s="5"/>
      <c r="K108" s="37"/>
      <c r="L108" s="5"/>
      <c r="M108" s="37"/>
      <c r="N108" s="5"/>
      <c r="O108" s="37"/>
      <c r="P108" s="5"/>
      <c r="R108" s="5"/>
      <c r="T108" s="5"/>
    </row>
    <row r="109" spans="1:20" x14ac:dyDescent="0.25">
      <c r="A109" s="5"/>
      <c r="B109" s="5"/>
      <c r="C109" s="5"/>
      <c r="D109" s="5"/>
      <c r="E109" s="5"/>
      <c r="F109" s="5"/>
      <c r="G109" s="37"/>
      <c r="H109" s="38"/>
      <c r="I109" s="37"/>
      <c r="J109" s="5"/>
      <c r="K109" s="37"/>
      <c r="L109" s="5"/>
      <c r="M109" s="37"/>
      <c r="N109" s="5"/>
      <c r="O109" s="37"/>
      <c r="P109" s="5"/>
      <c r="R109" s="5"/>
      <c r="T109" s="5"/>
    </row>
    <row r="110" spans="1:20" x14ac:dyDescent="0.25">
      <c r="A110" s="5"/>
      <c r="B110" s="5"/>
      <c r="C110" s="5"/>
      <c r="D110" s="5"/>
      <c r="E110" s="5"/>
      <c r="F110" s="5"/>
      <c r="G110" s="37"/>
      <c r="H110" s="38"/>
      <c r="I110" s="37"/>
      <c r="J110" s="5"/>
      <c r="K110" s="37"/>
      <c r="L110" s="5"/>
      <c r="M110" s="37"/>
      <c r="N110" s="5"/>
      <c r="O110" s="37"/>
      <c r="P110" s="5"/>
      <c r="R110" s="5"/>
      <c r="T110" s="5"/>
    </row>
    <row r="111" spans="1:20" x14ac:dyDescent="0.25">
      <c r="A111" s="5"/>
      <c r="B111" s="5"/>
      <c r="C111" s="5"/>
      <c r="D111" s="5"/>
      <c r="E111" s="5"/>
      <c r="F111" s="5"/>
      <c r="G111" s="37"/>
      <c r="H111" s="38"/>
      <c r="I111" s="37"/>
      <c r="J111" s="5"/>
      <c r="K111" s="37"/>
      <c r="L111" s="5"/>
      <c r="M111" s="37"/>
      <c r="N111" s="5"/>
      <c r="O111" s="37"/>
      <c r="P111" s="5"/>
      <c r="R111" s="5"/>
      <c r="T111" s="5"/>
    </row>
    <row r="112" spans="1:20" x14ac:dyDescent="0.25">
      <c r="A112" s="5"/>
      <c r="B112" s="5"/>
      <c r="C112" s="5"/>
      <c r="D112" s="5"/>
      <c r="E112" s="5"/>
      <c r="F112" s="5"/>
      <c r="G112" s="37"/>
      <c r="H112" s="38"/>
      <c r="I112" s="37"/>
      <c r="J112" s="5"/>
      <c r="K112" s="37"/>
      <c r="L112" s="5"/>
      <c r="M112" s="37"/>
      <c r="N112" s="5"/>
      <c r="O112" s="37"/>
      <c r="P112" s="5"/>
      <c r="R112" s="5"/>
      <c r="T112" s="5"/>
    </row>
    <row r="113" spans="1:20" x14ac:dyDescent="0.25">
      <c r="A113" s="5"/>
      <c r="B113" s="5"/>
      <c r="C113" s="5"/>
      <c r="D113" s="5"/>
      <c r="E113" s="5"/>
      <c r="F113" s="5"/>
      <c r="G113" s="37"/>
      <c r="H113" s="38"/>
      <c r="I113" s="37"/>
      <c r="J113" s="5"/>
      <c r="K113" s="37"/>
      <c r="L113" s="5"/>
      <c r="M113" s="37"/>
      <c r="N113" s="5"/>
      <c r="O113" s="37"/>
      <c r="P113" s="5"/>
      <c r="R113" s="5"/>
      <c r="T113" s="5"/>
    </row>
    <row r="114" spans="1:20" x14ac:dyDescent="0.25">
      <c r="A114" s="5"/>
      <c r="B114" s="5"/>
      <c r="C114" s="5"/>
      <c r="D114" s="5"/>
      <c r="E114" s="5"/>
      <c r="F114" s="5"/>
      <c r="G114" s="37"/>
      <c r="H114" s="38"/>
      <c r="I114" s="37"/>
      <c r="J114" s="5"/>
      <c r="K114" s="37"/>
      <c r="L114" s="5"/>
      <c r="M114" s="37"/>
      <c r="N114" s="5"/>
      <c r="O114" s="37"/>
      <c r="P114" s="5"/>
      <c r="R114" s="5"/>
      <c r="T114" s="5"/>
    </row>
    <row r="115" spans="1:20" x14ac:dyDescent="0.25">
      <c r="A115" s="5"/>
      <c r="B115" s="5"/>
      <c r="C115" s="5"/>
      <c r="D115" s="5"/>
      <c r="E115" s="5"/>
      <c r="F115" s="5"/>
      <c r="G115" s="37"/>
      <c r="H115" s="38"/>
      <c r="I115" s="37"/>
      <c r="J115" s="5"/>
      <c r="K115" s="37"/>
      <c r="L115" s="5"/>
      <c r="M115" s="37"/>
      <c r="N115" s="5"/>
      <c r="O115" s="37"/>
      <c r="P115" s="5"/>
      <c r="R115" s="5"/>
      <c r="T115" s="5"/>
    </row>
    <row r="116" spans="1:20" x14ac:dyDescent="0.25">
      <c r="A116" s="5"/>
      <c r="B116" s="5"/>
      <c r="C116" s="5"/>
      <c r="D116" s="5"/>
      <c r="E116" s="5"/>
      <c r="F116" s="5"/>
      <c r="G116" s="37"/>
      <c r="H116" s="38"/>
      <c r="I116" s="37"/>
      <c r="J116" s="5"/>
      <c r="K116" s="37"/>
      <c r="L116" s="5"/>
      <c r="M116" s="37"/>
      <c r="N116" s="5"/>
      <c r="O116" s="37"/>
      <c r="P116" s="5"/>
      <c r="R116" s="5"/>
      <c r="T116" s="5"/>
    </row>
    <row r="117" spans="1:20" x14ac:dyDescent="0.25">
      <c r="A117" s="5"/>
      <c r="B117" s="5"/>
      <c r="C117" s="5"/>
      <c r="D117" s="5"/>
      <c r="E117" s="5"/>
      <c r="F117" s="5"/>
      <c r="G117" s="37"/>
      <c r="H117" s="38"/>
      <c r="I117" s="37"/>
      <c r="J117" s="5"/>
      <c r="K117" s="37"/>
      <c r="L117" s="5"/>
      <c r="M117" s="37"/>
      <c r="N117" s="5"/>
      <c r="O117" s="37"/>
      <c r="P117" s="5"/>
      <c r="R117" s="5"/>
      <c r="T117" s="5"/>
    </row>
    <row r="118" spans="1:20" x14ac:dyDescent="0.25">
      <c r="A118" s="5"/>
      <c r="B118" s="5"/>
      <c r="C118" s="5"/>
      <c r="D118" s="5"/>
      <c r="E118" s="5"/>
      <c r="F118" s="5"/>
      <c r="G118" s="37"/>
      <c r="H118" s="38"/>
      <c r="I118" s="37"/>
      <c r="J118" s="5"/>
      <c r="K118" s="37"/>
      <c r="L118" s="5"/>
      <c r="M118" s="37"/>
      <c r="N118" s="5"/>
      <c r="O118" s="37"/>
      <c r="P118" s="5"/>
      <c r="R118" s="5"/>
      <c r="T118" s="5"/>
    </row>
    <row r="119" spans="1:20" x14ac:dyDescent="0.25">
      <c r="A119" s="4"/>
      <c r="B119" s="4"/>
      <c r="C119" s="4"/>
      <c r="D119" s="4"/>
      <c r="E119" s="4"/>
      <c r="F119" s="4"/>
      <c r="G119" s="39"/>
      <c r="H119" s="40"/>
      <c r="I119" s="39"/>
      <c r="J119" s="4"/>
      <c r="K119" s="39"/>
      <c r="L119" s="4"/>
      <c r="M119" s="39"/>
      <c r="N119" s="4"/>
      <c r="O119" s="39"/>
      <c r="P119" s="4"/>
      <c r="R119" s="4"/>
      <c r="T119" s="4"/>
    </row>
    <row r="120" spans="1:20" x14ac:dyDescent="0.25">
      <c r="A120" s="4"/>
      <c r="B120" s="4"/>
      <c r="C120" s="4"/>
      <c r="D120" s="4"/>
      <c r="E120" s="4"/>
      <c r="F120" s="4"/>
      <c r="G120" s="39"/>
      <c r="H120" s="40"/>
      <c r="I120" s="39"/>
      <c r="J120" s="4"/>
      <c r="K120" s="39"/>
      <c r="L120" s="4"/>
      <c r="M120" s="39"/>
      <c r="N120" s="4"/>
      <c r="O120" s="39"/>
      <c r="P120" s="4"/>
      <c r="R120" s="4"/>
      <c r="T120" s="4"/>
    </row>
    <row r="121" spans="1:20" x14ac:dyDescent="0.25">
      <c r="A121" s="4"/>
      <c r="B121" s="4"/>
      <c r="C121" s="4"/>
      <c r="D121" s="4"/>
      <c r="E121" s="4"/>
      <c r="F121" s="4"/>
      <c r="G121" s="39"/>
      <c r="H121" s="40"/>
      <c r="I121" s="39"/>
      <c r="J121" s="4"/>
      <c r="K121" s="39"/>
      <c r="L121" s="4"/>
      <c r="M121" s="39"/>
      <c r="N121" s="4"/>
      <c r="O121" s="39"/>
      <c r="P121" s="4"/>
      <c r="R121" s="4"/>
      <c r="T121" s="4"/>
    </row>
    <row r="122" spans="1:20" x14ac:dyDescent="0.25">
      <c r="A122" s="4"/>
      <c r="B122" s="4"/>
      <c r="C122" s="4"/>
      <c r="D122" s="4"/>
      <c r="E122" s="4"/>
      <c r="F122" s="4"/>
      <c r="G122" s="39"/>
      <c r="H122" s="40"/>
      <c r="I122" s="39"/>
      <c r="J122" s="4"/>
      <c r="K122" s="39"/>
      <c r="L122" s="4"/>
      <c r="M122" s="39"/>
      <c r="N122" s="4"/>
      <c r="O122" s="39"/>
      <c r="P122" s="4"/>
      <c r="R122" s="4"/>
      <c r="T122" s="4"/>
    </row>
    <row r="123" spans="1:20" x14ac:dyDescent="0.25">
      <c r="A123" s="4"/>
      <c r="B123" s="4"/>
      <c r="C123" s="4"/>
      <c r="D123" s="4"/>
      <c r="E123" s="4"/>
      <c r="F123" s="4"/>
      <c r="G123" s="39"/>
      <c r="H123" s="40"/>
      <c r="I123" s="39"/>
      <c r="J123" s="4"/>
      <c r="K123" s="39"/>
      <c r="L123" s="4"/>
      <c r="M123" s="39"/>
      <c r="N123" s="4"/>
      <c r="O123" s="39"/>
      <c r="P123" s="4"/>
      <c r="R123" s="4"/>
      <c r="T123" s="4"/>
    </row>
    <row r="124" spans="1:20" x14ac:dyDescent="0.25">
      <c r="A124" s="4"/>
      <c r="B124" s="4"/>
      <c r="C124" s="4"/>
      <c r="D124" s="4"/>
      <c r="E124" s="4"/>
      <c r="F124" s="4"/>
      <c r="G124" s="39"/>
      <c r="H124" s="40"/>
      <c r="I124" s="39"/>
      <c r="J124" s="4"/>
      <c r="K124" s="39"/>
      <c r="L124" s="4"/>
      <c r="M124" s="39"/>
      <c r="N124" s="4"/>
      <c r="O124" s="39"/>
      <c r="P124" s="4"/>
      <c r="R124" s="4"/>
      <c r="T124" s="4"/>
    </row>
    <row r="125" spans="1:20" x14ac:dyDescent="0.25">
      <c r="A125" s="4"/>
      <c r="B125" s="4"/>
      <c r="C125" s="4"/>
      <c r="D125" s="4"/>
      <c r="E125" s="4"/>
      <c r="F125" s="4"/>
      <c r="G125" s="39"/>
      <c r="H125" s="40"/>
      <c r="I125" s="39"/>
      <c r="J125" s="4"/>
      <c r="K125" s="39"/>
      <c r="L125" s="4"/>
      <c r="M125" s="39"/>
      <c r="N125" s="4"/>
      <c r="O125" s="39"/>
      <c r="P125" s="4"/>
      <c r="R125" s="4"/>
      <c r="T125" s="4"/>
    </row>
    <row r="126" spans="1:20" x14ac:dyDescent="0.25">
      <c r="A126" s="4"/>
      <c r="B126" s="4"/>
      <c r="C126" s="4"/>
      <c r="D126" s="4"/>
      <c r="E126" s="4"/>
      <c r="F126" s="4"/>
      <c r="G126" s="39"/>
      <c r="H126" s="40"/>
      <c r="I126" s="39"/>
      <c r="J126" s="4"/>
      <c r="K126" s="39"/>
      <c r="L126" s="4"/>
      <c r="M126" s="39"/>
      <c r="N126" s="4"/>
      <c r="O126" s="39"/>
      <c r="P126" s="4"/>
      <c r="R126" s="4"/>
      <c r="T126" s="4"/>
    </row>
    <row r="127" spans="1:20" x14ac:dyDescent="0.25">
      <c r="A127" s="4"/>
      <c r="B127" s="4"/>
      <c r="C127" s="4"/>
      <c r="D127" s="4"/>
      <c r="E127" s="4"/>
      <c r="F127" s="4"/>
      <c r="G127" s="39"/>
      <c r="H127" s="40"/>
      <c r="I127" s="39"/>
      <c r="J127" s="4"/>
      <c r="K127" s="39"/>
      <c r="L127" s="4"/>
      <c r="M127" s="39"/>
      <c r="N127" s="4"/>
      <c r="O127" s="39"/>
      <c r="P127" s="4"/>
      <c r="R127" s="4"/>
      <c r="T127" s="4"/>
    </row>
    <row r="128" spans="1:20" x14ac:dyDescent="0.25">
      <c r="A128" s="4"/>
      <c r="B128" s="4"/>
      <c r="C128" s="4"/>
      <c r="D128" s="4"/>
      <c r="E128" s="4"/>
      <c r="F128" s="4"/>
      <c r="G128" s="39"/>
      <c r="H128" s="40"/>
      <c r="I128" s="39"/>
      <c r="J128" s="4"/>
      <c r="K128" s="39"/>
      <c r="L128" s="4"/>
      <c r="M128" s="39"/>
      <c r="N128" s="4"/>
      <c r="O128" s="39"/>
      <c r="P128" s="4"/>
      <c r="R128" s="4"/>
      <c r="T128" s="4"/>
    </row>
  </sheetData>
  <mergeCells count="16">
    <mergeCell ref="A22:B22"/>
    <mergeCell ref="A74:B75"/>
    <mergeCell ref="A37:B39"/>
    <mergeCell ref="A25:B32"/>
    <mergeCell ref="A49:A58"/>
    <mergeCell ref="A67:B70"/>
    <mergeCell ref="A62:B65"/>
    <mergeCell ref="A34:B35"/>
    <mergeCell ref="A43:B45"/>
    <mergeCell ref="A60:C60"/>
    <mergeCell ref="A1:B1"/>
    <mergeCell ref="A3:B3"/>
    <mergeCell ref="A5:A12"/>
    <mergeCell ref="B7:B12"/>
    <mergeCell ref="B16:B20"/>
    <mergeCell ref="A14:A20"/>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pane xSplit="1" ySplit="1" topLeftCell="B29" activePane="bottomRight" state="frozen"/>
      <selection pane="topRight" activeCell="B1" sqref="B1"/>
      <selection pane="bottomLeft" activeCell="A2" sqref="A2"/>
      <selection pane="bottomRight" activeCell="D18" sqref="D18"/>
    </sheetView>
  </sheetViews>
  <sheetFormatPr defaultRowHeight="12.75" x14ac:dyDescent="0.2"/>
  <cols>
    <col min="1" max="1" width="37" style="46" customWidth="1"/>
    <col min="2" max="2" width="20.7109375" style="46" customWidth="1"/>
    <col min="3" max="3" width="7" style="46" customWidth="1"/>
    <col min="4" max="4" width="78.140625" style="45" bestFit="1" customWidth="1"/>
    <col min="5" max="5" width="10.28515625" style="46" bestFit="1" customWidth="1"/>
    <col min="6" max="6" width="19.140625" style="46" customWidth="1"/>
    <col min="7" max="16384" width="9.140625" style="46"/>
  </cols>
  <sheetData>
    <row r="1" spans="1:6" ht="39" thickBot="1" x14ac:dyDescent="0.25">
      <c r="A1" s="42" t="s">
        <v>30</v>
      </c>
      <c r="B1" s="43" t="s">
        <v>31</v>
      </c>
      <c r="C1" s="44" t="s">
        <v>32</v>
      </c>
      <c r="D1" s="45" t="s">
        <v>33</v>
      </c>
    </row>
    <row r="2" spans="1:6" ht="25.5" x14ac:dyDescent="0.2">
      <c r="A2" s="47" t="s">
        <v>34</v>
      </c>
      <c r="B2" s="48">
        <v>-4198654</v>
      </c>
      <c r="C2" s="49">
        <f>B2/$B$9</f>
        <v>0.51109585717741068</v>
      </c>
      <c r="D2" s="45" t="s">
        <v>35</v>
      </c>
      <c r="E2" s="50">
        <f>B2/(80*12)</f>
        <v>-4373.5979166666666</v>
      </c>
      <c r="F2" s="289">
        <f>B2/12</f>
        <v>-349887.83333333331</v>
      </c>
    </row>
    <row r="3" spans="1:6" ht="25.5" x14ac:dyDescent="0.2">
      <c r="A3" s="51" t="s">
        <v>36</v>
      </c>
      <c r="B3" s="52">
        <v>-1766292</v>
      </c>
      <c r="C3" s="53">
        <f t="shared" ref="C3:C8" si="0">B3/$B$9</f>
        <v>0.21500807729467658</v>
      </c>
      <c r="D3" s="45" t="s">
        <v>37</v>
      </c>
      <c r="E3" s="50">
        <f>B3/100</f>
        <v>-17662.919999999998</v>
      </c>
      <c r="F3" s="289">
        <f t="shared" ref="F3:F8" si="1">B3/12</f>
        <v>-147191</v>
      </c>
    </row>
    <row r="4" spans="1:6" ht="38.25" x14ac:dyDescent="0.2">
      <c r="A4" s="51" t="s">
        <v>38</v>
      </c>
      <c r="B4" s="52">
        <v>-1103520</v>
      </c>
      <c r="C4" s="53">
        <f t="shared" si="0"/>
        <v>0.13432983530255557</v>
      </c>
      <c r="D4" s="45" t="s">
        <v>39</v>
      </c>
      <c r="F4" s="289">
        <f t="shared" si="1"/>
        <v>-91960</v>
      </c>
    </row>
    <row r="5" spans="1:6" x14ac:dyDescent="0.2">
      <c r="A5" s="51" t="s">
        <v>40</v>
      </c>
      <c r="B5" s="52">
        <v>-614715</v>
      </c>
      <c r="C5" s="53">
        <f t="shared" si="0"/>
        <v>7.482833542483186E-2</v>
      </c>
      <c r="D5" s="45" t="s">
        <v>41</v>
      </c>
      <c r="E5" s="50">
        <f>B5/(80*12)</f>
        <v>-640.328125</v>
      </c>
      <c r="F5" s="289">
        <f t="shared" si="1"/>
        <v>-51226.25</v>
      </c>
    </row>
    <row r="6" spans="1:6" x14ac:dyDescent="0.2">
      <c r="A6" s="51" t="s">
        <v>42</v>
      </c>
      <c r="B6" s="52">
        <v>-491732</v>
      </c>
      <c r="C6" s="53">
        <f t="shared" si="0"/>
        <v>5.9857799199829871E-2</v>
      </c>
      <c r="D6" s="45" t="s">
        <v>43</v>
      </c>
      <c r="F6" s="289">
        <f t="shared" si="1"/>
        <v>-40977.666666666664</v>
      </c>
    </row>
    <row r="7" spans="1:6" x14ac:dyDescent="0.2">
      <c r="A7" s="51" t="s">
        <v>44</v>
      </c>
      <c r="B7" s="52">
        <v>-31090</v>
      </c>
      <c r="C7" s="53">
        <f t="shared" si="0"/>
        <v>3.7845390926820113E-3</v>
      </c>
      <c r="F7" s="289">
        <f t="shared" si="1"/>
        <v>-2590.8333333333335</v>
      </c>
    </row>
    <row r="8" spans="1:6" ht="13.5" thickBot="1" x14ac:dyDescent="0.25">
      <c r="A8" s="54" t="s">
        <v>45</v>
      </c>
      <c r="B8" s="55">
        <v>-9000</v>
      </c>
      <c r="C8" s="56">
        <f t="shared" si="0"/>
        <v>1.0955565080134481E-3</v>
      </c>
      <c r="F8" s="289">
        <f t="shared" si="1"/>
        <v>-750</v>
      </c>
    </row>
    <row r="9" spans="1:6" ht="13.5" thickBot="1" x14ac:dyDescent="0.25">
      <c r="A9" s="57" t="s">
        <v>46</v>
      </c>
      <c r="B9" s="58">
        <v>-8215003</v>
      </c>
      <c r="C9" s="59"/>
      <c r="F9" s="58">
        <f>B9/12</f>
        <v>-684583.58333333337</v>
      </c>
    </row>
    <row r="10" spans="1:6" ht="25.5" x14ac:dyDescent="0.2">
      <c r="A10" s="47" t="s">
        <v>47</v>
      </c>
      <c r="B10" s="48">
        <v>3831921</v>
      </c>
      <c r="C10" s="49">
        <f t="shared" ref="C10:C49" si="2">B10/$B$50</f>
        <v>0.26963902344808738</v>
      </c>
      <c r="D10" s="45" t="s">
        <v>48</v>
      </c>
      <c r="E10" s="60">
        <f>614715/3831921</f>
        <v>0.16041953892055708</v>
      </c>
      <c r="F10" s="61"/>
    </row>
    <row r="11" spans="1:6" x14ac:dyDescent="0.2">
      <c r="A11" s="51" t="s">
        <v>49</v>
      </c>
      <c r="B11" s="52">
        <v>23190</v>
      </c>
      <c r="C11" s="53">
        <f t="shared" si="2"/>
        <v>1.6318000694067406E-3</v>
      </c>
    </row>
    <row r="12" spans="1:6" x14ac:dyDescent="0.2">
      <c r="A12" s="62" t="s">
        <v>50</v>
      </c>
      <c r="B12" s="52">
        <v>3571272</v>
      </c>
      <c r="C12" s="53">
        <f>B12/$B$50</f>
        <v>0.25129805508712155</v>
      </c>
      <c r="D12" s="45" t="s">
        <v>51</v>
      </c>
    </row>
    <row r="13" spans="1:6" x14ac:dyDescent="0.2">
      <c r="A13" s="62" t="s">
        <v>52</v>
      </c>
      <c r="B13" s="52">
        <v>180475</v>
      </c>
      <c r="C13" s="53">
        <f t="shared" si="2"/>
        <v>1.2699401359473114E-2</v>
      </c>
    </row>
    <row r="14" spans="1:6" x14ac:dyDescent="0.2">
      <c r="A14" s="62" t="s">
        <v>53</v>
      </c>
      <c r="B14" s="52">
        <v>16367</v>
      </c>
      <c r="C14" s="53">
        <f t="shared" si="2"/>
        <v>1.1516891649840501E-3</v>
      </c>
    </row>
    <row r="15" spans="1:6" x14ac:dyDescent="0.2">
      <c r="A15" s="62" t="s">
        <v>54</v>
      </c>
      <c r="B15" s="52">
        <v>42448</v>
      </c>
      <c r="C15" s="53">
        <f t="shared" si="2"/>
        <v>2.9869189023793586E-3</v>
      </c>
    </row>
    <row r="16" spans="1:6" x14ac:dyDescent="0.2">
      <c r="A16" s="62" t="s">
        <v>55</v>
      </c>
      <c r="B16" s="52">
        <v>15955</v>
      </c>
      <c r="C16" s="53">
        <f t="shared" si="2"/>
        <v>1.1226981503831197E-3</v>
      </c>
    </row>
    <row r="17" spans="1:5" x14ac:dyDescent="0.2">
      <c r="A17" s="62" t="s">
        <v>56</v>
      </c>
      <c r="B17" s="52">
        <v>37467</v>
      </c>
      <c r="C17" s="53">
        <f t="shared" si="2"/>
        <v>2.6364231651773329E-3</v>
      </c>
    </row>
    <row r="18" spans="1:5" x14ac:dyDescent="0.2">
      <c r="A18" s="63" t="s">
        <v>57</v>
      </c>
      <c r="B18" s="52">
        <v>2345750</v>
      </c>
      <c r="C18" s="53">
        <f t="shared" si="2"/>
        <v>0.16506231189352574</v>
      </c>
      <c r="D18" s="45" t="s">
        <v>58</v>
      </c>
      <c r="E18" s="64">
        <f>23.45/41.98</f>
        <v>0.55859933301572184</v>
      </c>
    </row>
    <row r="19" spans="1:5" x14ac:dyDescent="0.2">
      <c r="A19" s="63" t="s">
        <v>59</v>
      </c>
      <c r="B19" s="52">
        <v>1904410</v>
      </c>
      <c r="C19" s="53">
        <f t="shared" si="2"/>
        <v>0.1340067430003834</v>
      </c>
    </row>
    <row r="20" spans="1:5" x14ac:dyDescent="0.2">
      <c r="A20" s="63" t="s">
        <v>60</v>
      </c>
      <c r="B20" s="52">
        <v>13800</v>
      </c>
      <c r="C20" s="53">
        <f t="shared" si="2"/>
        <v>9.7105825605058298E-4</v>
      </c>
    </row>
    <row r="21" spans="1:5" x14ac:dyDescent="0.2">
      <c r="A21" s="63" t="s">
        <v>61</v>
      </c>
      <c r="B21" s="52">
        <v>47647</v>
      </c>
      <c r="C21" s="53">
        <f t="shared" si="2"/>
        <v>3.3527545453653717E-3</v>
      </c>
    </row>
    <row r="22" spans="1:5" x14ac:dyDescent="0.2">
      <c r="A22" s="63" t="s">
        <v>62</v>
      </c>
      <c r="B22" s="52">
        <v>156647</v>
      </c>
      <c r="C22" s="53">
        <f t="shared" si="2"/>
        <v>1.1022707437359107E-2</v>
      </c>
    </row>
    <row r="23" spans="1:5" x14ac:dyDescent="0.2">
      <c r="A23" s="63" t="s">
        <v>63</v>
      </c>
      <c r="B23" s="52">
        <v>121130</v>
      </c>
      <c r="C23" s="53">
        <f t="shared" si="2"/>
        <v>8.5234990257541388E-3</v>
      </c>
    </row>
    <row r="24" spans="1:5" x14ac:dyDescent="0.2">
      <c r="A24" s="63" t="s">
        <v>64</v>
      </c>
      <c r="B24" s="52">
        <v>82712</v>
      </c>
      <c r="C24" s="53">
        <f t="shared" si="2"/>
        <v>5.8201572807576683E-3</v>
      </c>
    </row>
    <row r="25" spans="1:5" x14ac:dyDescent="0.2">
      <c r="A25" s="63" t="s">
        <v>65</v>
      </c>
      <c r="B25" s="52">
        <v>11365</v>
      </c>
      <c r="C25" s="53">
        <f t="shared" si="2"/>
        <v>7.9971573043586056E-4</v>
      </c>
    </row>
    <row r="26" spans="1:5" x14ac:dyDescent="0.2">
      <c r="A26" s="63" t="s">
        <v>66</v>
      </c>
      <c r="B26" s="52">
        <v>56998</v>
      </c>
      <c r="C26" s="53">
        <f t="shared" si="2"/>
        <v>4.010752063650082E-3</v>
      </c>
    </row>
    <row r="27" spans="1:5" ht="12" customHeight="1" x14ac:dyDescent="0.2">
      <c r="A27" s="62" t="s">
        <v>67</v>
      </c>
      <c r="B27" s="52">
        <v>712779</v>
      </c>
      <c r="C27" s="53">
        <f t="shared" si="2"/>
        <v>5.0155792223875256E-2</v>
      </c>
      <c r="D27" s="45" t="s">
        <v>68</v>
      </c>
      <c r="E27" s="64">
        <f>7.12/11</f>
        <v>0.64727272727272733</v>
      </c>
    </row>
    <row r="28" spans="1:5" x14ac:dyDescent="0.2">
      <c r="A28" s="62" t="s">
        <v>69</v>
      </c>
      <c r="B28" s="52">
        <v>169100</v>
      </c>
      <c r="C28" s="53">
        <f t="shared" si="2"/>
        <v>1.1898981963634318E-2</v>
      </c>
    </row>
    <row r="29" spans="1:5" x14ac:dyDescent="0.2">
      <c r="A29" s="62" t="s">
        <v>70</v>
      </c>
      <c r="B29" s="52">
        <v>64861</v>
      </c>
      <c r="C29" s="53">
        <f t="shared" si="2"/>
        <v>4.564044169978034E-3</v>
      </c>
    </row>
    <row r="30" spans="1:5" x14ac:dyDescent="0.2">
      <c r="A30" s="62" t="s">
        <v>71</v>
      </c>
      <c r="B30" s="52">
        <v>56582</v>
      </c>
      <c r="C30" s="53">
        <f t="shared" si="2"/>
        <v>3.981479582887977E-3</v>
      </c>
    </row>
    <row r="31" spans="1:5" x14ac:dyDescent="0.2">
      <c r="A31" s="62" t="s">
        <v>72</v>
      </c>
      <c r="B31" s="52">
        <v>10000</v>
      </c>
      <c r="C31" s="53">
        <f t="shared" si="2"/>
        <v>7.0366540293520508E-4</v>
      </c>
    </row>
    <row r="32" spans="1:5" x14ac:dyDescent="0.2">
      <c r="A32" s="62" t="s">
        <v>73</v>
      </c>
      <c r="B32" s="52">
        <v>6529</v>
      </c>
      <c r="C32" s="53">
        <f t="shared" si="2"/>
        <v>4.5942314157639539E-4</v>
      </c>
    </row>
    <row r="33" spans="1:3" x14ac:dyDescent="0.2">
      <c r="A33" s="51" t="s">
        <v>74</v>
      </c>
      <c r="B33" s="52">
        <v>181007.3</v>
      </c>
      <c r="C33" s="53">
        <f t="shared" si="2"/>
        <v>1.2736857468871354E-2</v>
      </c>
    </row>
    <row r="34" spans="1:3" x14ac:dyDescent="0.2">
      <c r="A34" s="51" t="s">
        <v>75</v>
      </c>
      <c r="B34" s="52">
        <v>162691</v>
      </c>
      <c r="C34" s="53">
        <f t="shared" si="2"/>
        <v>1.1448002806893145E-2</v>
      </c>
    </row>
    <row r="35" spans="1:3" x14ac:dyDescent="0.2">
      <c r="A35" s="51" t="s">
        <v>76</v>
      </c>
      <c r="B35" s="52">
        <v>115289</v>
      </c>
      <c r="C35" s="53">
        <f t="shared" si="2"/>
        <v>8.1124880638996852E-3</v>
      </c>
    </row>
    <row r="36" spans="1:3" x14ac:dyDescent="0.2">
      <c r="A36" s="51" t="s">
        <v>77</v>
      </c>
      <c r="B36" s="52">
        <v>34436</v>
      </c>
      <c r="C36" s="53">
        <f t="shared" si="2"/>
        <v>2.4231421815476724E-3</v>
      </c>
    </row>
    <row r="37" spans="1:3" x14ac:dyDescent="0.2">
      <c r="A37" s="51" t="s">
        <v>78</v>
      </c>
      <c r="B37" s="52">
        <v>32975</v>
      </c>
      <c r="C37" s="53">
        <f t="shared" si="2"/>
        <v>2.3203366661788388E-3</v>
      </c>
    </row>
    <row r="38" spans="1:3" x14ac:dyDescent="0.2">
      <c r="A38" s="51" t="s">
        <v>79</v>
      </c>
      <c r="B38" s="52">
        <v>88509</v>
      </c>
      <c r="C38" s="53">
        <f t="shared" si="2"/>
        <v>6.228072114839207E-3</v>
      </c>
    </row>
    <row r="39" spans="1:3" x14ac:dyDescent="0.2">
      <c r="A39" s="51" t="s">
        <v>80</v>
      </c>
      <c r="B39" s="52">
        <v>51636</v>
      </c>
      <c r="C39" s="53">
        <f t="shared" si="2"/>
        <v>3.633446674596225E-3</v>
      </c>
    </row>
    <row r="40" spans="1:3" x14ac:dyDescent="0.2">
      <c r="A40" s="51" t="s">
        <v>81</v>
      </c>
      <c r="B40" s="52">
        <v>31850</v>
      </c>
      <c r="C40" s="53">
        <f t="shared" si="2"/>
        <v>2.2411743083486282E-3</v>
      </c>
    </row>
    <row r="41" spans="1:3" x14ac:dyDescent="0.2">
      <c r="A41" s="51" t="s">
        <v>82</v>
      </c>
      <c r="B41" s="52">
        <v>21180</v>
      </c>
      <c r="C41" s="53">
        <f t="shared" si="2"/>
        <v>1.4903633234167645E-3</v>
      </c>
    </row>
    <row r="42" spans="1:3" x14ac:dyDescent="0.2">
      <c r="A42" s="51" t="s">
        <v>83</v>
      </c>
      <c r="B42" s="52">
        <v>3981.5</v>
      </c>
      <c r="C42" s="53">
        <f t="shared" si="2"/>
        <v>2.8016438017865192E-4</v>
      </c>
    </row>
    <row r="43" spans="1:3" x14ac:dyDescent="0.2">
      <c r="A43" s="51" t="s">
        <v>84</v>
      </c>
      <c r="B43" s="52">
        <v>3786</v>
      </c>
      <c r="C43" s="53">
        <f t="shared" si="2"/>
        <v>2.6640772155126863E-4</v>
      </c>
    </row>
    <row r="44" spans="1:3" x14ac:dyDescent="0.2">
      <c r="A44" s="51" t="s">
        <v>85</v>
      </c>
      <c r="B44" s="52">
        <v>1500</v>
      </c>
      <c r="C44" s="53">
        <f t="shared" si="2"/>
        <v>1.0554981044028076E-4</v>
      </c>
    </row>
    <row r="45" spans="1:3" x14ac:dyDescent="0.2">
      <c r="A45" s="51" t="s">
        <v>86</v>
      </c>
      <c r="B45" s="52">
        <v>1050</v>
      </c>
      <c r="C45" s="53">
        <f t="shared" si="2"/>
        <v>7.3884867308196534E-5</v>
      </c>
    </row>
    <row r="46" spans="1:3" x14ac:dyDescent="0.2">
      <c r="A46" s="51" t="s">
        <v>87</v>
      </c>
      <c r="B46" s="52">
        <v>648</v>
      </c>
      <c r="C46" s="53">
        <f t="shared" si="2"/>
        <v>4.5597518110201291E-5</v>
      </c>
    </row>
    <row r="47" spans="1:3" x14ac:dyDescent="0.2">
      <c r="A47" s="51" t="s">
        <v>88</v>
      </c>
      <c r="B47" s="52">
        <v>600</v>
      </c>
      <c r="C47" s="53">
        <f t="shared" si="2"/>
        <v>4.2219924176112303E-5</v>
      </c>
    </row>
    <row r="48" spans="1:3" x14ac:dyDescent="0.2">
      <c r="A48" s="51" t="s">
        <v>89</v>
      </c>
      <c r="B48" s="52">
        <v>540</v>
      </c>
      <c r="C48" s="53">
        <f t="shared" si="2"/>
        <v>3.7997931758501073E-5</v>
      </c>
    </row>
    <row r="49" spans="1:6" ht="13.5" thickBot="1" x14ac:dyDescent="0.25">
      <c r="A49" s="65" t="s">
        <v>90</v>
      </c>
      <c r="B49" s="55">
        <v>216</v>
      </c>
      <c r="C49" s="56">
        <f t="shared" si="2"/>
        <v>1.519917270340043E-5</v>
      </c>
    </row>
    <row r="50" spans="1:6" x14ac:dyDescent="0.2">
      <c r="A50" s="66" t="s">
        <v>91</v>
      </c>
      <c r="B50" s="50">
        <v>14211299.800000001</v>
      </c>
      <c r="C50" s="64"/>
      <c r="D50" s="67" t="s">
        <v>92</v>
      </c>
      <c r="E50" s="286">
        <f>B50/B9</f>
        <v>-1.7299202203578015</v>
      </c>
      <c r="F50" s="287">
        <f>B50/12</f>
        <v>1184274.9833333334</v>
      </c>
    </row>
    <row r="51" spans="1:6" x14ac:dyDescent="0.2">
      <c r="A51" s="68" t="s">
        <v>93</v>
      </c>
      <c r="B51" s="69">
        <f>-B9-B50</f>
        <v>-5996296.8000000007</v>
      </c>
      <c r="C51" s="50"/>
    </row>
    <row r="52" spans="1:6" x14ac:dyDescent="0.2">
      <c r="B52" s="173">
        <f>B51/B9</f>
        <v>0.72992022035780157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8"/>
  <sheetViews>
    <sheetView topLeftCell="A2" workbookViewId="0">
      <selection activeCell="H51" sqref="H51"/>
    </sheetView>
  </sheetViews>
  <sheetFormatPr defaultRowHeight="12.75" x14ac:dyDescent="0.2"/>
  <cols>
    <col min="1" max="1" width="3.85546875" style="46" customWidth="1"/>
    <col min="2" max="2" width="9.140625" style="46"/>
    <col min="3" max="3" width="1.42578125" style="71" customWidth="1"/>
    <col min="4" max="5" width="3.140625" style="46" customWidth="1"/>
    <col min="6" max="6" width="1.42578125" style="71" customWidth="1"/>
    <col min="7" max="8" width="3.140625" style="46" customWidth="1"/>
    <col min="9" max="9" width="4.5703125" style="46" customWidth="1"/>
    <col min="10" max="11" width="3.140625" style="46" customWidth="1"/>
    <col min="12" max="12" width="1.42578125" style="71" customWidth="1"/>
    <col min="13" max="14" width="3.140625" style="46" customWidth="1"/>
    <col min="15" max="15" width="4.5703125" style="46" customWidth="1"/>
    <col min="16" max="17" width="3.140625" style="46" customWidth="1"/>
    <col min="18" max="18" width="1.42578125" style="71" customWidth="1"/>
    <col min="19" max="20" width="3.140625" style="46" customWidth="1"/>
    <col min="21" max="21" width="4.5703125" style="46" customWidth="1"/>
    <col min="22" max="23" width="3.140625" style="46" customWidth="1"/>
    <col min="24" max="24" width="1.42578125" style="71" customWidth="1"/>
    <col min="25" max="26" width="3.140625" style="46" customWidth="1"/>
    <col min="27" max="16384" width="9.140625" style="46"/>
  </cols>
  <sheetData>
    <row r="1" spans="1:26" ht="15.75" x14ac:dyDescent="0.25">
      <c r="A1" s="70" t="s">
        <v>94</v>
      </c>
    </row>
    <row r="2" spans="1:26" ht="15.75" x14ac:dyDescent="0.25">
      <c r="B2" s="72"/>
    </row>
    <row r="3" spans="1:26" s="72" customFormat="1" ht="15.75" x14ac:dyDescent="0.25">
      <c r="C3" s="73"/>
      <c r="D3" s="356" t="s">
        <v>95</v>
      </c>
      <c r="E3" s="356"/>
      <c r="F3" s="356"/>
      <c r="G3" s="356"/>
      <c r="H3" s="356"/>
      <c r="J3" s="356" t="s">
        <v>96</v>
      </c>
      <c r="K3" s="356"/>
      <c r="L3" s="356"/>
      <c r="M3" s="356"/>
      <c r="N3" s="356"/>
      <c r="P3" s="356" t="s">
        <v>97</v>
      </c>
      <c r="Q3" s="356"/>
      <c r="R3" s="356"/>
      <c r="S3" s="356"/>
      <c r="T3" s="356"/>
      <c r="V3" s="356" t="s">
        <v>98</v>
      </c>
      <c r="W3" s="356"/>
      <c r="X3" s="356"/>
      <c r="Y3" s="356"/>
      <c r="Z3" s="356"/>
    </row>
    <row r="4" spans="1:26" ht="15" x14ac:dyDescent="0.25">
      <c r="B4"/>
      <c r="C4" s="74"/>
      <c r="D4" s="357">
        <v>2012</v>
      </c>
      <c r="E4" s="358"/>
      <c r="F4" s="74"/>
      <c r="G4" s="357">
        <v>2013</v>
      </c>
      <c r="H4" s="358"/>
      <c r="I4" s="74"/>
      <c r="J4" s="359">
        <v>2012</v>
      </c>
      <c r="K4" s="360"/>
      <c r="L4" s="74"/>
      <c r="M4" s="359">
        <v>2013</v>
      </c>
      <c r="N4" s="360"/>
      <c r="O4" s="74"/>
      <c r="P4" s="359">
        <v>2012</v>
      </c>
      <c r="Q4" s="360"/>
      <c r="R4" s="74"/>
      <c r="S4" s="359">
        <v>2013</v>
      </c>
      <c r="T4" s="360"/>
      <c r="U4" s="74"/>
      <c r="V4" s="359">
        <v>2012</v>
      </c>
      <c r="W4" s="360"/>
      <c r="X4" s="74"/>
      <c r="Y4" s="359">
        <v>2013</v>
      </c>
      <c r="Z4" s="360"/>
    </row>
    <row r="5" spans="1:26" x14ac:dyDescent="0.2">
      <c r="B5" s="75"/>
      <c r="C5" s="74"/>
      <c r="D5" s="76" t="s">
        <v>99</v>
      </c>
      <c r="E5" s="76" t="s">
        <v>100</v>
      </c>
      <c r="F5" s="74"/>
      <c r="G5" s="76" t="s">
        <v>99</v>
      </c>
      <c r="H5" s="76" t="s">
        <v>100</v>
      </c>
      <c r="I5" s="77"/>
      <c r="J5" s="76" t="s">
        <v>99</v>
      </c>
      <c r="K5" s="76" t="s">
        <v>100</v>
      </c>
      <c r="L5" s="74"/>
      <c r="M5" s="76" t="s">
        <v>99</v>
      </c>
      <c r="N5" s="76" t="s">
        <v>100</v>
      </c>
      <c r="O5" s="77"/>
      <c r="P5" s="76" t="s">
        <v>99</v>
      </c>
      <c r="Q5" s="76" t="s">
        <v>100</v>
      </c>
      <c r="R5" s="74"/>
      <c r="S5" s="76" t="s">
        <v>99</v>
      </c>
      <c r="T5" s="76" t="s">
        <v>100</v>
      </c>
      <c r="U5" s="77"/>
      <c r="V5" s="76" t="s">
        <v>99</v>
      </c>
      <c r="W5" s="76" t="s">
        <v>100</v>
      </c>
      <c r="X5" s="74"/>
      <c r="Y5" s="76" t="s">
        <v>99</v>
      </c>
      <c r="Z5" s="76" t="s">
        <v>100</v>
      </c>
    </row>
    <row r="6" spans="1:26" ht="16.5" customHeight="1" x14ac:dyDescent="0.2">
      <c r="B6" s="78" t="s">
        <v>14</v>
      </c>
      <c r="D6" s="79" t="s">
        <v>101</v>
      </c>
      <c r="E6" s="79" t="s">
        <v>101</v>
      </c>
      <c r="F6" s="80"/>
      <c r="G6" s="79">
        <v>7</v>
      </c>
      <c r="H6" s="79">
        <v>4</v>
      </c>
      <c r="I6" s="80"/>
      <c r="J6" s="79" t="s">
        <v>101</v>
      </c>
      <c r="K6" s="79" t="s">
        <v>101</v>
      </c>
      <c r="L6" s="80"/>
      <c r="M6" s="79">
        <v>8</v>
      </c>
      <c r="N6" s="79">
        <v>7</v>
      </c>
      <c r="O6" s="80"/>
      <c r="P6" s="79" t="s">
        <v>101</v>
      </c>
      <c r="Q6" s="79" t="s">
        <v>101</v>
      </c>
      <c r="R6" s="80"/>
      <c r="S6" s="79">
        <v>4</v>
      </c>
      <c r="T6" s="79">
        <v>2</v>
      </c>
      <c r="U6" s="80"/>
      <c r="V6" s="79" t="s">
        <v>101</v>
      </c>
      <c r="W6" s="79" t="s">
        <v>101</v>
      </c>
      <c r="X6" s="80"/>
      <c r="Y6" s="79">
        <v>5</v>
      </c>
      <c r="Z6" s="79">
        <v>1</v>
      </c>
    </row>
    <row r="7" spans="1:26" ht="16.5" customHeight="1" x14ac:dyDescent="0.2">
      <c r="B7" s="78" t="s">
        <v>15</v>
      </c>
      <c r="D7" s="79" t="s">
        <v>101</v>
      </c>
      <c r="E7" s="79" t="s">
        <v>101</v>
      </c>
      <c r="F7" s="80"/>
      <c r="G7" s="79">
        <v>12</v>
      </c>
      <c r="H7" s="79">
        <v>1</v>
      </c>
      <c r="I7" s="80"/>
      <c r="J7" s="79" t="s">
        <v>101</v>
      </c>
      <c r="K7" s="79" t="s">
        <v>101</v>
      </c>
      <c r="L7" s="80"/>
      <c r="M7" s="79">
        <v>6</v>
      </c>
      <c r="N7" s="79">
        <v>5</v>
      </c>
      <c r="O7" s="80"/>
      <c r="P7" s="79" t="s">
        <v>101</v>
      </c>
      <c r="Q7" s="79" t="s">
        <v>101</v>
      </c>
      <c r="R7" s="80"/>
      <c r="S7" s="79">
        <v>2</v>
      </c>
      <c r="T7" s="79">
        <v>2</v>
      </c>
      <c r="U7" s="80"/>
      <c r="V7" s="79" t="s">
        <v>101</v>
      </c>
      <c r="W7" s="79" t="s">
        <v>101</v>
      </c>
      <c r="X7" s="80"/>
      <c r="Y7" s="79">
        <v>5</v>
      </c>
      <c r="Z7" s="79">
        <v>1</v>
      </c>
    </row>
    <row r="8" spans="1:26" ht="16.5" customHeight="1" x14ac:dyDescent="0.2">
      <c r="B8" s="78" t="s">
        <v>16</v>
      </c>
      <c r="D8" s="79" t="s">
        <v>101</v>
      </c>
      <c r="E8" s="79" t="s">
        <v>101</v>
      </c>
      <c r="F8" s="80"/>
      <c r="G8" s="79">
        <v>10</v>
      </c>
      <c r="H8" s="79">
        <v>4</v>
      </c>
      <c r="I8" s="80"/>
      <c r="J8" s="79" t="s">
        <v>101</v>
      </c>
      <c r="K8" s="79" t="s">
        <v>101</v>
      </c>
      <c r="L8" s="80"/>
      <c r="M8" s="79">
        <v>3</v>
      </c>
      <c r="N8" s="79">
        <v>1</v>
      </c>
      <c r="O8" s="80"/>
      <c r="P8" s="79" t="s">
        <v>101</v>
      </c>
      <c r="Q8" s="79" t="s">
        <v>101</v>
      </c>
      <c r="R8" s="80"/>
      <c r="S8" s="79">
        <v>5</v>
      </c>
      <c r="T8" s="79">
        <v>1</v>
      </c>
      <c r="U8" s="80"/>
      <c r="V8" s="79" t="s">
        <v>101</v>
      </c>
      <c r="W8" s="79" t="s">
        <v>101</v>
      </c>
      <c r="X8" s="80"/>
      <c r="Y8" s="79">
        <v>3</v>
      </c>
      <c r="Z8" s="79">
        <v>1</v>
      </c>
    </row>
    <row r="9" spans="1:26" ht="16.5" customHeight="1" x14ac:dyDescent="0.2">
      <c r="B9" s="81"/>
      <c r="D9" s="82"/>
      <c r="E9" s="82"/>
      <c r="F9" s="80"/>
      <c r="G9" s="82"/>
      <c r="H9" s="82"/>
      <c r="I9" s="82"/>
      <c r="J9" s="82"/>
      <c r="K9" s="82"/>
      <c r="L9" s="80"/>
      <c r="M9" s="82"/>
      <c r="N9" s="82"/>
      <c r="O9" s="82"/>
      <c r="P9" s="82"/>
      <c r="Q9" s="82"/>
      <c r="R9" s="80"/>
      <c r="S9" s="82"/>
      <c r="T9" s="82"/>
      <c r="U9" s="82"/>
      <c r="V9" s="82"/>
      <c r="W9" s="82"/>
      <c r="X9" s="80"/>
      <c r="Y9" s="82"/>
      <c r="Z9" s="82"/>
    </row>
    <row r="10" spans="1:26" ht="16.5" customHeight="1" x14ac:dyDescent="0.2">
      <c r="B10" s="78" t="s">
        <v>102</v>
      </c>
      <c r="D10" s="79">
        <v>10</v>
      </c>
      <c r="E10" s="79" t="s">
        <v>101</v>
      </c>
      <c r="F10" s="80"/>
      <c r="G10" s="79">
        <v>10</v>
      </c>
      <c r="H10" s="79">
        <v>4</v>
      </c>
      <c r="I10" s="80"/>
      <c r="J10" s="79">
        <v>0</v>
      </c>
      <c r="K10" s="79" t="s">
        <v>101</v>
      </c>
      <c r="L10" s="80"/>
      <c r="M10" s="79">
        <v>16</v>
      </c>
      <c r="N10" s="79">
        <v>6</v>
      </c>
      <c r="O10" s="80"/>
      <c r="P10" s="79">
        <v>0</v>
      </c>
      <c r="Q10" s="79" t="s">
        <v>101</v>
      </c>
      <c r="R10" s="80"/>
      <c r="S10" s="79">
        <v>8</v>
      </c>
      <c r="T10" s="79">
        <v>3</v>
      </c>
      <c r="U10" s="80"/>
      <c r="V10" s="79">
        <v>2</v>
      </c>
      <c r="W10" s="79" t="s">
        <v>101</v>
      </c>
      <c r="X10" s="80"/>
      <c r="Y10" s="79">
        <v>5</v>
      </c>
      <c r="Z10" s="79">
        <v>3</v>
      </c>
    </row>
    <row r="11" spans="1:26" ht="16.5" customHeight="1" x14ac:dyDescent="0.2">
      <c r="B11" s="78" t="s">
        <v>103</v>
      </c>
      <c r="D11" s="79">
        <v>12</v>
      </c>
      <c r="E11" s="79" t="s">
        <v>101</v>
      </c>
      <c r="F11" s="80"/>
      <c r="G11" s="79">
        <v>9</v>
      </c>
      <c r="H11" s="79">
        <v>0</v>
      </c>
      <c r="I11" s="80"/>
      <c r="J11" s="79">
        <v>2</v>
      </c>
      <c r="K11" s="79" t="s">
        <v>101</v>
      </c>
      <c r="L11" s="80"/>
      <c r="M11" s="79">
        <v>8</v>
      </c>
      <c r="N11" s="79">
        <v>8</v>
      </c>
      <c r="O11" s="80"/>
      <c r="P11" s="79">
        <v>0</v>
      </c>
      <c r="Q11" s="79" t="s">
        <v>101</v>
      </c>
      <c r="R11" s="80"/>
      <c r="S11" s="79">
        <v>11</v>
      </c>
      <c r="T11" s="79">
        <v>2</v>
      </c>
      <c r="U11" s="80"/>
      <c r="V11" s="79">
        <v>3</v>
      </c>
      <c r="W11" s="79" t="s">
        <v>101</v>
      </c>
      <c r="X11" s="80"/>
      <c r="Y11" s="79">
        <v>2</v>
      </c>
      <c r="Z11" s="79">
        <v>4</v>
      </c>
    </row>
    <row r="12" spans="1:26" ht="16.5" customHeight="1" x14ac:dyDescent="0.2">
      <c r="B12" s="78" t="s">
        <v>104</v>
      </c>
      <c r="D12" s="79">
        <v>20</v>
      </c>
      <c r="E12" s="79" t="s">
        <v>101</v>
      </c>
      <c r="F12" s="80"/>
      <c r="G12" s="79"/>
      <c r="H12" s="79"/>
      <c r="I12" s="80"/>
      <c r="J12" s="79">
        <v>4</v>
      </c>
      <c r="K12" s="79" t="s">
        <v>101</v>
      </c>
      <c r="L12" s="80"/>
      <c r="M12" s="79"/>
      <c r="N12" s="79"/>
      <c r="O12" s="80"/>
      <c r="P12" s="79">
        <v>2</v>
      </c>
      <c r="Q12" s="79" t="s">
        <v>101</v>
      </c>
      <c r="R12" s="80"/>
      <c r="S12" s="79"/>
      <c r="T12" s="79"/>
      <c r="U12" s="80"/>
      <c r="V12" s="79">
        <v>5</v>
      </c>
      <c r="W12" s="79" t="s">
        <v>101</v>
      </c>
      <c r="X12" s="80"/>
      <c r="Y12" s="79"/>
      <c r="Z12" s="79"/>
    </row>
    <row r="13" spans="1:26" ht="16.5" customHeight="1" x14ac:dyDescent="0.2">
      <c r="A13" s="83"/>
      <c r="B13" s="84" t="s">
        <v>105</v>
      </c>
      <c r="D13" s="85"/>
      <c r="E13" s="85"/>
      <c r="F13" s="80"/>
      <c r="G13" s="85">
        <v>15</v>
      </c>
      <c r="H13" s="85">
        <v>6</v>
      </c>
      <c r="I13" s="80"/>
      <c r="J13" s="85"/>
      <c r="K13" s="85"/>
      <c r="L13" s="80"/>
      <c r="M13" s="85">
        <v>10</v>
      </c>
      <c r="N13" s="85">
        <v>5</v>
      </c>
      <c r="O13" s="80"/>
      <c r="P13" s="85"/>
      <c r="Q13" s="85"/>
      <c r="R13" s="80"/>
      <c r="S13" s="85">
        <v>8</v>
      </c>
      <c r="T13" s="85">
        <v>4</v>
      </c>
      <c r="U13" s="80"/>
      <c r="V13" s="85"/>
      <c r="W13" s="85"/>
      <c r="X13" s="80"/>
      <c r="Y13" s="85">
        <v>8</v>
      </c>
      <c r="Z13" s="85">
        <v>3</v>
      </c>
    </row>
    <row r="14" spans="1:26" ht="16.5" customHeight="1" x14ac:dyDescent="0.2">
      <c r="B14" s="86" t="s">
        <v>106</v>
      </c>
      <c r="D14" s="79">
        <v>8</v>
      </c>
      <c r="E14" s="79" t="s">
        <v>101</v>
      </c>
      <c r="F14" s="80"/>
      <c r="G14" s="79"/>
      <c r="H14" s="79"/>
      <c r="I14" s="80"/>
      <c r="J14" s="79">
        <v>5</v>
      </c>
      <c r="K14" s="79" t="s">
        <v>101</v>
      </c>
      <c r="L14" s="80"/>
      <c r="M14" s="79"/>
      <c r="N14" s="79"/>
      <c r="O14" s="80"/>
      <c r="P14" s="79">
        <v>2</v>
      </c>
      <c r="Q14" s="79" t="s">
        <v>101</v>
      </c>
      <c r="R14" s="80"/>
      <c r="S14" s="79"/>
      <c r="T14" s="79"/>
      <c r="U14" s="80"/>
      <c r="V14" s="79">
        <v>4</v>
      </c>
      <c r="W14" s="79" t="s">
        <v>101</v>
      </c>
      <c r="X14" s="80"/>
      <c r="Y14" s="79"/>
      <c r="Z14" s="79"/>
    </row>
    <row r="15" spans="1:26" ht="16.5" customHeight="1" x14ac:dyDescent="0.2">
      <c r="B15" s="78" t="s">
        <v>107</v>
      </c>
      <c r="D15" s="79">
        <v>12</v>
      </c>
      <c r="E15" s="79" t="s">
        <v>101</v>
      </c>
      <c r="F15" s="80"/>
      <c r="G15" s="79"/>
      <c r="H15" s="79"/>
      <c r="I15" s="80"/>
      <c r="J15" s="79">
        <v>6</v>
      </c>
      <c r="K15" s="79" t="s">
        <v>101</v>
      </c>
      <c r="L15" s="80"/>
      <c r="M15" s="79"/>
      <c r="N15" s="79"/>
      <c r="O15" s="80"/>
      <c r="P15" s="79">
        <v>4</v>
      </c>
      <c r="Q15" s="79" t="s">
        <v>101</v>
      </c>
      <c r="R15" s="80"/>
      <c r="S15" s="79"/>
      <c r="T15" s="79"/>
      <c r="U15" s="80"/>
      <c r="V15" s="79">
        <v>4</v>
      </c>
      <c r="W15" s="79" t="s">
        <v>101</v>
      </c>
      <c r="X15" s="80"/>
      <c r="Y15" s="79"/>
      <c r="Z15" s="79"/>
    </row>
    <row r="16" spans="1:26" ht="16.5" customHeight="1" x14ac:dyDescent="0.2">
      <c r="B16" s="78" t="s">
        <v>108</v>
      </c>
      <c r="D16" s="79">
        <v>12</v>
      </c>
      <c r="E16" s="79" t="s">
        <v>101</v>
      </c>
      <c r="F16" s="80"/>
      <c r="G16" s="79"/>
      <c r="H16" s="79"/>
      <c r="I16" s="80"/>
      <c r="J16" s="79">
        <v>6</v>
      </c>
      <c r="K16" s="79" t="s">
        <v>101</v>
      </c>
      <c r="L16" s="80"/>
      <c r="M16" s="79"/>
      <c r="N16" s="79"/>
      <c r="O16" s="80"/>
      <c r="P16" s="79">
        <v>6</v>
      </c>
      <c r="Q16" s="79" t="s">
        <v>101</v>
      </c>
      <c r="R16" s="80"/>
      <c r="S16" s="79"/>
      <c r="T16" s="79"/>
      <c r="U16" s="80"/>
      <c r="V16" s="79">
        <v>5</v>
      </c>
      <c r="W16" s="79" t="s">
        <v>101</v>
      </c>
      <c r="X16" s="80"/>
      <c r="Y16" s="79"/>
      <c r="Z16" s="79"/>
    </row>
    <row r="17" spans="1:26" ht="16.5" customHeight="1" x14ac:dyDescent="0.2">
      <c r="B17" s="81"/>
      <c r="D17" s="82"/>
      <c r="E17" s="82"/>
      <c r="F17" s="80"/>
      <c r="G17" s="82"/>
      <c r="H17" s="82"/>
      <c r="I17" s="82"/>
      <c r="J17" s="82"/>
      <c r="K17" s="82"/>
      <c r="L17" s="80"/>
      <c r="M17" s="82"/>
      <c r="N17" s="82"/>
      <c r="O17" s="82"/>
      <c r="P17" s="82"/>
      <c r="Q17" s="82"/>
      <c r="R17" s="80"/>
      <c r="S17" s="82"/>
      <c r="T17" s="82"/>
      <c r="U17" s="82"/>
      <c r="V17" s="82"/>
      <c r="W17" s="82"/>
      <c r="X17" s="80"/>
      <c r="Y17" s="82"/>
      <c r="Z17" s="82"/>
    </row>
    <row r="18" spans="1:26" ht="16.5" customHeight="1" x14ac:dyDescent="0.2">
      <c r="B18" s="78" t="s">
        <v>109</v>
      </c>
      <c r="D18" s="79">
        <v>8</v>
      </c>
      <c r="E18" s="79" t="s">
        <v>101</v>
      </c>
      <c r="F18" s="80"/>
      <c r="G18" s="79"/>
      <c r="H18" s="79"/>
      <c r="I18" s="80"/>
      <c r="J18" s="79">
        <v>4</v>
      </c>
      <c r="K18" s="79" t="s">
        <v>101</v>
      </c>
      <c r="L18" s="80"/>
      <c r="M18" s="79"/>
      <c r="N18" s="79"/>
      <c r="O18" s="80"/>
      <c r="P18" s="79">
        <v>3</v>
      </c>
      <c r="Q18" s="79" t="s">
        <v>101</v>
      </c>
      <c r="R18" s="80"/>
      <c r="S18" s="79"/>
      <c r="T18" s="79"/>
      <c r="U18" s="80"/>
      <c r="V18" s="79">
        <v>2</v>
      </c>
      <c r="W18" s="79" t="s">
        <v>101</v>
      </c>
      <c r="X18" s="80"/>
      <c r="Y18" s="79"/>
      <c r="Z18" s="79"/>
    </row>
    <row r="19" spans="1:26" ht="16.5" customHeight="1" x14ac:dyDescent="0.2">
      <c r="B19" s="78" t="s">
        <v>12</v>
      </c>
      <c r="D19" s="79">
        <v>10</v>
      </c>
      <c r="E19" s="79" t="s">
        <v>101</v>
      </c>
      <c r="F19" s="80"/>
      <c r="G19" s="79"/>
      <c r="H19" s="79"/>
      <c r="I19" s="80"/>
      <c r="J19" s="79">
        <v>4</v>
      </c>
      <c r="K19" s="79" t="s">
        <v>101</v>
      </c>
      <c r="L19" s="80"/>
      <c r="M19" s="79"/>
      <c r="N19" s="79"/>
      <c r="O19" s="80"/>
      <c r="P19" s="79">
        <v>5</v>
      </c>
      <c r="Q19" s="79" t="s">
        <v>101</v>
      </c>
      <c r="R19" s="80"/>
      <c r="S19" s="79"/>
      <c r="T19" s="79"/>
      <c r="U19" s="80"/>
      <c r="V19" s="79">
        <v>4</v>
      </c>
      <c r="W19" s="79" t="s">
        <v>101</v>
      </c>
      <c r="X19" s="80"/>
      <c r="Y19" s="79"/>
      <c r="Z19" s="79"/>
    </row>
    <row r="20" spans="1:26" ht="16.5" customHeight="1" x14ac:dyDescent="0.2">
      <c r="A20" s="83"/>
      <c r="B20" s="84" t="s">
        <v>110</v>
      </c>
      <c r="D20" s="85"/>
      <c r="E20" s="85"/>
      <c r="F20" s="80"/>
      <c r="G20" s="85">
        <v>20</v>
      </c>
      <c r="H20" s="85">
        <v>6</v>
      </c>
      <c r="I20" s="80"/>
      <c r="J20" s="85"/>
      <c r="K20" s="85"/>
      <c r="L20" s="80"/>
      <c r="M20" s="85">
        <v>10</v>
      </c>
      <c r="N20" s="85">
        <v>5</v>
      </c>
      <c r="O20" s="80"/>
      <c r="P20" s="85"/>
      <c r="Q20" s="85"/>
      <c r="R20" s="80"/>
      <c r="S20" s="85">
        <v>10</v>
      </c>
      <c r="T20" s="85">
        <v>6</v>
      </c>
      <c r="U20" s="80"/>
      <c r="V20" s="85"/>
      <c r="W20" s="85"/>
      <c r="X20" s="80"/>
      <c r="Y20" s="85">
        <v>10</v>
      </c>
      <c r="Z20" s="85">
        <v>6</v>
      </c>
    </row>
    <row r="21" spans="1:26" ht="16.5" customHeight="1" x14ac:dyDescent="0.2">
      <c r="B21" s="78" t="s">
        <v>13</v>
      </c>
      <c r="D21" s="79">
        <v>12</v>
      </c>
      <c r="E21" s="79" t="s">
        <v>101</v>
      </c>
      <c r="F21" s="80"/>
      <c r="G21" s="79"/>
      <c r="H21" s="79"/>
      <c r="I21" s="80"/>
      <c r="J21" s="79">
        <v>6</v>
      </c>
      <c r="K21" s="79" t="s">
        <v>101</v>
      </c>
      <c r="L21" s="80"/>
      <c r="M21" s="79"/>
      <c r="N21" s="79"/>
      <c r="O21" s="80"/>
      <c r="P21" s="79">
        <v>5</v>
      </c>
      <c r="Q21" s="79" t="s">
        <v>101</v>
      </c>
      <c r="R21" s="80"/>
      <c r="S21" s="79"/>
      <c r="T21" s="79"/>
      <c r="U21" s="80"/>
      <c r="V21" s="79">
        <v>4</v>
      </c>
      <c r="W21" s="79" t="s">
        <v>101</v>
      </c>
      <c r="X21" s="80"/>
      <c r="Y21" s="79"/>
      <c r="Z21" s="79"/>
    </row>
    <row r="22" spans="1:26" ht="9" customHeight="1" x14ac:dyDescent="0.2">
      <c r="B22" s="81"/>
    </row>
    <row r="23" spans="1:26" s="72" customFormat="1" ht="15.75" x14ac:dyDescent="0.25">
      <c r="C23" s="73"/>
      <c r="D23" s="356" t="s">
        <v>111</v>
      </c>
      <c r="E23" s="356"/>
      <c r="F23" s="356"/>
      <c r="G23" s="356"/>
      <c r="H23" s="356"/>
      <c r="J23" s="356" t="s">
        <v>112</v>
      </c>
      <c r="K23" s="356"/>
      <c r="L23" s="356"/>
      <c r="M23" s="356"/>
      <c r="N23" s="356"/>
      <c r="P23" s="356" t="s">
        <v>113</v>
      </c>
      <c r="Q23" s="356"/>
      <c r="R23" s="356"/>
      <c r="S23" s="356"/>
      <c r="T23" s="356"/>
      <c r="V23" s="356" t="s">
        <v>114</v>
      </c>
      <c r="W23" s="356"/>
      <c r="X23" s="356"/>
      <c r="Y23" s="356"/>
      <c r="Z23" s="356"/>
    </row>
    <row r="24" spans="1:26" x14ac:dyDescent="0.2">
      <c r="B24" s="75"/>
      <c r="C24" s="74"/>
      <c r="D24" s="362">
        <v>2012</v>
      </c>
      <c r="E24" s="362"/>
      <c r="G24" s="362">
        <v>2013</v>
      </c>
      <c r="H24" s="362"/>
      <c r="J24" s="362">
        <v>2012</v>
      </c>
      <c r="K24" s="362"/>
      <c r="M24" s="362">
        <v>2013</v>
      </c>
      <c r="N24" s="362"/>
      <c r="P24" s="362">
        <v>2012</v>
      </c>
      <c r="Q24" s="362"/>
      <c r="S24" s="362">
        <v>2013</v>
      </c>
      <c r="T24" s="362"/>
      <c r="V24" s="362">
        <v>2012</v>
      </c>
      <c r="W24" s="362"/>
      <c r="Y24" s="362">
        <v>2013</v>
      </c>
      <c r="Z24" s="362"/>
    </row>
    <row r="25" spans="1:26" ht="16.5" customHeight="1" x14ac:dyDescent="0.2">
      <c r="B25" s="78" t="s">
        <v>14</v>
      </c>
      <c r="D25" s="79" t="s">
        <v>101</v>
      </c>
      <c r="E25" s="79" t="s">
        <v>101</v>
      </c>
      <c r="F25" s="80"/>
      <c r="G25" s="79">
        <v>1</v>
      </c>
      <c r="H25" s="79">
        <v>3</v>
      </c>
      <c r="I25" s="80"/>
      <c r="J25" s="79" t="s">
        <v>101</v>
      </c>
      <c r="K25" s="79" t="s">
        <v>101</v>
      </c>
      <c r="L25" s="80"/>
      <c r="M25" s="79">
        <v>2</v>
      </c>
      <c r="N25" s="79" t="s">
        <v>101</v>
      </c>
      <c r="O25" s="80"/>
      <c r="P25" s="79" t="s">
        <v>101</v>
      </c>
      <c r="Q25" s="79" t="s">
        <v>101</v>
      </c>
      <c r="R25" s="80"/>
      <c r="S25" s="79" t="s">
        <v>101</v>
      </c>
      <c r="T25" s="79" t="s">
        <v>101</v>
      </c>
      <c r="U25" s="80"/>
      <c r="V25" s="87">
        <v>3</v>
      </c>
      <c r="W25" s="87" t="s">
        <v>101</v>
      </c>
      <c r="X25" s="80"/>
      <c r="Y25" s="88">
        <v>8</v>
      </c>
      <c r="Z25" s="88">
        <v>2</v>
      </c>
    </row>
    <row r="26" spans="1:26" ht="16.5" customHeight="1" x14ac:dyDescent="0.2">
      <c r="B26" s="78" t="s">
        <v>15</v>
      </c>
      <c r="D26" s="79" t="s">
        <v>101</v>
      </c>
      <c r="E26" s="79" t="s">
        <v>101</v>
      </c>
      <c r="F26" s="80"/>
      <c r="G26" s="79">
        <v>2</v>
      </c>
      <c r="H26" s="79">
        <v>3</v>
      </c>
      <c r="I26" s="80"/>
      <c r="J26" s="79" t="s">
        <v>101</v>
      </c>
      <c r="K26" s="79" t="s">
        <v>101</v>
      </c>
      <c r="L26" s="80"/>
      <c r="M26" s="79">
        <v>2</v>
      </c>
      <c r="N26" s="79" t="s">
        <v>101</v>
      </c>
      <c r="O26" s="80"/>
      <c r="P26" s="79" t="s">
        <v>101</v>
      </c>
      <c r="Q26" s="79" t="s">
        <v>101</v>
      </c>
      <c r="R26" s="80"/>
      <c r="S26" s="79" t="s">
        <v>101</v>
      </c>
      <c r="T26" s="79" t="s">
        <v>101</v>
      </c>
      <c r="U26" s="80"/>
      <c r="V26" s="87">
        <v>3</v>
      </c>
      <c r="W26" s="87" t="s">
        <v>101</v>
      </c>
      <c r="X26" s="80"/>
      <c r="Y26" s="88">
        <v>8</v>
      </c>
      <c r="Z26" s="88">
        <v>2</v>
      </c>
    </row>
    <row r="27" spans="1:26" ht="16.5" customHeight="1" x14ac:dyDescent="0.2">
      <c r="B27" s="78" t="s">
        <v>16</v>
      </c>
      <c r="D27" s="79" t="s">
        <v>101</v>
      </c>
      <c r="E27" s="79" t="s">
        <v>101</v>
      </c>
      <c r="F27" s="80"/>
      <c r="G27" s="79">
        <v>1</v>
      </c>
      <c r="H27" s="79">
        <v>0</v>
      </c>
      <c r="I27" s="80"/>
      <c r="J27" s="79" t="s">
        <v>101</v>
      </c>
      <c r="K27" s="79" t="s">
        <v>101</v>
      </c>
      <c r="L27" s="80"/>
      <c r="M27" s="79">
        <v>1</v>
      </c>
      <c r="N27" s="79" t="s">
        <v>101</v>
      </c>
      <c r="O27" s="80"/>
      <c r="P27" s="79" t="s">
        <v>101</v>
      </c>
      <c r="Q27" s="79" t="s">
        <v>101</v>
      </c>
      <c r="R27" s="80"/>
      <c r="S27" s="79" t="s">
        <v>101</v>
      </c>
      <c r="T27" s="79" t="s">
        <v>101</v>
      </c>
      <c r="U27" s="80"/>
      <c r="V27" s="87">
        <v>3</v>
      </c>
      <c r="W27" s="87" t="s">
        <v>101</v>
      </c>
      <c r="X27" s="80"/>
      <c r="Y27" s="88">
        <v>9</v>
      </c>
      <c r="Z27" s="88">
        <v>2</v>
      </c>
    </row>
    <row r="28" spans="1:26" ht="16.5" customHeight="1" x14ac:dyDescent="0.2">
      <c r="B28" s="81"/>
      <c r="D28" s="82"/>
      <c r="E28" s="82"/>
      <c r="F28" s="80"/>
      <c r="G28" s="82"/>
      <c r="H28" s="82"/>
      <c r="I28" s="82"/>
      <c r="J28" s="82"/>
      <c r="K28" s="82"/>
      <c r="L28" s="80"/>
      <c r="M28" s="82"/>
      <c r="N28" s="82"/>
      <c r="O28" s="82"/>
      <c r="P28" s="82"/>
      <c r="Q28" s="82"/>
      <c r="R28" s="80"/>
      <c r="S28" s="82"/>
      <c r="T28" s="82"/>
      <c r="U28" s="82"/>
      <c r="V28" s="82"/>
      <c r="W28" s="82"/>
      <c r="X28" s="80"/>
      <c r="Y28" s="82"/>
      <c r="Z28" s="82"/>
    </row>
    <row r="29" spans="1:26" ht="16.5" customHeight="1" x14ac:dyDescent="0.2">
      <c r="B29" s="78" t="s">
        <v>102</v>
      </c>
      <c r="D29" s="79" t="s">
        <v>101</v>
      </c>
      <c r="E29" s="79" t="s">
        <v>101</v>
      </c>
      <c r="F29" s="80"/>
      <c r="G29" s="79">
        <v>3</v>
      </c>
      <c r="H29" s="79">
        <v>1</v>
      </c>
      <c r="I29" s="80"/>
      <c r="J29" s="79" t="s">
        <v>101</v>
      </c>
      <c r="K29" s="79" t="s">
        <v>101</v>
      </c>
      <c r="L29" s="80"/>
      <c r="M29" s="79">
        <v>3</v>
      </c>
      <c r="N29" s="79" t="s">
        <v>101</v>
      </c>
      <c r="O29" s="80"/>
      <c r="P29" s="79" t="s">
        <v>101</v>
      </c>
      <c r="Q29" s="79" t="s">
        <v>101</v>
      </c>
      <c r="R29" s="80"/>
      <c r="S29" s="79" t="s">
        <v>101</v>
      </c>
      <c r="T29" s="79" t="s">
        <v>101</v>
      </c>
      <c r="U29" s="80"/>
      <c r="V29" s="87">
        <v>2</v>
      </c>
      <c r="W29" s="87" t="s">
        <v>101</v>
      </c>
      <c r="X29" s="80"/>
      <c r="Y29" s="88">
        <v>9</v>
      </c>
      <c r="Z29" s="88">
        <v>2</v>
      </c>
    </row>
    <row r="30" spans="1:26" ht="16.5" customHeight="1" x14ac:dyDescent="0.2">
      <c r="B30" s="78" t="s">
        <v>103</v>
      </c>
      <c r="D30" s="79" t="s">
        <v>101</v>
      </c>
      <c r="E30" s="79" t="s">
        <v>101</v>
      </c>
      <c r="F30" s="80"/>
      <c r="G30" s="79">
        <v>7</v>
      </c>
      <c r="H30" s="79">
        <v>1</v>
      </c>
      <c r="I30" s="80"/>
      <c r="J30" s="79" t="s">
        <v>101</v>
      </c>
      <c r="K30" s="79" t="s">
        <v>101</v>
      </c>
      <c r="L30" s="80"/>
      <c r="M30" s="79">
        <v>3</v>
      </c>
      <c r="N30" s="79" t="s">
        <v>101</v>
      </c>
      <c r="O30" s="80"/>
      <c r="P30" s="79" t="s">
        <v>101</v>
      </c>
      <c r="Q30" s="79" t="s">
        <v>101</v>
      </c>
      <c r="R30" s="80"/>
      <c r="S30" s="79" t="s">
        <v>101</v>
      </c>
      <c r="T30" s="79" t="s">
        <v>101</v>
      </c>
      <c r="U30" s="80"/>
      <c r="V30" s="87" t="s">
        <v>101</v>
      </c>
      <c r="W30" s="87" t="s">
        <v>101</v>
      </c>
      <c r="X30" s="80"/>
      <c r="Y30" s="88">
        <v>9</v>
      </c>
      <c r="Z30" s="88">
        <v>2</v>
      </c>
    </row>
    <row r="31" spans="1:26" ht="16.5" customHeight="1" x14ac:dyDescent="0.2">
      <c r="B31" s="89" t="s">
        <v>104</v>
      </c>
      <c r="D31" s="79" t="s">
        <v>101</v>
      </c>
      <c r="E31" s="79" t="s">
        <v>101</v>
      </c>
      <c r="F31" s="80"/>
      <c r="G31" s="79"/>
      <c r="H31" s="79"/>
      <c r="I31" s="80"/>
      <c r="J31" s="79" t="s">
        <v>101</v>
      </c>
      <c r="K31" s="79" t="s">
        <v>101</v>
      </c>
      <c r="L31" s="80"/>
      <c r="M31" s="79"/>
      <c r="N31" s="79"/>
      <c r="O31" s="80"/>
      <c r="P31" s="79" t="s">
        <v>101</v>
      </c>
      <c r="Q31" s="79" t="s">
        <v>101</v>
      </c>
      <c r="R31" s="80"/>
      <c r="S31" s="79"/>
      <c r="T31" s="79"/>
      <c r="U31" s="80"/>
      <c r="V31" s="87" t="s">
        <v>101</v>
      </c>
      <c r="W31" s="87" t="s">
        <v>101</v>
      </c>
      <c r="X31" s="80"/>
      <c r="Y31" s="88"/>
      <c r="Z31" s="88"/>
    </row>
    <row r="32" spans="1:26" ht="16.5" customHeight="1" x14ac:dyDescent="0.2">
      <c r="A32" s="83"/>
      <c r="B32" s="84" t="s">
        <v>105</v>
      </c>
      <c r="D32" s="85"/>
      <c r="E32" s="85"/>
      <c r="F32" s="80"/>
      <c r="G32" s="85">
        <v>5</v>
      </c>
      <c r="H32" s="85">
        <v>0</v>
      </c>
      <c r="I32" s="80"/>
      <c r="J32" s="85"/>
      <c r="K32" s="85"/>
      <c r="L32" s="80"/>
      <c r="M32" s="85">
        <v>2</v>
      </c>
      <c r="N32" s="85">
        <v>0</v>
      </c>
      <c r="O32" s="80"/>
      <c r="P32" s="85"/>
      <c r="Q32" s="85"/>
      <c r="R32" s="80"/>
      <c r="S32" s="85">
        <v>1</v>
      </c>
      <c r="T32" s="85">
        <v>0</v>
      </c>
      <c r="U32" s="80"/>
      <c r="V32" s="85"/>
      <c r="W32" s="85"/>
      <c r="X32" s="80"/>
      <c r="Y32" s="85">
        <v>10</v>
      </c>
      <c r="Z32" s="85">
        <v>2</v>
      </c>
    </row>
    <row r="33" spans="1:26" ht="16.5" customHeight="1" x14ac:dyDescent="0.2">
      <c r="B33" s="86" t="s">
        <v>106</v>
      </c>
      <c r="D33" s="79">
        <v>0</v>
      </c>
      <c r="E33" s="79" t="s">
        <v>101</v>
      </c>
      <c r="F33" s="80"/>
      <c r="G33" s="79"/>
      <c r="H33" s="79"/>
      <c r="I33" s="80"/>
      <c r="J33" s="79" t="s">
        <v>101</v>
      </c>
      <c r="K33" s="79" t="s">
        <v>101</v>
      </c>
      <c r="L33" s="80"/>
      <c r="M33" s="79"/>
      <c r="N33" s="79"/>
      <c r="O33" s="80"/>
      <c r="P33" s="79" t="s">
        <v>101</v>
      </c>
      <c r="Q33" s="79" t="s">
        <v>101</v>
      </c>
      <c r="R33" s="80"/>
      <c r="S33" s="79"/>
      <c r="T33" s="79"/>
      <c r="U33" s="80"/>
      <c r="V33" s="88">
        <v>10</v>
      </c>
      <c r="W33" s="88" t="s">
        <v>101</v>
      </c>
      <c r="X33" s="80"/>
      <c r="Y33" s="79"/>
      <c r="Z33" s="79"/>
    </row>
    <row r="34" spans="1:26" ht="16.5" customHeight="1" x14ac:dyDescent="0.2">
      <c r="B34" s="78" t="s">
        <v>107</v>
      </c>
      <c r="D34" s="79">
        <v>1</v>
      </c>
      <c r="E34" s="79" t="s">
        <v>101</v>
      </c>
      <c r="F34" s="80"/>
      <c r="G34" s="79"/>
      <c r="H34" s="79"/>
      <c r="I34" s="80"/>
      <c r="J34" s="79" t="s">
        <v>101</v>
      </c>
      <c r="K34" s="79" t="s">
        <v>101</v>
      </c>
      <c r="L34" s="80"/>
      <c r="M34" s="79"/>
      <c r="N34" s="79"/>
      <c r="O34" s="80"/>
      <c r="P34" s="79" t="s">
        <v>101</v>
      </c>
      <c r="Q34" s="79" t="s">
        <v>101</v>
      </c>
      <c r="R34" s="80"/>
      <c r="S34" s="79"/>
      <c r="T34" s="79"/>
      <c r="U34" s="80"/>
      <c r="V34" s="88">
        <v>10</v>
      </c>
      <c r="W34" s="88" t="s">
        <v>101</v>
      </c>
      <c r="X34" s="80"/>
      <c r="Y34" s="79"/>
      <c r="Z34" s="79"/>
    </row>
    <row r="35" spans="1:26" ht="16.5" customHeight="1" x14ac:dyDescent="0.2">
      <c r="B35" s="78" t="s">
        <v>108</v>
      </c>
      <c r="D35" s="79">
        <v>2</v>
      </c>
      <c r="E35" s="79" t="s">
        <v>101</v>
      </c>
      <c r="F35" s="80"/>
      <c r="G35" s="79"/>
      <c r="H35" s="79"/>
      <c r="I35" s="80"/>
      <c r="J35" s="79" t="s">
        <v>101</v>
      </c>
      <c r="K35" s="79" t="s">
        <v>101</v>
      </c>
      <c r="L35" s="80"/>
      <c r="M35" s="79"/>
      <c r="N35" s="79"/>
      <c r="O35" s="80"/>
      <c r="P35" s="79" t="s">
        <v>101</v>
      </c>
      <c r="Q35" s="79" t="s">
        <v>101</v>
      </c>
      <c r="R35" s="80"/>
      <c r="S35" s="79"/>
      <c r="T35" s="79"/>
      <c r="U35" s="80"/>
      <c r="V35" s="88">
        <v>9</v>
      </c>
      <c r="W35" s="88" t="s">
        <v>101</v>
      </c>
      <c r="X35" s="80"/>
      <c r="Y35" s="79"/>
      <c r="Z35" s="79"/>
    </row>
    <row r="36" spans="1:26" ht="16.5" customHeight="1" x14ac:dyDescent="0.2">
      <c r="B36" s="81"/>
      <c r="D36" s="82"/>
      <c r="E36" s="82"/>
      <c r="F36" s="80"/>
      <c r="G36" s="82"/>
      <c r="H36" s="82"/>
      <c r="I36" s="82"/>
      <c r="J36" s="82"/>
      <c r="K36" s="82"/>
      <c r="L36" s="80"/>
      <c r="M36" s="82"/>
      <c r="N36" s="82"/>
      <c r="O36" s="82"/>
      <c r="P36" s="82"/>
      <c r="Q36" s="82"/>
      <c r="R36" s="80"/>
      <c r="S36" s="82"/>
      <c r="T36" s="82"/>
      <c r="U36" s="82"/>
      <c r="V36" s="82"/>
      <c r="W36" s="82"/>
      <c r="X36" s="80"/>
      <c r="Y36" s="82"/>
      <c r="Z36" s="82"/>
    </row>
    <row r="37" spans="1:26" ht="16.5" customHeight="1" x14ac:dyDescent="0.2">
      <c r="B37" s="78" t="s">
        <v>109</v>
      </c>
      <c r="D37" s="79">
        <v>0</v>
      </c>
      <c r="E37" s="79" t="s">
        <v>101</v>
      </c>
      <c r="F37" s="80"/>
      <c r="G37" s="79"/>
      <c r="H37" s="79"/>
      <c r="I37" s="80"/>
      <c r="J37" s="79" t="s">
        <v>101</v>
      </c>
      <c r="K37" s="79" t="s">
        <v>101</v>
      </c>
      <c r="L37" s="80"/>
      <c r="M37" s="79"/>
      <c r="N37" s="79"/>
      <c r="O37" s="80"/>
      <c r="P37" s="79" t="s">
        <v>101</v>
      </c>
      <c r="Q37" s="79" t="s">
        <v>101</v>
      </c>
      <c r="R37" s="80"/>
      <c r="S37" s="79"/>
      <c r="T37" s="79"/>
      <c r="U37" s="80"/>
      <c r="V37" s="88">
        <v>9</v>
      </c>
      <c r="W37" s="88" t="s">
        <v>101</v>
      </c>
      <c r="X37" s="80"/>
      <c r="Y37" s="79"/>
      <c r="Z37" s="79"/>
    </row>
    <row r="38" spans="1:26" ht="16.5" customHeight="1" x14ac:dyDescent="0.2">
      <c r="B38" s="78" t="s">
        <v>12</v>
      </c>
      <c r="D38" s="79">
        <v>1</v>
      </c>
      <c r="E38" s="79" t="s">
        <v>101</v>
      </c>
      <c r="F38" s="80"/>
      <c r="G38" s="79"/>
      <c r="H38" s="79"/>
      <c r="I38" s="80"/>
      <c r="J38" s="79" t="s">
        <v>101</v>
      </c>
      <c r="K38" s="79" t="s">
        <v>101</v>
      </c>
      <c r="L38" s="80"/>
      <c r="M38" s="79"/>
      <c r="N38" s="79"/>
      <c r="O38" s="80"/>
      <c r="P38" s="79" t="s">
        <v>101</v>
      </c>
      <c r="Q38" s="79" t="s">
        <v>101</v>
      </c>
      <c r="R38" s="80"/>
      <c r="S38" s="79"/>
      <c r="T38" s="79"/>
      <c r="U38" s="80"/>
      <c r="V38" s="88">
        <v>9</v>
      </c>
      <c r="W38" s="88" t="s">
        <v>101</v>
      </c>
      <c r="X38" s="80"/>
      <c r="Y38" s="79"/>
      <c r="Z38" s="79"/>
    </row>
    <row r="39" spans="1:26" ht="16.5" customHeight="1" x14ac:dyDescent="0.2">
      <c r="A39" s="83"/>
      <c r="B39" s="84" t="s">
        <v>110</v>
      </c>
      <c r="D39" s="85"/>
      <c r="E39" s="85"/>
      <c r="F39" s="80"/>
      <c r="G39" s="85">
        <v>5</v>
      </c>
      <c r="H39" s="85">
        <v>0</v>
      </c>
      <c r="I39" s="80"/>
      <c r="J39" s="85"/>
      <c r="K39" s="85"/>
      <c r="L39" s="80"/>
      <c r="M39" s="85">
        <v>2</v>
      </c>
      <c r="N39" s="85">
        <v>0</v>
      </c>
      <c r="O39" s="80"/>
      <c r="P39" s="85"/>
      <c r="Q39" s="85"/>
      <c r="R39" s="80"/>
      <c r="S39" s="85">
        <v>1</v>
      </c>
      <c r="T39" s="85">
        <v>0</v>
      </c>
      <c r="U39" s="80"/>
      <c r="V39" s="85"/>
      <c r="W39" s="85"/>
      <c r="X39" s="80"/>
      <c r="Y39" s="85">
        <v>12</v>
      </c>
      <c r="Z39" s="85">
        <v>3</v>
      </c>
    </row>
    <row r="40" spans="1:26" ht="16.5" customHeight="1" x14ac:dyDescent="0.2">
      <c r="B40" s="89" t="s">
        <v>13</v>
      </c>
      <c r="D40" s="79">
        <v>2</v>
      </c>
      <c r="E40" s="79" t="s">
        <v>101</v>
      </c>
      <c r="F40" s="80"/>
      <c r="G40" s="79"/>
      <c r="H40" s="79"/>
      <c r="I40" s="80"/>
      <c r="J40" s="79" t="s">
        <v>101</v>
      </c>
      <c r="K40" s="79" t="s">
        <v>101</v>
      </c>
      <c r="L40" s="80"/>
      <c r="M40" s="79"/>
      <c r="N40" s="79"/>
      <c r="O40" s="80"/>
      <c r="P40" s="79" t="s">
        <v>101</v>
      </c>
      <c r="Q40" s="79" t="s">
        <v>101</v>
      </c>
      <c r="R40" s="80"/>
      <c r="S40" s="79"/>
      <c r="T40" s="79"/>
      <c r="U40" s="80"/>
      <c r="V40" s="88">
        <v>9</v>
      </c>
      <c r="W40" s="88" t="s">
        <v>101</v>
      </c>
      <c r="X40" s="80"/>
      <c r="Y40" s="79"/>
      <c r="Z40" s="79"/>
    </row>
    <row r="41" spans="1:26" s="90" customFormat="1" ht="19.5" customHeight="1" x14ac:dyDescent="0.25">
      <c r="B41" s="90" t="s">
        <v>115</v>
      </c>
      <c r="C41" s="91"/>
      <c r="F41" s="91"/>
      <c r="L41" s="91"/>
      <c r="R41" s="91"/>
      <c r="X41" s="91"/>
    </row>
    <row r="42" spans="1:26" s="90" customFormat="1" ht="18" customHeight="1" x14ac:dyDescent="0.25">
      <c r="C42" s="363" t="s">
        <v>116</v>
      </c>
      <c r="D42" s="363"/>
      <c r="E42" s="363"/>
      <c r="F42" s="363"/>
      <c r="G42" s="363"/>
      <c r="H42" s="363" t="s">
        <v>117</v>
      </c>
      <c r="I42" s="363"/>
      <c r="J42" s="363"/>
      <c r="K42" s="363" t="s">
        <v>118</v>
      </c>
      <c r="L42" s="363"/>
      <c r="M42" s="363"/>
      <c r="N42" s="363"/>
      <c r="R42" s="91"/>
      <c r="X42" s="91"/>
    </row>
    <row r="43" spans="1:26" x14ac:dyDescent="0.2">
      <c r="B43" s="76" t="s">
        <v>95</v>
      </c>
      <c r="C43" s="361">
        <v>6</v>
      </c>
      <c r="D43" s="361"/>
      <c r="E43" s="361"/>
      <c r="F43" s="361"/>
      <c r="G43" s="361"/>
      <c r="H43" s="361">
        <v>3</v>
      </c>
      <c r="I43" s="361"/>
      <c r="J43" s="361"/>
      <c r="K43" s="361">
        <v>9</v>
      </c>
      <c r="L43" s="361"/>
      <c r="M43" s="361"/>
      <c r="N43" s="361"/>
    </row>
    <row r="44" spans="1:26" x14ac:dyDescent="0.2">
      <c r="B44" s="76" t="s">
        <v>96</v>
      </c>
      <c r="C44" s="361">
        <v>13</v>
      </c>
      <c r="D44" s="361"/>
      <c r="E44" s="361"/>
      <c r="F44" s="361"/>
      <c r="G44" s="361"/>
      <c r="H44" s="361">
        <v>3</v>
      </c>
      <c r="I44" s="361"/>
      <c r="J44" s="361"/>
      <c r="K44" s="361">
        <v>16</v>
      </c>
      <c r="L44" s="361"/>
      <c r="M44" s="361"/>
      <c r="N44" s="361"/>
    </row>
    <row r="45" spans="1:26" x14ac:dyDescent="0.2">
      <c r="B45" s="76" t="s">
        <v>97</v>
      </c>
      <c r="C45" s="361">
        <v>12</v>
      </c>
      <c r="D45" s="361"/>
      <c r="E45" s="361"/>
      <c r="F45" s="361"/>
      <c r="G45" s="361"/>
      <c r="H45" s="361">
        <v>1</v>
      </c>
      <c r="I45" s="361"/>
      <c r="J45" s="361"/>
      <c r="K45" s="361">
        <v>13</v>
      </c>
      <c r="L45" s="361"/>
      <c r="M45" s="361"/>
      <c r="N45" s="361"/>
    </row>
    <row r="46" spans="1:26" x14ac:dyDescent="0.2">
      <c r="B46" s="76" t="s">
        <v>98</v>
      </c>
      <c r="C46" s="361">
        <v>5</v>
      </c>
      <c r="D46" s="361"/>
      <c r="E46" s="361"/>
      <c r="F46" s="361"/>
      <c r="G46" s="361"/>
      <c r="H46" s="361">
        <v>1</v>
      </c>
      <c r="I46" s="361"/>
      <c r="J46" s="361"/>
      <c r="K46" s="361">
        <v>6</v>
      </c>
      <c r="L46" s="361"/>
      <c r="M46" s="361"/>
      <c r="N46" s="361"/>
    </row>
    <row r="47" spans="1:26" x14ac:dyDescent="0.2">
      <c r="B47" s="76" t="s">
        <v>111</v>
      </c>
      <c r="C47" s="361">
        <v>8</v>
      </c>
      <c r="D47" s="361"/>
      <c r="E47" s="361"/>
      <c r="F47" s="361"/>
      <c r="G47" s="361"/>
      <c r="H47" s="361">
        <v>0</v>
      </c>
      <c r="I47" s="361"/>
      <c r="J47" s="361"/>
      <c r="K47" s="361">
        <v>8</v>
      </c>
      <c r="L47" s="361"/>
      <c r="M47" s="361"/>
      <c r="N47" s="361"/>
    </row>
    <row r="48" spans="1:26" x14ac:dyDescent="0.2">
      <c r="B48" s="76" t="s">
        <v>112</v>
      </c>
      <c r="C48" s="361">
        <v>3</v>
      </c>
      <c r="D48" s="361"/>
      <c r="E48" s="361"/>
      <c r="F48" s="361"/>
      <c r="G48" s="361"/>
      <c r="H48" s="361">
        <v>0</v>
      </c>
      <c r="I48" s="361"/>
      <c r="J48" s="361"/>
      <c r="K48" s="361">
        <v>3</v>
      </c>
      <c r="L48" s="361"/>
      <c r="M48" s="361"/>
      <c r="N48" s="361"/>
    </row>
  </sheetData>
  <mergeCells count="45">
    <mergeCell ref="C45:G45"/>
    <mergeCell ref="H45:J45"/>
    <mergeCell ref="K45:N45"/>
    <mergeCell ref="C48:G48"/>
    <mergeCell ref="H48:J48"/>
    <mergeCell ref="K48:N48"/>
    <mergeCell ref="C46:G46"/>
    <mergeCell ref="H46:J46"/>
    <mergeCell ref="K46:N46"/>
    <mergeCell ref="C47:G47"/>
    <mergeCell ref="H47:J47"/>
    <mergeCell ref="K47:N47"/>
    <mergeCell ref="P24:Q24"/>
    <mergeCell ref="S24:T24"/>
    <mergeCell ref="C44:G44"/>
    <mergeCell ref="H44:J44"/>
    <mergeCell ref="K44:N44"/>
    <mergeCell ref="D23:H23"/>
    <mergeCell ref="J23:N23"/>
    <mergeCell ref="P23:T23"/>
    <mergeCell ref="V23:Z23"/>
    <mergeCell ref="C43:G43"/>
    <mergeCell ref="H43:J43"/>
    <mergeCell ref="K43:N43"/>
    <mergeCell ref="D24:E24"/>
    <mergeCell ref="G24:H24"/>
    <mergeCell ref="J24:K24"/>
    <mergeCell ref="M24:N24"/>
    <mergeCell ref="V24:W24"/>
    <mergeCell ref="Y24:Z24"/>
    <mergeCell ref="C42:G42"/>
    <mergeCell ref="H42:J42"/>
    <mergeCell ref="K42:N42"/>
    <mergeCell ref="D3:H3"/>
    <mergeCell ref="J3:N3"/>
    <mergeCell ref="P3:T3"/>
    <mergeCell ref="V3:Z3"/>
    <mergeCell ref="D4:E4"/>
    <mergeCell ref="G4:H4"/>
    <mergeCell ref="J4:K4"/>
    <mergeCell ref="M4:N4"/>
    <mergeCell ref="P4:Q4"/>
    <mergeCell ref="S4:T4"/>
    <mergeCell ref="V4:W4"/>
    <mergeCell ref="Y4:Z4"/>
  </mergeCells>
  <pageMargins left="0.7" right="0"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workbookViewId="0">
      <selection activeCell="F1" sqref="F1"/>
    </sheetView>
  </sheetViews>
  <sheetFormatPr defaultRowHeight="15" x14ac:dyDescent="0.25"/>
  <cols>
    <col min="1" max="1" width="3" customWidth="1"/>
    <col min="2" max="2" width="25.28515625" style="46" customWidth="1"/>
    <col min="3" max="3" width="5.5703125" style="82" customWidth="1"/>
    <col min="4" max="4" width="7" style="82" customWidth="1"/>
    <col min="5" max="9" width="6.85546875" style="82" customWidth="1"/>
    <col min="10" max="10" width="59.7109375" style="46" customWidth="1"/>
  </cols>
  <sheetData>
    <row r="1" spans="2:10" s="94" customFormat="1" x14ac:dyDescent="0.25">
      <c r="B1" s="92" t="s">
        <v>126</v>
      </c>
      <c r="C1" s="93"/>
      <c r="D1" s="93"/>
      <c r="E1" s="93"/>
      <c r="F1" s="93"/>
      <c r="G1" s="93"/>
      <c r="H1" s="93"/>
      <c r="I1" s="93"/>
      <c r="J1" s="92" t="s">
        <v>127</v>
      </c>
    </row>
    <row r="2" spans="2:10" s="94" customFormat="1" ht="8.25" customHeight="1" x14ac:dyDescent="0.25">
      <c r="B2" s="92"/>
      <c r="C2" s="93"/>
      <c r="D2" s="93"/>
      <c r="E2" s="93"/>
      <c r="F2" s="93"/>
      <c r="G2" s="93"/>
      <c r="H2" s="93"/>
      <c r="I2" s="93"/>
      <c r="J2" s="92"/>
    </row>
    <row r="3" spans="2:10" ht="21" x14ac:dyDescent="0.35">
      <c r="B3" s="95" t="s">
        <v>128</v>
      </c>
      <c r="E3" s="82" t="s">
        <v>129</v>
      </c>
      <c r="F3" s="82" t="s">
        <v>130</v>
      </c>
      <c r="G3" s="82" t="s">
        <v>131</v>
      </c>
      <c r="H3" s="82" t="s">
        <v>132</v>
      </c>
    </row>
    <row r="4" spans="2:10" s="99" customFormat="1" ht="51.75" thickBot="1" x14ac:dyDescent="0.3">
      <c r="B4" s="96" t="s">
        <v>133</v>
      </c>
      <c r="C4" s="97" t="s">
        <v>134</v>
      </c>
      <c r="D4" s="97" t="s">
        <v>135</v>
      </c>
      <c r="E4" s="97" t="s">
        <v>136</v>
      </c>
      <c r="F4" s="97" t="s">
        <v>136</v>
      </c>
      <c r="G4" s="97" t="s">
        <v>136</v>
      </c>
      <c r="H4" s="97" t="s">
        <v>136</v>
      </c>
      <c r="I4" s="98" t="s">
        <v>137</v>
      </c>
      <c r="J4" s="97" t="s">
        <v>138</v>
      </c>
    </row>
    <row r="5" spans="2:10" ht="23.25" customHeight="1" thickBot="1" x14ac:dyDescent="0.3">
      <c r="B5" s="100" t="s">
        <v>139</v>
      </c>
      <c r="C5" s="101" t="s">
        <v>140</v>
      </c>
      <c r="D5" s="101" t="s">
        <v>141</v>
      </c>
      <c r="E5" s="101">
        <v>0</v>
      </c>
      <c r="F5" s="101">
        <v>0</v>
      </c>
      <c r="G5" s="101">
        <v>20</v>
      </c>
      <c r="H5" s="102">
        <v>20</v>
      </c>
      <c r="I5" s="103">
        <f>SUM(E5:H5)</f>
        <v>40</v>
      </c>
      <c r="J5" s="104"/>
    </row>
    <row r="6" spans="2:10" ht="23.25" customHeight="1" thickBot="1" x14ac:dyDescent="0.3">
      <c r="B6" s="100" t="s">
        <v>142</v>
      </c>
      <c r="C6" s="101" t="s">
        <v>143</v>
      </c>
      <c r="D6" s="101" t="s">
        <v>141</v>
      </c>
      <c r="E6" s="101">
        <v>20</v>
      </c>
      <c r="F6" s="101">
        <v>0</v>
      </c>
      <c r="G6" s="101">
        <v>0</v>
      </c>
      <c r="H6" s="102">
        <v>0</v>
      </c>
      <c r="I6" s="103">
        <f t="shared" ref="I6:I21" si="0">SUM(E6:H6)</f>
        <v>20</v>
      </c>
      <c r="J6" s="104"/>
    </row>
    <row r="7" spans="2:10" ht="23.25" customHeight="1" thickBot="1" x14ac:dyDescent="0.3">
      <c r="B7" s="100" t="s">
        <v>144</v>
      </c>
      <c r="C7" s="101" t="s">
        <v>140</v>
      </c>
      <c r="D7" s="101" t="s">
        <v>141</v>
      </c>
      <c r="E7" s="101">
        <v>0</v>
      </c>
      <c r="F7" s="101">
        <v>20</v>
      </c>
      <c r="G7" s="101">
        <v>0</v>
      </c>
      <c r="H7" s="102">
        <v>0</v>
      </c>
      <c r="I7" s="103">
        <v>20</v>
      </c>
      <c r="J7" s="104"/>
    </row>
    <row r="8" spans="2:10" ht="23.25" customHeight="1" thickBot="1" x14ac:dyDescent="0.3">
      <c r="B8" s="100" t="s">
        <v>145</v>
      </c>
      <c r="C8" s="101" t="s">
        <v>146</v>
      </c>
      <c r="D8" s="101" t="s">
        <v>141</v>
      </c>
      <c r="E8" s="101">
        <v>0</v>
      </c>
      <c r="F8" s="101">
        <v>15</v>
      </c>
      <c r="G8" s="101">
        <v>0</v>
      </c>
      <c r="H8" s="102">
        <v>0</v>
      </c>
      <c r="I8" s="103">
        <f t="shared" si="0"/>
        <v>15</v>
      </c>
      <c r="J8" s="104" t="s">
        <v>147</v>
      </c>
    </row>
    <row r="9" spans="2:10" ht="23.25" customHeight="1" thickBot="1" x14ac:dyDescent="0.3">
      <c r="B9" s="100" t="s">
        <v>148</v>
      </c>
      <c r="C9" s="101" t="s">
        <v>140</v>
      </c>
      <c r="D9" s="101" t="s">
        <v>141</v>
      </c>
      <c r="E9" s="101">
        <v>0</v>
      </c>
      <c r="F9" s="101">
        <v>0</v>
      </c>
      <c r="G9" s="101">
        <v>15</v>
      </c>
      <c r="H9" s="102">
        <v>0</v>
      </c>
      <c r="I9" s="103">
        <v>15</v>
      </c>
      <c r="J9" s="104"/>
    </row>
    <row r="10" spans="2:10" ht="23.25" customHeight="1" thickBot="1" x14ac:dyDescent="0.3">
      <c r="B10" s="100" t="s">
        <v>149</v>
      </c>
      <c r="C10" s="101" t="s">
        <v>140</v>
      </c>
      <c r="D10" s="101" t="s">
        <v>150</v>
      </c>
      <c r="E10" s="101">
        <v>30</v>
      </c>
      <c r="F10" s="101">
        <v>20</v>
      </c>
      <c r="G10" s="101">
        <v>20</v>
      </c>
      <c r="H10" s="102">
        <v>20</v>
      </c>
      <c r="I10" s="103">
        <f>SUM(E10:H10)</f>
        <v>90</v>
      </c>
      <c r="J10" s="104"/>
    </row>
    <row r="11" spans="2:10" ht="23.25" customHeight="1" thickBot="1" x14ac:dyDescent="0.3">
      <c r="B11" s="100" t="s">
        <v>151</v>
      </c>
      <c r="C11" s="101" t="s">
        <v>140</v>
      </c>
      <c r="D11" s="101" t="s">
        <v>141</v>
      </c>
      <c r="E11" s="105">
        <v>0</v>
      </c>
      <c r="F11" s="105">
        <v>15</v>
      </c>
      <c r="G11" s="105">
        <v>15</v>
      </c>
      <c r="H11" s="106">
        <v>0</v>
      </c>
      <c r="I11" s="103">
        <f t="shared" si="0"/>
        <v>30</v>
      </c>
      <c r="J11" s="104"/>
    </row>
    <row r="12" spans="2:10" ht="23.25" customHeight="1" thickBot="1" x14ac:dyDescent="0.3">
      <c r="B12" s="100" t="s">
        <v>152</v>
      </c>
      <c r="C12" s="101" t="s">
        <v>140</v>
      </c>
      <c r="D12" s="101" t="s">
        <v>141</v>
      </c>
      <c r="E12" s="101">
        <v>30</v>
      </c>
      <c r="F12" s="101">
        <v>20</v>
      </c>
      <c r="G12" s="101">
        <v>25</v>
      </c>
      <c r="H12" s="102">
        <v>20</v>
      </c>
      <c r="I12" s="103">
        <f t="shared" si="0"/>
        <v>95</v>
      </c>
      <c r="J12" s="104"/>
    </row>
    <row r="13" spans="2:10" ht="23.25" customHeight="1" thickBot="1" x14ac:dyDescent="0.3">
      <c r="B13" s="100" t="s">
        <v>153</v>
      </c>
      <c r="C13" s="101" t="s">
        <v>146</v>
      </c>
      <c r="D13" s="101" t="s">
        <v>141</v>
      </c>
      <c r="E13" s="101">
        <v>20</v>
      </c>
      <c r="F13" s="101">
        <v>0</v>
      </c>
      <c r="G13" s="101">
        <v>25</v>
      </c>
      <c r="H13" s="102">
        <v>0</v>
      </c>
      <c r="I13" s="103">
        <f t="shared" si="0"/>
        <v>45</v>
      </c>
      <c r="J13" s="104"/>
    </row>
    <row r="14" spans="2:10" ht="23.25" customHeight="1" thickBot="1" x14ac:dyDescent="0.3">
      <c r="B14" s="100" t="s">
        <v>154</v>
      </c>
      <c r="C14" s="101" t="s">
        <v>140</v>
      </c>
      <c r="D14" s="101" t="s">
        <v>141</v>
      </c>
      <c r="E14" s="101">
        <v>30</v>
      </c>
      <c r="F14" s="101">
        <v>0</v>
      </c>
      <c r="G14" s="101">
        <v>20</v>
      </c>
      <c r="H14" s="102">
        <v>0</v>
      </c>
      <c r="I14" s="103">
        <f t="shared" si="0"/>
        <v>50</v>
      </c>
      <c r="J14" s="104"/>
    </row>
    <row r="15" spans="2:10" ht="23.25" customHeight="1" thickBot="1" x14ac:dyDescent="0.3">
      <c r="B15" s="100" t="s">
        <v>155</v>
      </c>
      <c r="C15" s="101" t="s">
        <v>146</v>
      </c>
      <c r="D15" s="101" t="s">
        <v>141</v>
      </c>
      <c r="E15" s="105">
        <v>25</v>
      </c>
      <c r="F15" s="105">
        <v>0</v>
      </c>
      <c r="G15" s="105">
        <v>25</v>
      </c>
      <c r="H15" s="106">
        <v>0</v>
      </c>
      <c r="I15" s="103">
        <f t="shared" si="0"/>
        <v>50</v>
      </c>
      <c r="J15" s="104"/>
    </row>
    <row r="16" spans="2:10" ht="23.25" customHeight="1" thickBot="1" x14ac:dyDescent="0.3">
      <c r="B16" s="100" t="s">
        <v>156</v>
      </c>
      <c r="C16" s="101" t="s">
        <v>146</v>
      </c>
      <c r="D16" s="101" t="s">
        <v>141</v>
      </c>
      <c r="E16" s="105">
        <v>0</v>
      </c>
      <c r="F16" s="105">
        <v>30</v>
      </c>
      <c r="G16" s="105">
        <v>25</v>
      </c>
      <c r="H16" s="106">
        <v>0</v>
      </c>
      <c r="I16" s="103">
        <f t="shared" si="0"/>
        <v>55</v>
      </c>
      <c r="J16" s="104"/>
    </row>
    <row r="17" spans="1:10" ht="23.25" customHeight="1" thickBot="1" x14ac:dyDescent="0.3">
      <c r="B17" s="100" t="s">
        <v>157</v>
      </c>
      <c r="C17" s="101" t="s">
        <v>140</v>
      </c>
      <c r="D17" s="101" t="s">
        <v>141</v>
      </c>
      <c r="E17" s="105">
        <v>30</v>
      </c>
      <c r="F17" s="105">
        <v>20</v>
      </c>
      <c r="G17" s="105">
        <v>30</v>
      </c>
      <c r="H17" s="106">
        <v>0</v>
      </c>
      <c r="I17" s="103">
        <f t="shared" si="0"/>
        <v>80</v>
      </c>
      <c r="J17" s="104" t="s">
        <v>158</v>
      </c>
    </row>
    <row r="18" spans="1:10" ht="23.25" customHeight="1" thickBot="1" x14ac:dyDescent="0.3">
      <c r="B18" s="100" t="s">
        <v>159</v>
      </c>
      <c r="C18" s="101" t="s">
        <v>140</v>
      </c>
      <c r="D18" s="101" t="s">
        <v>141</v>
      </c>
      <c r="E18" s="105">
        <v>25</v>
      </c>
      <c r="F18" s="105">
        <v>25</v>
      </c>
      <c r="G18" s="105">
        <v>20</v>
      </c>
      <c r="H18" s="106">
        <v>0</v>
      </c>
      <c r="I18" s="103">
        <f t="shared" si="0"/>
        <v>70</v>
      </c>
      <c r="J18" s="104"/>
    </row>
    <row r="19" spans="1:10" ht="23.25" customHeight="1" thickBot="1" x14ac:dyDescent="0.3">
      <c r="B19" s="100" t="s">
        <v>160</v>
      </c>
      <c r="C19" s="101" t="s">
        <v>161</v>
      </c>
      <c r="D19" s="101" t="s">
        <v>141</v>
      </c>
      <c r="E19" s="101">
        <v>0</v>
      </c>
      <c r="F19" s="101">
        <v>60</v>
      </c>
      <c r="G19" s="101">
        <v>30</v>
      </c>
      <c r="H19" s="102">
        <v>0</v>
      </c>
      <c r="I19" s="103">
        <f t="shared" si="0"/>
        <v>90</v>
      </c>
      <c r="J19" s="104" t="s">
        <v>162</v>
      </c>
    </row>
    <row r="20" spans="1:10" ht="23.25" customHeight="1" thickBot="1" x14ac:dyDescent="0.3">
      <c r="B20" s="100" t="s">
        <v>163</v>
      </c>
      <c r="C20" s="101" t="s">
        <v>140</v>
      </c>
      <c r="D20" s="101" t="s">
        <v>141</v>
      </c>
      <c r="E20" s="105">
        <v>0</v>
      </c>
      <c r="F20" s="105">
        <v>20</v>
      </c>
      <c r="G20" s="105">
        <v>0</v>
      </c>
      <c r="H20" s="106">
        <v>60</v>
      </c>
      <c r="I20" s="103">
        <f t="shared" si="0"/>
        <v>80</v>
      </c>
      <c r="J20" s="104"/>
    </row>
    <row r="21" spans="1:10" ht="23.25" customHeight="1" thickBot="1" x14ac:dyDescent="0.3">
      <c r="B21" s="100" t="s">
        <v>164</v>
      </c>
      <c r="C21" s="107" t="s">
        <v>140</v>
      </c>
      <c r="D21" s="101" t="s">
        <v>141</v>
      </c>
      <c r="E21" s="105">
        <v>60</v>
      </c>
      <c r="F21" s="105">
        <v>20</v>
      </c>
      <c r="G21" s="105">
        <v>20</v>
      </c>
      <c r="H21" s="106">
        <v>60</v>
      </c>
      <c r="I21" s="103">
        <f t="shared" si="0"/>
        <v>160</v>
      </c>
      <c r="J21" s="104"/>
    </row>
    <row r="22" spans="1:10" ht="23.25" customHeight="1" thickBot="1" x14ac:dyDescent="0.35">
      <c r="A22" s="94"/>
      <c r="B22" s="364" t="s">
        <v>165</v>
      </c>
      <c r="C22" s="364"/>
      <c r="D22" s="364"/>
      <c r="E22" s="108">
        <f>SUM(E5:E21)</f>
        <v>270</v>
      </c>
      <c r="F22" s="108">
        <f t="shared" ref="F22:H22" si="1">SUM(F5:F21)</f>
        <v>265</v>
      </c>
      <c r="G22" s="108">
        <f t="shared" si="1"/>
        <v>290</v>
      </c>
      <c r="H22" s="108">
        <f t="shared" si="1"/>
        <v>180</v>
      </c>
      <c r="I22" s="108">
        <f>SUM(I5:I21)/60</f>
        <v>16.75</v>
      </c>
      <c r="J22" s="92"/>
    </row>
    <row r="23" spans="1:10" ht="23.25" customHeight="1" x14ac:dyDescent="0.25"/>
    <row r="24" spans="1:10" s="94" customFormat="1" ht="21" x14ac:dyDescent="0.35">
      <c r="A24"/>
      <c r="B24" s="95" t="s">
        <v>166</v>
      </c>
      <c r="C24" s="82"/>
      <c r="D24" s="82"/>
      <c r="E24" s="82" t="s">
        <v>129</v>
      </c>
      <c r="F24" s="82" t="s">
        <v>130</v>
      </c>
      <c r="G24" s="82" t="s">
        <v>131</v>
      </c>
      <c r="H24" s="82" t="s">
        <v>132</v>
      </c>
      <c r="I24" s="82"/>
      <c r="J24" s="46"/>
    </row>
    <row r="25" spans="1:10" ht="51.75" thickBot="1" x14ac:dyDescent="0.3">
      <c r="A25" s="99"/>
      <c r="B25" s="96" t="s">
        <v>133</v>
      </c>
      <c r="C25" s="97" t="s">
        <v>134</v>
      </c>
      <c r="D25" s="97" t="s">
        <v>135</v>
      </c>
      <c r="E25" s="97" t="s">
        <v>136</v>
      </c>
      <c r="F25" s="97" t="s">
        <v>136</v>
      </c>
      <c r="G25" s="97" t="s">
        <v>136</v>
      </c>
      <c r="H25" s="97" t="s">
        <v>136</v>
      </c>
      <c r="I25" s="98" t="s">
        <v>137</v>
      </c>
      <c r="J25" s="97" t="s">
        <v>138</v>
      </c>
    </row>
    <row r="26" spans="1:10" ht="23.25" customHeight="1" thickBot="1" x14ac:dyDescent="0.3">
      <c r="B26" s="109" t="s">
        <v>167</v>
      </c>
      <c r="C26" s="101" t="s">
        <v>140</v>
      </c>
      <c r="D26" s="101" t="s">
        <v>141</v>
      </c>
      <c r="E26" s="101">
        <v>30</v>
      </c>
      <c r="F26" s="101">
        <v>0</v>
      </c>
      <c r="G26" s="101">
        <v>15</v>
      </c>
      <c r="H26" s="102">
        <v>0</v>
      </c>
      <c r="I26" s="103">
        <v>45</v>
      </c>
      <c r="J26" s="104"/>
    </row>
    <row r="27" spans="1:10" ht="23.25" customHeight="1" thickBot="1" x14ac:dyDescent="0.3">
      <c r="B27" s="109" t="s">
        <v>168</v>
      </c>
      <c r="C27" s="101" t="s">
        <v>140</v>
      </c>
      <c r="D27" s="101" t="s">
        <v>141</v>
      </c>
      <c r="E27" s="101">
        <v>30</v>
      </c>
      <c r="F27" s="101">
        <v>30</v>
      </c>
      <c r="G27" s="101">
        <v>20</v>
      </c>
      <c r="H27" s="102">
        <v>0</v>
      </c>
      <c r="I27" s="103">
        <f>SUM(E27:H27)</f>
        <v>80</v>
      </c>
      <c r="J27" s="104"/>
    </row>
    <row r="28" spans="1:10" ht="23.25" customHeight="1" thickBot="1" x14ac:dyDescent="0.3">
      <c r="B28" s="109" t="s">
        <v>169</v>
      </c>
      <c r="C28" s="101" t="s">
        <v>140</v>
      </c>
      <c r="D28" s="101" t="s">
        <v>141</v>
      </c>
      <c r="E28" s="105">
        <v>30</v>
      </c>
      <c r="F28" s="105">
        <v>20</v>
      </c>
      <c r="G28" s="105">
        <v>60</v>
      </c>
      <c r="H28" s="106">
        <v>0</v>
      </c>
      <c r="I28" s="103">
        <f>SUM(E28:H28)</f>
        <v>110</v>
      </c>
      <c r="J28" s="104" t="s">
        <v>170</v>
      </c>
    </row>
    <row r="29" spans="1:10" ht="23.25" customHeight="1" thickBot="1" x14ac:dyDescent="0.3">
      <c r="B29" s="109" t="s">
        <v>171</v>
      </c>
      <c r="C29" s="101" t="s">
        <v>140</v>
      </c>
      <c r="D29" s="101" t="s">
        <v>141</v>
      </c>
      <c r="E29" s="101">
        <v>0</v>
      </c>
      <c r="F29" s="101">
        <v>30</v>
      </c>
      <c r="G29" s="101">
        <v>30</v>
      </c>
      <c r="H29" s="102">
        <v>0</v>
      </c>
      <c r="I29" s="103">
        <f>SUM(E29:H29)</f>
        <v>60</v>
      </c>
      <c r="J29" s="104"/>
    </row>
    <row r="30" spans="1:10" ht="23.25" customHeight="1" thickBot="1" x14ac:dyDescent="0.3">
      <c r="B30" s="109" t="s">
        <v>172</v>
      </c>
      <c r="C30" s="101" t="s">
        <v>140</v>
      </c>
      <c r="D30" s="101" t="s">
        <v>150</v>
      </c>
      <c r="E30" s="101">
        <v>0</v>
      </c>
      <c r="F30" s="101">
        <v>20</v>
      </c>
      <c r="G30" s="101">
        <v>20</v>
      </c>
      <c r="H30" s="102">
        <v>0</v>
      </c>
      <c r="I30" s="103">
        <f>SUM(E30:H30)</f>
        <v>40</v>
      </c>
      <c r="J30" s="104"/>
    </row>
    <row r="31" spans="1:10" ht="23.25" customHeight="1" thickBot="1" x14ac:dyDescent="0.3">
      <c r="B31" s="109" t="s">
        <v>173</v>
      </c>
      <c r="C31" s="101" t="s">
        <v>146</v>
      </c>
      <c r="D31" s="101" t="s">
        <v>141</v>
      </c>
      <c r="E31" s="101">
        <v>30</v>
      </c>
      <c r="F31" s="101">
        <v>15</v>
      </c>
      <c r="G31" s="101">
        <v>0</v>
      </c>
      <c r="H31" s="102">
        <v>0</v>
      </c>
      <c r="I31" s="103">
        <f t="shared" ref="I31:I38" si="2">SUM(E31:H31)</f>
        <v>45</v>
      </c>
      <c r="J31" s="104"/>
    </row>
    <row r="32" spans="1:10" ht="23.25" customHeight="1" thickBot="1" x14ac:dyDescent="0.3">
      <c r="B32" s="109" t="s">
        <v>174</v>
      </c>
      <c r="C32" s="101" t="s">
        <v>146</v>
      </c>
      <c r="D32" s="101" t="s">
        <v>141</v>
      </c>
      <c r="E32" s="105">
        <v>30</v>
      </c>
      <c r="F32" s="105">
        <v>20</v>
      </c>
      <c r="G32" s="105">
        <v>0</v>
      </c>
      <c r="H32" s="106">
        <v>0</v>
      </c>
      <c r="I32" s="103">
        <v>50</v>
      </c>
      <c r="J32" s="104"/>
    </row>
    <row r="33" spans="1:10" ht="23.25" customHeight="1" thickBot="1" x14ac:dyDescent="0.3">
      <c r="B33" s="109" t="s">
        <v>175</v>
      </c>
      <c r="C33" s="101" t="s">
        <v>146</v>
      </c>
      <c r="D33" s="101" t="s">
        <v>150</v>
      </c>
      <c r="E33" s="105">
        <v>20</v>
      </c>
      <c r="F33" s="105">
        <v>20</v>
      </c>
      <c r="G33" s="105">
        <v>20</v>
      </c>
      <c r="H33" s="106">
        <v>20</v>
      </c>
      <c r="I33" s="103">
        <v>80</v>
      </c>
      <c r="J33" s="104"/>
    </row>
    <row r="34" spans="1:10" ht="23.25" customHeight="1" thickBot="1" x14ac:dyDescent="0.3">
      <c r="B34" s="109" t="s">
        <v>176</v>
      </c>
      <c r="C34" s="101" t="s">
        <v>146</v>
      </c>
      <c r="D34" s="101" t="s">
        <v>141</v>
      </c>
      <c r="E34" s="105">
        <v>0</v>
      </c>
      <c r="F34" s="105">
        <v>30</v>
      </c>
      <c r="G34" s="105">
        <v>30</v>
      </c>
      <c r="H34" s="106">
        <v>0</v>
      </c>
      <c r="I34" s="103">
        <f>SUM(E34:H34)</f>
        <v>60</v>
      </c>
      <c r="J34" s="104"/>
    </row>
    <row r="35" spans="1:10" ht="23.25" customHeight="1" thickBot="1" x14ac:dyDescent="0.3">
      <c r="B35" s="109" t="s">
        <v>177</v>
      </c>
      <c r="C35" s="101" t="s">
        <v>140</v>
      </c>
      <c r="D35" s="101" t="s">
        <v>141</v>
      </c>
      <c r="E35" s="101">
        <v>0</v>
      </c>
      <c r="F35" s="101">
        <v>0</v>
      </c>
      <c r="G35" s="101">
        <v>0</v>
      </c>
      <c r="H35" s="102">
        <v>90</v>
      </c>
      <c r="I35" s="103">
        <f>SUM(E35:H35)</f>
        <v>90</v>
      </c>
      <c r="J35" s="104" t="s">
        <v>178</v>
      </c>
    </row>
    <row r="36" spans="1:10" ht="23.25" customHeight="1" thickBot="1" x14ac:dyDescent="0.3">
      <c r="B36" s="109" t="s">
        <v>179</v>
      </c>
      <c r="C36" s="101" t="s">
        <v>146</v>
      </c>
      <c r="D36" s="101" t="s">
        <v>141</v>
      </c>
      <c r="E36" s="101">
        <v>30</v>
      </c>
      <c r="F36" s="101">
        <v>0</v>
      </c>
      <c r="G36" s="101">
        <v>30</v>
      </c>
      <c r="H36" s="102">
        <v>0</v>
      </c>
      <c r="I36" s="103">
        <v>60</v>
      </c>
      <c r="J36" s="104"/>
    </row>
    <row r="37" spans="1:10" ht="23.25" customHeight="1" thickBot="1" x14ac:dyDescent="0.3">
      <c r="B37" s="109" t="s">
        <v>180</v>
      </c>
      <c r="C37" s="101" t="s">
        <v>140</v>
      </c>
      <c r="D37" s="101" t="s">
        <v>150</v>
      </c>
      <c r="E37" s="101">
        <v>30</v>
      </c>
      <c r="F37" s="101">
        <v>20</v>
      </c>
      <c r="G37" s="101">
        <v>60</v>
      </c>
      <c r="H37" s="102">
        <v>20</v>
      </c>
      <c r="I37" s="103">
        <f t="shared" si="2"/>
        <v>130</v>
      </c>
      <c r="J37" s="104"/>
    </row>
    <row r="38" spans="1:10" ht="23.25" customHeight="1" thickBot="1" x14ac:dyDescent="0.3">
      <c r="B38" s="109" t="s">
        <v>181</v>
      </c>
      <c r="C38" s="101" t="s">
        <v>146</v>
      </c>
      <c r="D38" s="101" t="s">
        <v>141</v>
      </c>
      <c r="E38" s="101">
        <v>25</v>
      </c>
      <c r="F38" s="101">
        <v>30</v>
      </c>
      <c r="G38" s="101">
        <v>25</v>
      </c>
      <c r="H38" s="102">
        <v>0</v>
      </c>
      <c r="I38" s="103">
        <f t="shared" si="2"/>
        <v>80</v>
      </c>
      <c r="J38" s="104"/>
    </row>
    <row r="39" spans="1:10" ht="19.5" thickBot="1" x14ac:dyDescent="0.35">
      <c r="A39" s="94"/>
      <c r="B39" s="364" t="s">
        <v>165</v>
      </c>
      <c r="C39" s="364"/>
      <c r="D39" s="364"/>
      <c r="E39" s="108">
        <f>SUM(E26:E38)</f>
        <v>255</v>
      </c>
      <c r="F39" s="108">
        <f>SUM(F26:F38)</f>
        <v>235</v>
      </c>
      <c r="G39" s="108">
        <f>SUM(G26:G38)</f>
        <v>310</v>
      </c>
      <c r="H39" s="108">
        <f>SUM(H26:H38)</f>
        <v>130</v>
      </c>
      <c r="I39" s="108">
        <f>SUM(I26:I38)/60</f>
        <v>15.5</v>
      </c>
      <c r="J39" s="92"/>
    </row>
    <row r="40" spans="1:10" s="99" customFormat="1" x14ac:dyDescent="0.25">
      <c r="A40"/>
      <c r="B40" s="46"/>
      <c r="C40" s="82"/>
      <c r="D40" s="82"/>
      <c r="E40" s="82"/>
      <c r="F40" s="82"/>
      <c r="G40" s="82"/>
      <c r="H40" s="82"/>
      <c r="I40" s="82"/>
      <c r="J40" s="46"/>
    </row>
    <row r="41" spans="1:10" ht="23.25" customHeight="1" x14ac:dyDescent="0.35">
      <c r="B41" s="95" t="s">
        <v>182</v>
      </c>
      <c r="E41" s="82" t="s">
        <v>129</v>
      </c>
      <c r="F41" s="82" t="s">
        <v>130</v>
      </c>
      <c r="G41" s="82" t="s">
        <v>131</v>
      </c>
      <c r="H41" s="82" t="s">
        <v>132</v>
      </c>
    </row>
    <row r="42" spans="1:10" ht="23.25" customHeight="1" thickBot="1" x14ac:dyDescent="0.3">
      <c r="A42" s="99"/>
      <c r="B42" s="96" t="s">
        <v>133</v>
      </c>
      <c r="C42" s="97" t="s">
        <v>134</v>
      </c>
      <c r="D42" s="97" t="s">
        <v>135</v>
      </c>
      <c r="E42" s="97" t="s">
        <v>136</v>
      </c>
      <c r="F42" s="97" t="s">
        <v>136</v>
      </c>
      <c r="G42" s="97" t="s">
        <v>136</v>
      </c>
      <c r="H42" s="97" t="s">
        <v>136</v>
      </c>
      <c r="I42" s="98" t="s">
        <v>137</v>
      </c>
      <c r="J42" s="97" t="s">
        <v>138</v>
      </c>
    </row>
    <row r="43" spans="1:10" ht="23.25" customHeight="1" thickBot="1" x14ac:dyDescent="0.3">
      <c r="B43" s="109" t="s">
        <v>183</v>
      </c>
      <c r="C43" s="101" t="s">
        <v>140</v>
      </c>
      <c r="D43" s="101" t="s">
        <v>141</v>
      </c>
      <c r="E43" s="101">
        <v>0</v>
      </c>
      <c r="F43" s="101">
        <v>30</v>
      </c>
      <c r="G43" s="101">
        <v>0</v>
      </c>
      <c r="H43" s="102">
        <v>20</v>
      </c>
      <c r="I43" s="103">
        <f>SUM(E43:H43)</f>
        <v>50</v>
      </c>
      <c r="J43" s="104"/>
    </row>
    <row r="44" spans="1:10" ht="23.25" customHeight="1" thickBot="1" x14ac:dyDescent="0.3">
      <c r="B44" s="109" t="s">
        <v>184</v>
      </c>
      <c r="C44" s="101" t="s">
        <v>140</v>
      </c>
      <c r="D44" s="101" t="s">
        <v>141</v>
      </c>
      <c r="E44" s="101">
        <v>20</v>
      </c>
      <c r="F44" s="101">
        <v>20</v>
      </c>
      <c r="G44" s="101">
        <v>20</v>
      </c>
      <c r="H44" s="102">
        <v>0</v>
      </c>
      <c r="I44" s="103">
        <f t="shared" ref="I44:I49" si="3">SUM(E44:H44)</f>
        <v>60</v>
      </c>
      <c r="J44" s="104"/>
    </row>
    <row r="45" spans="1:10" ht="23.25" customHeight="1" thickBot="1" x14ac:dyDescent="0.3">
      <c r="B45" s="109" t="s">
        <v>173</v>
      </c>
      <c r="C45" s="101" t="s">
        <v>146</v>
      </c>
      <c r="D45" s="101" t="s">
        <v>141</v>
      </c>
      <c r="E45" s="101">
        <v>35</v>
      </c>
      <c r="F45" s="101">
        <v>20</v>
      </c>
      <c r="G45" s="101">
        <v>0</v>
      </c>
      <c r="H45" s="102">
        <v>30</v>
      </c>
      <c r="I45" s="103">
        <f t="shared" si="3"/>
        <v>85</v>
      </c>
      <c r="J45" s="104"/>
    </row>
    <row r="46" spans="1:10" ht="23.25" customHeight="1" thickBot="1" x14ac:dyDescent="0.3">
      <c r="B46" s="109" t="s">
        <v>185</v>
      </c>
      <c r="C46" s="101" t="s">
        <v>146</v>
      </c>
      <c r="D46" s="101" t="s">
        <v>141</v>
      </c>
      <c r="E46" s="101">
        <v>30</v>
      </c>
      <c r="F46" s="101">
        <v>20</v>
      </c>
      <c r="G46" s="101">
        <v>20</v>
      </c>
      <c r="H46" s="102">
        <v>0</v>
      </c>
      <c r="I46" s="103">
        <f t="shared" si="3"/>
        <v>70</v>
      </c>
      <c r="J46" s="104" t="s">
        <v>186</v>
      </c>
    </row>
    <row r="47" spans="1:10" ht="23.25" customHeight="1" thickBot="1" x14ac:dyDescent="0.3">
      <c r="B47" s="109" t="s">
        <v>187</v>
      </c>
      <c r="C47" s="101" t="s">
        <v>140</v>
      </c>
      <c r="D47" s="101" t="s">
        <v>150</v>
      </c>
      <c r="E47" s="101">
        <v>30</v>
      </c>
      <c r="F47" s="101">
        <v>30</v>
      </c>
      <c r="G47" s="101">
        <v>30</v>
      </c>
      <c r="H47" s="102">
        <v>20</v>
      </c>
      <c r="I47" s="103">
        <f t="shared" si="3"/>
        <v>110</v>
      </c>
      <c r="J47" s="104"/>
    </row>
    <row r="48" spans="1:10" ht="23.25" customHeight="1" thickBot="1" x14ac:dyDescent="0.3">
      <c r="B48" s="109" t="s">
        <v>188</v>
      </c>
      <c r="C48" s="101" t="s">
        <v>189</v>
      </c>
      <c r="D48" s="101" t="s">
        <v>141</v>
      </c>
      <c r="E48" s="101">
        <v>30</v>
      </c>
      <c r="F48" s="101">
        <v>20</v>
      </c>
      <c r="G48" s="101">
        <v>0</v>
      </c>
      <c r="H48" s="102">
        <v>0</v>
      </c>
      <c r="I48" s="103">
        <f t="shared" si="3"/>
        <v>50</v>
      </c>
      <c r="J48" s="104" t="s">
        <v>186</v>
      </c>
    </row>
    <row r="49" spans="1:10" ht="23.25" customHeight="1" thickBot="1" x14ac:dyDescent="0.3">
      <c r="B49" s="109" t="s">
        <v>190</v>
      </c>
      <c r="C49" s="101" t="s">
        <v>189</v>
      </c>
      <c r="D49" s="101" t="s">
        <v>141</v>
      </c>
      <c r="E49" s="101">
        <v>20</v>
      </c>
      <c r="F49" s="101">
        <v>20</v>
      </c>
      <c r="G49" s="101">
        <v>0</v>
      </c>
      <c r="H49" s="102">
        <v>0</v>
      </c>
      <c r="I49" s="103">
        <f t="shared" si="3"/>
        <v>40</v>
      </c>
      <c r="J49" s="104" t="s">
        <v>186</v>
      </c>
    </row>
    <row r="50" spans="1:10" ht="19.5" thickBot="1" x14ac:dyDescent="0.35">
      <c r="A50" s="94"/>
      <c r="B50" s="364" t="s">
        <v>165</v>
      </c>
      <c r="C50" s="364"/>
      <c r="D50" s="364"/>
      <c r="E50" s="108">
        <f>SUM(E46:E49)</f>
        <v>110</v>
      </c>
      <c r="F50" s="108">
        <f>SUM(F46:F49)</f>
        <v>90</v>
      </c>
      <c r="G50" s="108">
        <f>SUM(G46:G49)</f>
        <v>50</v>
      </c>
      <c r="H50" s="108">
        <f>SUM(H46:H49)</f>
        <v>20</v>
      </c>
      <c r="I50" s="110">
        <f>SUM(E50:H50)/60</f>
        <v>4.5</v>
      </c>
      <c r="J50" s="92"/>
    </row>
    <row r="52" spans="1:10" ht="21" x14ac:dyDescent="0.35">
      <c r="B52" s="95" t="s">
        <v>191</v>
      </c>
      <c r="E52" s="82" t="s">
        <v>129</v>
      </c>
      <c r="F52" s="82" t="s">
        <v>130</v>
      </c>
      <c r="G52" s="82" t="s">
        <v>131</v>
      </c>
      <c r="H52" s="82" t="s">
        <v>132</v>
      </c>
    </row>
    <row r="53" spans="1:10" ht="51.75" thickBot="1" x14ac:dyDescent="0.3">
      <c r="A53" s="99"/>
      <c r="B53" s="96" t="s">
        <v>133</v>
      </c>
      <c r="C53" s="97" t="s">
        <v>134</v>
      </c>
      <c r="D53" s="97" t="s">
        <v>135</v>
      </c>
      <c r="E53" s="97" t="s">
        <v>136</v>
      </c>
      <c r="F53" s="97" t="s">
        <v>136</v>
      </c>
      <c r="G53" s="97" t="s">
        <v>136</v>
      </c>
      <c r="H53" s="97" t="s">
        <v>136</v>
      </c>
      <c r="I53" s="98" t="s">
        <v>137</v>
      </c>
      <c r="J53" s="97" t="s">
        <v>138</v>
      </c>
    </row>
    <row r="54" spans="1:10" ht="23.25" customHeight="1" thickBot="1" x14ac:dyDescent="0.3">
      <c r="B54" s="109" t="s">
        <v>192</v>
      </c>
      <c r="C54" s="101" t="s">
        <v>189</v>
      </c>
      <c r="D54" s="101" t="s">
        <v>141</v>
      </c>
      <c r="E54" s="101">
        <v>30</v>
      </c>
      <c r="F54" s="101">
        <v>0</v>
      </c>
      <c r="G54" s="101">
        <v>60</v>
      </c>
      <c r="H54" s="102">
        <v>0</v>
      </c>
      <c r="I54" s="103">
        <f t="shared" ref="I54:I62" si="4">SUM(E54:H54)</f>
        <v>90</v>
      </c>
      <c r="J54" s="104" t="s">
        <v>186</v>
      </c>
    </row>
    <row r="55" spans="1:10" ht="23.25" customHeight="1" thickBot="1" x14ac:dyDescent="0.3">
      <c r="B55" s="109" t="s">
        <v>193</v>
      </c>
      <c r="C55" s="101" t="s">
        <v>146</v>
      </c>
      <c r="D55" s="101" t="s">
        <v>141</v>
      </c>
      <c r="E55" s="101">
        <v>30</v>
      </c>
      <c r="F55" s="101">
        <v>30</v>
      </c>
      <c r="G55" s="101">
        <v>60</v>
      </c>
      <c r="H55" s="102">
        <v>30</v>
      </c>
      <c r="I55" s="103">
        <f t="shared" si="4"/>
        <v>150</v>
      </c>
      <c r="J55" s="104"/>
    </row>
    <row r="56" spans="1:10" ht="23.25" customHeight="1" thickBot="1" x14ac:dyDescent="0.3">
      <c r="B56" s="109" t="s">
        <v>194</v>
      </c>
      <c r="C56" s="101" t="s">
        <v>146</v>
      </c>
      <c r="D56" s="101" t="s">
        <v>141</v>
      </c>
      <c r="E56" s="101">
        <v>40</v>
      </c>
      <c r="F56" s="101">
        <v>30</v>
      </c>
      <c r="G56" s="101">
        <v>30</v>
      </c>
      <c r="H56" s="102">
        <v>0</v>
      </c>
      <c r="I56" s="103">
        <f t="shared" si="4"/>
        <v>100</v>
      </c>
      <c r="J56" s="104"/>
    </row>
    <row r="57" spans="1:10" ht="23.25" customHeight="1" thickBot="1" x14ac:dyDescent="0.3">
      <c r="B57" s="109" t="s">
        <v>195</v>
      </c>
      <c r="C57" s="101" t="s">
        <v>189</v>
      </c>
      <c r="D57" s="101" t="s">
        <v>141</v>
      </c>
      <c r="E57" s="101">
        <v>40</v>
      </c>
      <c r="F57" s="101">
        <v>20</v>
      </c>
      <c r="G57" s="101">
        <v>30</v>
      </c>
      <c r="H57" s="102">
        <v>20</v>
      </c>
      <c r="I57" s="103">
        <f t="shared" si="4"/>
        <v>110</v>
      </c>
      <c r="J57" s="104"/>
    </row>
    <row r="58" spans="1:10" ht="23.25" customHeight="1" thickBot="1" x14ac:dyDescent="0.3">
      <c r="B58" s="109" t="s">
        <v>196</v>
      </c>
      <c r="C58" s="101" t="s">
        <v>189</v>
      </c>
      <c r="D58" s="101" t="s">
        <v>150</v>
      </c>
      <c r="E58" s="101">
        <v>35</v>
      </c>
      <c r="F58" s="101">
        <v>30</v>
      </c>
      <c r="G58" s="101">
        <v>0</v>
      </c>
      <c r="H58" s="102">
        <v>0</v>
      </c>
      <c r="I58" s="103">
        <f t="shared" si="4"/>
        <v>65</v>
      </c>
      <c r="J58" s="104"/>
    </row>
    <row r="59" spans="1:10" ht="23.25" customHeight="1" thickBot="1" x14ac:dyDescent="0.3">
      <c r="B59" s="109" t="s">
        <v>197</v>
      </c>
      <c r="C59" s="101" t="s">
        <v>189</v>
      </c>
      <c r="D59" s="101" t="s">
        <v>141</v>
      </c>
      <c r="E59" s="101">
        <v>60</v>
      </c>
      <c r="F59" s="101">
        <v>30</v>
      </c>
      <c r="G59" s="101">
        <v>0</v>
      </c>
      <c r="H59" s="102">
        <v>35</v>
      </c>
      <c r="I59" s="103">
        <f t="shared" si="4"/>
        <v>125</v>
      </c>
      <c r="J59" s="104"/>
    </row>
    <row r="60" spans="1:10" ht="23.25" customHeight="1" thickBot="1" x14ac:dyDescent="0.3">
      <c r="B60" s="109" t="s">
        <v>198</v>
      </c>
      <c r="C60" s="101" t="s">
        <v>189</v>
      </c>
      <c r="D60" s="101" t="s">
        <v>141</v>
      </c>
      <c r="E60" s="101">
        <v>40</v>
      </c>
      <c r="F60" s="101">
        <v>20</v>
      </c>
      <c r="G60" s="101">
        <v>0</v>
      </c>
      <c r="H60" s="102">
        <v>30</v>
      </c>
      <c r="I60" s="103">
        <f t="shared" si="4"/>
        <v>90</v>
      </c>
      <c r="J60" s="104"/>
    </row>
    <row r="61" spans="1:10" ht="23.25" customHeight="1" thickBot="1" x14ac:dyDescent="0.3">
      <c r="B61" s="109" t="s">
        <v>199</v>
      </c>
      <c r="C61" s="101" t="s">
        <v>146</v>
      </c>
      <c r="D61" s="101" t="s">
        <v>141</v>
      </c>
      <c r="E61" s="101">
        <v>30</v>
      </c>
      <c r="F61" s="101">
        <v>15</v>
      </c>
      <c r="G61" s="101">
        <v>0</v>
      </c>
      <c r="H61" s="102">
        <v>30</v>
      </c>
      <c r="I61" s="103">
        <f t="shared" si="4"/>
        <v>75</v>
      </c>
      <c r="J61" s="104"/>
    </row>
    <row r="62" spans="1:10" ht="23.25" customHeight="1" thickBot="1" x14ac:dyDescent="0.3">
      <c r="B62" s="109" t="s">
        <v>200</v>
      </c>
      <c r="C62" s="101" t="s">
        <v>189</v>
      </c>
      <c r="D62" s="101" t="s">
        <v>150</v>
      </c>
      <c r="E62" s="101">
        <v>35</v>
      </c>
      <c r="F62" s="101">
        <v>20</v>
      </c>
      <c r="G62" s="101">
        <v>20</v>
      </c>
      <c r="H62" s="102">
        <v>0</v>
      </c>
      <c r="I62" s="103">
        <f t="shared" si="4"/>
        <v>75</v>
      </c>
      <c r="J62" s="104"/>
    </row>
    <row r="63" spans="1:10" ht="19.5" thickBot="1" x14ac:dyDescent="0.35">
      <c r="A63" s="94"/>
      <c r="B63" s="364" t="s">
        <v>165</v>
      </c>
      <c r="C63" s="364"/>
      <c r="D63" s="364"/>
      <c r="E63" s="108">
        <f>SUM(E54:E62)</f>
        <v>340</v>
      </c>
      <c r="F63" s="108">
        <f t="shared" ref="F63:H63" si="5">SUM(F54:F62)</f>
        <v>195</v>
      </c>
      <c r="G63" s="108">
        <f t="shared" si="5"/>
        <v>200</v>
      </c>
      <c r="H63" s="108">
        <f t="shared" si="5"/>
        <v>145</v>
      </c>
      <c r="I63" s="108">
        <f>SUM(I54:I62)/60</f>
        <v>14.666666666666666</v>
      </c>
      <c r="J63" s="92"/>
    </row>
    <row r="65" spans="1:10" ht="21" x14ac:dyDescent="0.35">
      <c r="B65" s="95" t="s">
        <v>201</v>
      </c>
      <c r="E65" s="82" t="s">
        <v>129</v>
      </c>
      <c r="F65" s="82" t="s">
        <v>130</v>
      </c>
      <c r="G65" s="82" t="s">
        <v>131</v>
      </c>
      <c r="H65" s="82" t="s">
        <v>132</v>
      </c>
    </row>
    <row r="66" spans="1:10" ht="51.75" thickBot="1" x14ac:dyDescent="0.3">
      <c r="A66" s="99"/>
      <c r="B66" s="96" t="s">
        <v>133</v>
      </c>
      <c r="C66" s="97" t="s">
        <v>134</v>
      </c>
      <c r="D66" s="97" t="s">
        <v>135</v>
      </c>
      <c r="E66" s="97" t="s">
        <v>136</v>
      </c>
      <c r="F66" s="97" t="s">
        <v>136</v>
      </c>
      <c r="G66" s="97" t="s">
        <v>136</v>
      </c>
      <c r="H66" s="97" t="s">
        <v>136</v>
      </c>
      <c r="I66" s="98" t="s">
        <v>137</v>
      </c>
      <c r="J66" s="97" t="s">
        <v>138</v>
      </c>
    </row>
    <row r="67" spans="1:10" ht="23.25" customHeight="1" thickBot="1" x14ac:dyDescent="0.3">
      <c r="B67" s="109" t="s">
        <v>202</v>
      </c>
      <c r="C67" s="101" t="s">
        <v>140</v>
      </c>
      <c r="D67" s="101" t="s">
        <v>150</v>
      </c>
      <c r="E67" s="101">
        <v>35</v>
      </c>
      <c r="F67" s="101">
        <v>20</v>
      </c>
      <c r="G67" s="101">
        <v>20</v>
      </c>
      <c r="H67" s="102">
        <v>0</v>
      </c>
      <c r="I67" s="103">
        <f>SUM(E67:H67)</f>
        <v>75</v>
      </c>
      <c r="J67" s="104" t="s">
        <v>186</v>
      </c>
    </row>
    <row r="68" spans="1:10" ht="23.25" customHeight="1" thickBot="1" x14ac:dyDescent="0.3">
      <c r="B68" s="109" t="s">
        <v>203</v>
      </c>
      <c r="C68" s="101" t="s">
        <v>189</v>
      </c>
      <c r="D68" s="101" t="s">
        <v>150</v>
      </c>
      <c r="E68" s="101">
        <v>60</v>
      </c>
      <c r="F68" s="101">
        <v>20</v>
      </c>
      <c r="G68" s="101">
        <v>20</v>
      </c>
      <c r="H68" s="102">
        <v>20</v>
      </c>
      <c r="I68" s="103">
        <f t="shared" ref="I68:I69" si="6">SUM(E68:H68)</f>
        <v>120</v>
      </c>
      <c r="J68" s="104"/>
    </row>
    <row r="69" spans="1:10" ht="23.25" customHeight="1" thickBot="1" x14ac:dyDescent="0.3">
      <c r="B69" s="109" t="s">
        <v>204</v>
      </c>
      <c r="C69" s="101" t="s">
        <v>189</v>
      </c>
      <c r="D69" s="101" t="s">
        <v>150</v>
      </c>
      <c r="E69" s="101">
        <v>90</v>
      </c>
      <c r="F69" s="101">
        <v>60</v>
      </c>
      <c r="G69" s="101">
        <v>20</v>
      </c>
      <c r="H69" s="102">
        <v>20</v>
      </c>
      <c r="I69" s="103">
        <f t="shared" si="6"/>
        <v>190</v>
      </c>
      <c r="J69" s="104" t="s">
        <v>205</v>
      </c>
    </row>
    <row r="70" spans="1:10" ht="19.5" thickBot="1" x14ac:dyDescent="0.35">
      <c r="A70" s="94"/>
      <c r="B70" s="364" t="s">
        <v>165</v>
      </c>
      <c r="C70" s="364"/>
      <c r="D70" s="364"/>
      <c r="E70" s="108">
        <f>SUM(E67:E69)</f>
        <v>185</v>
      </c>
      <c r="F70" s="108">
        <f t="shared" ref="F70:H70" si="7">SUM(F67:F69)</f>
        <v>100</v>
      </c>
      <c r="G70" s="108">
        <f t="shared" si="7"/>
        <v>60</v>
      </c>
      <c r="H70" s="108">
        <f t="shared" si="7"/>
        <v>40</v>
      </c>
      <c r="I70" s="108">
        <f>SUM(I67:I69)/60</f>
        <v>6.416666666666667</v>
      </c>
      <c r="J70" s="92"/>
    </row>
  </sheetData>
  <mergeCells count="5">
    <mergeCell ref="B22:D22"/>
    <mergeCell ref="B39:D39"/>
    <mergeCell ref="B50:D50"/>
    <mergeCell ref="B63:D63"/>
    <mergeCell ref="B70:D70"/>
  </mergeCells>
  <pageMargins left="0.7" right="0.7" top="0.75" bottom="0.75" header="0.3" footer="0.3"/>
  <pageSetup scale="64"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28"/>
  <sheetViews>
    <sheetView topLeftCell="B1" workbookViewId="0">
      <pane xSplit="1" ySplit="1" topLeftCell="C2" activePane="bottomRight" state="frozen"/>
      <selection activeCell="B1" sqref="B1"/>
      <selection pane="topRight" activeCell="C1" sqref="C1"/>
      <selection pane="bottomLeft" activeCell="B2" sqref="B2"/>
      <selection pane="bottomRight" activeCell="B1" sqref="B1"/>
    </sheetView>
  </sheetViews>
  <sheetFormatPr defaultRowHeight="15" x14ac:dyDescent="0.25"/>
  <cols>
    <col min="1" max="1" width="3.7109375" customWidth="1"/>
    <col min="2" max="2" width="17.7109375" customWidth="1"/>
    <col min="3" max="15" width="8.7109375" customWidth="1"/>
    <col min="257" max="257" width="3.7109375" customWidth="1"/>
    <col min="258" max="258" width="17.7109375" customWidth="1"/>
    <col min="259" max="271" width="8.7109375" customWidth="1"/>
    <col min="513" max="513" width="3.7109375" customWidth="1"/>
    <col min="514" max="514" width="17.7109375" customWidth="1"/>
    <col min="515" max="527" width="8.7109375" customWidth="1"/>
    <col min="769" max="769" width="3.7109375" customWidth="1"/>
    <col min="770" max="770" width="17.7109375" customWidth="1"/>
    <col min="771" max="783" width="8.7109375" customWidth="1"/>
    <col min="1025" max="1025" width="3.7109375" customWidth="1"/>
    <col min="1026" max="1026" width="17.7109375" customWidth="1"/>
    <col min="1027" max="1039" width="8.7109375" customWidth="1"/>
    <col min="1281" max="1281" width="3.7109375" customWidth="1"/>
    <col min="1282" max="1282" width="17.7109375" customWidth="1"/>
    <col min="1283" max="1295" width="8.7109375" customWidth="1"/>
    <col min="1537" max="1537" width="3.7109375" customWidth="1"/>
    <col min="1538" max="1538" width="17.7109375" customWidth="1"/>
    <col min="1539" max="1551" width="8.7109375" customWidth="1"/>
    <col min="1793" max="1793" width="3.7109375" customWidth="1"/>
    <col min="1794" max="1794" width="17.7109375" customWidth="1"/>
    <col min="1795" max="1807" width="8.7109375" customWidth="1"/>
    <col min="2049" max="2049" width="3.7109375" customWidth="1"/>
    <col min="2050" max="2050" width="17.7109375" customWidth="1"/>
    <col min="2051" max="2063" width="8.7109375" customWidth="1"/>
    <col min="2305" max="2305" width="3.7109375" customWidth="1"/>
    <col min="2306" max="2306" width="17.7109375" customWidth="1"/>
    <col min="2307" max="2319" width="8.7109375" customWidth="1"/>
    <col min="2561" max="2561" width="3.7109375" customWidth="1"/>
    <col min="2562" max="2562" width="17.7109375" customWidth="1"/>
    <col min="2563" max="2575" width="8.7109375" customWidth="1"/>
    <col min="2817" max="2817" width="3.7109375" customWidth="1"/>
    <col min="2818" max="2818" width="17.7109375" customWidth="1"/>
    <col min="2819" max="2831" width="8.7109375" customWidth="1"/>
    <col min="3073" max="3073" width="3.7109375" customWidth="1"/>
    <col min="3074" max="3074" width="17.7109375" customWidth="1"/>
    <col min="3075" max="3087" width="8.7109375" customWidth="1"/>
    <col min="3329" max="3329" width="3.7109375" customWidth="1"/>
    <col min="3330" max="3330" width="17.7109375" customWidth="1"/>
    <col min="3331" max="3343" width="8.7109375" customWidth="1"/>
    <col min="3585" max="3585" width="3.7109375" customWidth="1"/>
    <col min="3586" max="3586" width="17.7109375" customWidth="1"/>
    <col min="3587" max="3599" width="8.7109375" customWidth="1"/>
    <col min="3841" max="3841" width="3.7109375" customWidth="1"/>
    <col min="3842" max="3842" width="17.7109375" customWidth="1"/>
    <col min="3843" max="3855" width="8.7109375" customWidth="1"/>
    <col min="4097" max="4097" width="3.7109375" customWidth="1"/>
    <col min="4098" max="4098" width="17.7109375" customWidth="1"/>
    <col min="4099" max="4111" width="8.7109375" customWidth="1"/>
    <col min="4353" max="4353" width="3.7109375" customWidth="1"/>
    <col min="4354" max="4354" width="17.7109375" customWidth="1"/>
    <col min="4355" max="4367" width="8.7109375" customWidth="1"/>
    <col min="4609" max="4609" width="3.7109375" customWidth="1"/>
    <col min="4610" max="4610" width="17.7109375" customWidth="1"/>
    <col min="4611" max="4623" width="8.7109375" customWidth="1"/>
    <col min="4865" max="4865" width="3.7109375" customWidth="1"/>
    <col min="4866" max="4866" width="17.7109375" customWidth="1"/>
    <col min="4867" max="4879" width="8.7109375" customWidth="1"/>
    <col min="5121" max="5121" width="3.7109375" customWidth="1"/>
    <col min="5122" max="5122" width="17.7109375" customWidth="1"/>
    <col min="5123" max="5135" width="8.7109375" customWidth="1"/>
    <col min="5377" max="5377" width="3.7109375" customWidth="1"/>
    <col min="5378" max="5378" width="17.7109375" customWidth="1"/>
    <col min="5379" max="5391" width="8.7109375" customWidth="1"/>
    <col min="5633" max="5633" width="3.7109375" customWidth="1"/>
    <col min="5634" max="5634" width="17.7109375" customWidth="1"/>
    <col min="5635" max="5647" width="8.7109375" customWidth="1"/>
    <col min="5889" max="5889" width="3.7109375" customWidth="1"/>
    <col min="5890" max="5890" width="17.7109375" customWidth="1"/>
    <col min="5891" max="5903" width="8.7109375" customWidth="1"/>
    <col min="6145" max="6145" width="3.7109375" customWidth="1"/>
    <col min="6146" max="6146" width="17.7109375" customWidth="1"/>
    <col min="6147" max="6159" width="8.7109375" customWidth="1"/>
    <col min="6401" max="6401" width="3.7109375" customWidth="1"/>
    <col min="6402" max="6402" width="17.7109375" customWidth="1"/>
    <col min="6403" max="6415" width="8.7109375" customWidth="1"/>
    <col min="6657" max="6657" width="3.7109375" customWidth="1"/>
    <col min="6658" max="6658" width="17.7109375" customWidth="1"/>
    <col min="6659" max="6671" width="8.7109375" customWidth="1"/>
    <col min="6913" max="6913" width="3.7109375" customWidth="1"/>
    <col min="6914" max="6914" width="17.7109375" customWidth="1"/>
    <col min="6915" max="6927" width="8.7109375" customWidth="1"/>
    <col min="7169" max="7169" width="3.7109375" customWidth="1"/>
    <col min="7170" max="7170" width="17.7109375" customWidth="1"/>
    <col min="7171" max="7183" width="8.7109375" customWidth="1"/>
    <col min="7425" max="7425" width="3.7109375" customWidth="1"/>
    <col min="7426" max="7426" width="17.7109375" customWidth="1"/>
    <col min="7427" max="7439" width="8.7109375" customWidth="1"/>
    <col min="7681" max="7681" width="3.7109375" customWidth="1"/>
    <col min="7682" max="7682" width="17.7109375" customWidth="1"/>
    <col min="7683" max="7695" width="8.7109375" customWidth="1"/>
    <col min="7937" max="7937" width="3.7109375" customWidth="1"/>
    <col min="7938" max="7938" width="17.7109375" customWidth="1"/>
    <col min="7939" max="7951" width="8.7109375" customWidth="1"/>
    <col min="8193" max="8193" width="3.7109375" customWidth="1"/>
    <col min="8194" max="8194" width="17.7109375" customWidth="1"/>
    <col min="8195" max="8207" width="8.7109375" customWidth="1"/>
    <col min="8449" max="8449" width="3.7109375" customWidth="1"/>
    <col min="8450" max="8450" width="17.7109375" customWidth="1"/>
    <col min="8451" max="8463" width="8.7109375" customWidth="1"/>
    <col min="8705" max="8705" width="3.7109375" customWidth="1"/>
    <col min="8706" max="8706" width="17.7109375" customWidth="1"/>
    <col min="8707" max="8719" width="8.7109375" customWidth="1"/>
    <col min="8961" max="8961" width="3.7109375" customWidth="1"/>
    <col min="8962" max="8962" width="17.7109375" customWidth="1"/>
    <col min="8963" max="8975" width="8.7109375" customWidth="1"/>
    <col min="9217" max="9217" width="3.7109375" customWidth="1"/>
    <col min="9218" max="9218" width="17.7109375" customWidth="1"/>
    <col min="9219" max="9231" width="8.7109375" customWidth="1"/>
    <col min="9473" max="9473" width="3.7109375" customWidth="1"/>
    <col min="9474" max="9474" width="17.7109375" customWidth="1"/>
    <col min="9475" max="9487" width="8.7109375" customWidth="1"/>
    <col min="9729" max="9729" width="3.7109375" customWidth="1"/>
    <col min="9730" max="9730" width="17.7109375" customWidth="1"/>
    <col min="9731" max="9743" width="8.7109375" customWidth="1"/>
    <col min="9985" max="9985" width="3.7109375" customWidth="1"/>
    <col min="9986" max="9986" width="17.7109375" customWidth="1"/>
    <col min="9987" max="9999" width="8.7109375" customWidth="1"/>
    <col min="10241" max="10241" width="3.7109375" customWidth="1"/>
    <col min="10242" max="10242" width="17.7109375" customWidth="1"/>
    <col min="10243" max="10255" width="8.7109375" customWidth="1"/>
    <col min="10497" max="10497" width="3.7109375" customWidth="1"/>
    <col min="10498" max="10498" width="17.7109375" customWidth="1"/>
    <col min="10499" max="10511" width="8.7109375" customWidth="1"/>
    <col min="10753" max="10753" width="3.7109375" customWidth="1"/>
    <col min="10754" max="10754" width="17.7109375" customWidth="1"/>
    <col min="10755" max="10767" width="8.7109375" customWidth="1"/>
    <col min="11009" max="11009" width="3.7109375" customWidth="1"/>
    <col min="11010" max="11010" width="17.7109375" customWidth="1"/>
    <col min="11011" max="11023" width="8.7109375" customWidth="1"/>
    <col min="11265" max="11265" width="3.7109375" customWidth="1"/>
    <col min="11266" max="11266" width="17.7109375" customWidth="1"/>
    <col min="11267" max="11279" width="8.7109375" customWidth="1"/>
    <col min="11521" max="11521" width="3.7109375" customWidth="1"/>
    <col min="11522" max="11522" width="17.7109375" customWidth="1"/>
    <col min="11523" max="11535" width="8.7109375" customWidth="1"/>
    <col min="11777" max="11777" width="3.7109375" customWidth="1"/>
    <col min="11778" max="11778" width="17.7109375" customWidth="1"/>
    <col min="11779" max="11791" width="8.7109375" customWidth="1"/>
    <col min="12033" max="12033" width="3.7109375" customWidth="1"/>
    <col min="12034" max="12034" width="17.7109375" customWidth="1"/>
    <col min="12035" max="12047" width="8.7109375" customWidth="1"/>
    <col min="12289" max="12289" width="3.7109375" customWidth="1"/>
    <col min="12290" max="12290" width="17.7109375" customWidth="1"/>
    <col min="12291" max="12303" width="8.7109375" customWidth="1"/>
    <col min="12545" max="12545" width="3.7109375" customWidth="1"/>
    <col min="12546" max="12546" width="17.7109375" customWidth="1"/>
    <col min="12547" max="12559" width="8.7109375" customWidth="1"/>
    <col min="12801" max="12801" width="3.7109375" customWidth="1"/>
    <col min="12802" max="12802" width="17.7109375" customWidth="1"/>
    <col min="12803" max="12815" width="8.7109375" customWidth="1"/>
    <col min="13057" max="13057" width="3.7109375" customWidth="1"/>
    <col min="13058" max="13058" width="17.7109375" customWidth="1"/>
    <col min="13059" max="13071" width="8.7109375" customWidth="1"/>
    <col min="13313" max="13313" width="3.7109375" customWidth="1"/>
    <col min="13314" max="13314" width="17.7109375" customWidth="1"/>
    <col min="13315" max="13327" width="8.7109375" customWidth="1"/>
    <col min="13569" max="13569" width="3.7109375" customWidth="1"/>
    <col min="13570" max="13570" width="17.7109375" customWidth="1"/>
    <col min="13571" max="13583" width="8.7109375" customWidth="1"/>
    <col min="13825" max="13825" width="3.7109375" customWidth="1"/>
    <col min="13826" max="13826" width="17.7109375" customWidth="1"/>
    <col min="13827" max="13839" width="8.7109375" customWidth="1"/>
    <col min="14081" max="14081" width="3.7109375" customWidth="1"/>
    <col min="14082" max="14082" width="17.7109375" customWidth="1"/>
    <col min="14083" max="14095" width="8.7109375" customWidth="1"/>
    <col min="14337" max="14337" width="3.7109375" customWidth="1"/>
    <col min="14338" max="14338" width="17.7109375" customWidth="1"/>
    <col min="14339" max="14351" width="8.7109375" customWidth="1"/>
    <col min="14593" max="14593" width="3.7109375" customWidth="1"/>
    <col min="14594" max="14594" width="17.7109375" customWidth="1"/>
    <col min="14595" max="14607" width="8.7109375" customWidth="1"/>
    <col min="14849" max="14849" width="3.7109375" customWidth="1"/>
    <col min="14850" max="14850" width="17.7109375" customWidth="1"/>
    <col min="14851" max="14863" width="8.7109375" customWidth="1"/>
    <col min="15105" max="15105" width="3.7109375" customWidth="1"/>
    <col min="15106" max="15106" width="17.7109375" customWidth="1"/>
    <col min="15107" max="15119" width="8.7109375" customWidth="1"/>
    <col min="15361" max="15361" width="3.7109375" customWidth="1"/>
    <col min="15362" max="15362" width="17.7109375" customWidth="1"/>
    <col min="15363" max="15375" width="8.7109375" customWidth="1"/>
    <col min="15617" max="15617" width="3.7109375" customWidth="1"/>
    <col min="15618" max="15618" width="17.7109375" customWidth="1"/>
    <col min="15619" max="15631" width="8.7109375" customWidth="1"/>
    <col min="15873" max="15873" width="3.7109375" customWidth="1"/>
    <col min="15874" max="15874" width="17.7109375" customWidth="1"/>
    <col min="15875" max="15887" width="8.7109375" customWidth="1"/>
    <col min="16129" max="16129" width="3.7109375" customWidth="1"/>
    <col min="16130" max="16130" width="17.7109375" customWidth="1"/>
    <col min="16131" max="16143" width="8.7109375" customWidth="1"/>
  </cols>
  <sheetData>
    <row r="1" spans="2:15" ht="15" customHeight="1" thickBot="1" x14ac:dyDescent="0.3">
      <c r="B1" s="111"/>
      <c r="C1" s="365">
        <v>41457</v>
      </c>
      <c r="D1" s="366"/>
      <c r="E1" s="366"/>
      <c r="F1" s="367"/>
      <c r="G1" s="365">
        <v>41488</v>
      </c>
      <c r="H1" s="366"/>
      <c r="I1" s="366"/>
      <c r="J1" s="367"/>
      <c r="K1" s="365">
        <v>41519</v>
      </c>
      <c r="L1" s="366"/>
      <c r="M1" s="366"/>
      <c r="N1" s="366"/>
      <c r="O1" s="367"/>
    </row>
    <row r="2" spans="2:15" ht="13.5" customHeight="1" thickBot="1" x14ac:dyDescent="0.3">
      <c r="B2" s="112" t="s">
        <v>206</v>
      </c>
      <c r="C2" s="113" t="s">
        <v>207</v>
      </c>
      <c r="D2" s="114" t="s">
        <v>208</v>
      </c>
      <c r="E2" s="114" t="s">
        <v>209</v>
      </c>
      <c r="F2" s="115" t="s">
        <v>210</v>
      </c>
      <c r="G2" s="113" t="s">
        <v>207</v>
      </c>
      <c r="H2" s="114" t="s">
        <v>208</v>
      </c>
      <c r="I2" s="114" t="s">
        <v>209</v>
      </c>
      <c r="J2" s="115" t="s">
        <v>210</v>
      </c>
      <c r="K2" s="113" t="s">
        <v>207</v>
      </c>
      <c r="L2" s="114" t="s">
        <v>208</v>
      </c>
      <c r="M2" s="114" t="s">
        <v>209</v>
      </c>
      <c r="N2" s="114" t="s">
        <v>210</v>
      </c>
      <c r="O2" s="115" t="s">
        <v>211</v>
      </c>
    </row>
    <row r="3" spans="2:15" ht="23.25" thickBot="1" x14ac:dyDescent="0.3">
      <c r="B3" s="112"/>
      <c r="C3" s="116" t="s">
        <v>212</v>
      </c>
      <c r="D3" s="117" t="s">
        <v>212</v>
      </c>
      <c r="E3" s="117" t="s">
        <v>212</v>
      </c>
      <c r="F3" s="118" t="s">
        <v>212</v>
      </c>
      <c r="G3" s="116" t="s">
        <v>212</v>
      </c>
      <c r="H3" s="117" t="s">
        <v>212</v>
      </c>
      <c r="I3" s="117" t="s">
        <v>212</v>
      </c>
      <c r="J3" s="118" t="s">
        <v>212</v>
      </c>
      <c r="K3" s="116" t="s">
        <v>212</v>
      </c>
      <c r="L3" s="117" t="s">
        <v>212</v>
      </c>
      <c r="M3" s="117" t="s">
        <v>212</v>
      </c>
      <c r="N3" s="117" t="s">
        <v>212</v>
      </c>
      <c r="O3" s="118" t="s">
        <v>212</v>
      </c>
    </row>
    <row r="4" spans="2:15" ht="18.75" customHeight="1" x14ac:dyDescent="0.25">
      <c r="B4" s="119" t="s">
        <v>213</v>
      </c>
      <c r="C4" s="120">
        <v>73</v>
      </c>
      <c r="D4" s="121">
        <v>45</v>
      </c>
      <c r="E4" s="121">
        <v>40</v>
      </c>
      <c r="F4" s="122">
        <v>38</v>
      </c>
      <c r="G4" s="120">
        <v>52</v>
      </c>
      <c r="H4" s="121">
        <v>64</v>
      </c>
      <c r="I4" s="121">
        <v>47</v>
      </c>
      <c r="J4" s="122">
        <v>62</v>
      </c>
      <c r="K4" s="120"/>
      <c r="L4" s="121"/>
      <c r="M4" s="121"/>
      <c r="N4" s="121"/>
      <c r="O4" s="122"/>
    </row>
    <row r="5" spans="2:15" ht="12" customHeight="1" x14ac:dyDescent="0.25">
      <c r="B5" s="123"/>
      <c r="C5" s="368"/>
      <c r="D5" s="369"/>
      <c r="E5" s="369"/>
      <c r="F5" s="370"/>
      <c r="G5" s="368"/>
      <c r="H5" s="369"/>
      <c r="I5" s="369"/>
      <c r="J5" s="370"/>
      <c r="K5" s="368"/>
      <c r="L5" s="369"/>
      <c r="M5" s="369"/>
      <c r="N5" s="369"/>
      <c r="O5" s="370"/>
    </row>
    <row r="6" spans="2:15" ht="14.25" customHeight="1" x14ac:dyDescent="0.25">
      <c r="B6" s="124" t="s">
        <v>214</v>
      </c>
      <c r="C6" s="120" t="s">
        <v>215</v>
      </c>
      <c r="D6" s="121" t="s">
        <v>215</v>
      </c>
      <c r="E6" s="121" t="s">
        <v>215</v>
      </c>
      <c r="F6" s="122" t="s">
        <v>215</v>
      </c>
      <c r="G6" s="120" t="s">
        <v>215</v>
      </c>
      <c r="H6" s="121" t="s">
        <v>215</v>
      </c>
      <c r="I6" s="121" t="s">
        <v>215</v>
      </c>
      <c r="J6" s="122" t="s">
        <v>215</v>
      </c>
      <c r="K6" s="120"/>
      <c r="L6" s="121"/>
      <c r="M6" s="121"/>
      <c r="N6" s="121"/>
      <c r="O6" s="122"/>
    </row>
    <row r="7" spans="2:15" ht="14.25" customHeight="1" x14ac:dyDescent="0.25">
      <c r="B7" s="124" t="s">
        <v>216</v>
      </c>
      <c r="C7" s="120" t="s">
        <v>215</v>
      </c>
      <c r="D7" s="121" t="s">
        <v>215</v>
      </c>
      <c r="E7" s="125" t="s">
        <v>215</v>
      </c>
      <c r="F7" s="122" t="s">
        <v>215</v>
      </c>
      <c r="G7" s="120" t="s">
        <v>215</v>
      </c>
      <c r="H7" s="121" t="s">
        <v>215</v>
      </c>
      <c r="I7" s="121">
        <v>7</v>
      </c>
      <c r="J7" s="122" t="s">
        <v>215</v>
      </c>
      <c r="K7" s="120"/>
      <c r="L7" s="121"/>
      <c r="M7" s="121"/>
      <c r="N7" s="121"/>
      <c r="O7" s="122"/>
    </row>
    <row r="8" spans="2:15" ht="14.25" customHeight="1" x14ac:dyDescent="0.25">
      <c r="B8" s="124" t="s">
        <v>217</v>
      </c>
      <c r="C8" s="120">
        <v>15</v>
      </c>
      <c r="D8" s="121">
        <v>20</v>
      </c>
      <c r="E8" s="121" t="s">
        <v>215</v>
      </c>
      <c r="F8" s="122" t="s">
        <v>215</v>
      </c>
      <c r="G8" s="120" t="s">
        <v>215</v>
      </c>
      <c r="H8" s="121" t="s">
        <v>215</v>
      </c>
      <c r="I8" s="121" t="s">
        <v>215</v>
      </c>
      <c r="J8" s="122" t="s">
        <v>215</v>
      </c>
      <c r="K8" s="120"/>
      <c r="L8" s="125"/>
      <c r="M8" s="121"/>
      <c r="N8" s="121"/>
      <c r="O8" s="122"/>
    </row>
    <row r="9" spans="2:15" ht="14.25" customHeight="1" x14ac:dyDescent="0.25">
      <c r="B9" s="124" t="s">
        <v>218</v>
      </c>
      <c r="C9" s="120">
        <v>35</v>
      </c>
      <c r="D9" s="125">
        <v>26</v>
      </c>
      <c r="E9" s="121">
        <v>6</v>
      </c>
      <c r="F9" s="122">
        <v>12</v>
      </c>
      <c r="G9" s="120">
        <v>19</v>
      </c>
      <c r="H9" s="121">
        <v>5</v>
      </c>
      <c r="I9" s="125">
        <v>21</v>
      </c>
      <c r="J9" s="122">
        <v>13</v>
      </c>
      <c r="K9" s="120"/>
      <c r="L9" s="121"/>
      <c r="M9" s="125"/>
      <c r="N9" s="125"/>
      <c r="O9" s="126"/>
    </row>
    <row r="10" spans="2:15" ht="14.25" customHeight="1" x14ac:dyDescent="0.25">
      <c r="B10" s="124" t="s">
        <v>219</v>
      </c>
      <c r="C10" s="120">
        <v>13</v>
      </c>
      <c r="D10" s="125">
        <v>41</v>
      </c>
      <c r="E10" s="125">
        <v>19</v>
      </c>
      <c r="F10" s="126" t="s">
        <v>215</v>
      </c>
      <c r="G10" s="120">
        <v>54</v>
      </c>
      <c r="H10" s="121">
        <v>14</v>
      </c>
      <c r="I10" s="125">
        <v>36</v>
      </c>
      <c r="J10" s="122">
        <v>10</v>
      </c>
      <c r="K10" s="127"/>
      <c r="L10" s="121"/>
      <c r="M10" s="125"/>
      <c r="N10" s="125"/>
      <c r="O10" s="126"/>
    </row>
    <row r="11" spans="2:15" ht="14.25" customHeight="1" x14ac:dyDescent="0.25">
      <c r="B11" s="124" t="s">
        <v>220</v>
      </c>
      <c r="C11" s="120">
        <v>25</v>
      </c>
      <c r="D11" s="125">
        <v>11</v>
      </c>
      <c r="E11" s="125">
        <v>11</v>
      </c>
      <c r="F11" s="126">
        <v>11</v>
      </c>
      <c r="G11" s="120">
        <v>16</v>
      </c>
      <c r="H11" s="121" t="s">
        <v>215</v>
      </c>
      <c r="I11" s="125">
        <v>32</v>
      </c>
      <c r="J11" s="122">
        <v>11</v>
      </c>
      <c r="K11" s="120"/>
      <c r="L11" s="125"/>
      <c r="M11" s="128"/>
      <c r="N11" s="125"/>
      <c r="O11" s="126"/>
    </row>
    <row r="12" spans="2:15" ht="14.25" customHeight="1" x14ac:dyDescent="0.25">
      <c r="B12" s="124" t="s">
        <v>221</v>
      </c>
      <c r="C12" s="120">
        <v>7</v>
      </c>
      <c r="D12" s="125">
        <v>32</v>
      </c>
      <c r="E12" s="125">
        <v>21</v>
      </c>
      <c r="F12" s="126">
        <v>18</v>
      </c>
      <c r="G12" s="120">
        <v>17</v>
      </c>
      <c r="H12" s="125">
        <v>24</v>
      </c>
      <c r="I12" s="125">
        <v>26</v>
      </c>
      <c r="J12" s="122">
        <v>11</v>
      </c>
      <c r="K12" s="120"/>
      <c r="L12" s="121"/>
      <c r="M12" s="125"/>
      <c r="N12" s="125"/>
      <c r="O12" s="122"/>
    </row>
    <row r="13" spans="2:15" ht="14.25" customHeight="1" x14ac:dyDescent="0.25">
      <c r="B13" s="124" t="s">
        <v>222</v>
      </c>
      <c r="C13" s="120">
        <v>8</v>
      </c>
      <c r="D13" s="125">
        <v>9</v>
      </c>
      <c r="E13" s="125">
        <v>9</v>
      </c>
      <c r="F13" s="126">
        <v>9</v>
      </c>
      <c r="G13" s="120">
        <v>21</v>
      </c>
      <c r="H13" s="121">
        <v>11</v>
      </c>
      <c r="I13" s="125">
        <v>36</v>
      </c>
      <c r="J13" s="122" t="s">
        <v>215</v>
      </c>
      <c r="K13" s="120"/>
      <c r="L13" s="121"/>
      <c r="M13" s="121"/>
      <c r="N13" s="125"/>
      <c r="O13" s="122"/>
    </row>
    <row r="14" spans="2:15" ht="14.25" customHeight="1" x14ac:dyDescent="0.25">
      <c r="B14" s="124" t="s">
        <v>223</v>
      </c>
      <c r="C14" s="120">
        <v>34</v>
      </c>
      <c r="D14" s="121">
        <v>20</v>
      </c>
      <c r="E14" s="121">
        <v>3</v>
      </c>
      <c r="F14" s="122">
        <v>17</v>
      </c>
      <c r="G14" s="120">
        <v>26</v>
      </c>
      <c r="H14" s="125">
        <v>20</v>
      </c>
      <c r="I14" s="125">
        <v>21</v>
      </c>
      <c r="J14" s="122" t="s">
        <v>215</v>
      </c>
      <c r="K14" s="120"/>
      <c r="L14" s="125"/>
      <c r="M14" s="125"/>
      <c r="N14" s="125"/>
      <c r="O14" s="126"/>
    </row>
    <row r="15" spans="2:15" ht="14.25" customHeight="1" x14ac:dyDescent="0.25">
      <c r="B15" s="124" t="s">
        <v>224</v>
      </c>
      <c r="C15" s="120">
        <v>7</v>
      </c>
      <c r="D15" s="121" t="s">
        <v>215</v>
      </c>
      <c r="E15" s="121" t="s">
        <v>215</v>
      </c>
      <c r="F15" s="122" t="s">
        <v>215</v>
      </c>
      <c r="G15" s="120" t="s">
        <v>215</v>
      </c>
      <c r="H15" s="121" t="s">
        <v>215</v>
      </c>
      <c r="I15" s="125" t="s">
        <v>215</v>
      </c>
      <c r="J15" s="122" t="s">
        <v>215</v>
      </c>
      <c r="K15" s="120"/>
      <c r="L15" s="125"/>
      <c r="M15" s="125"/>
      <c r="N15" s="125"/>
      <c r="O15" s="126"/>
    </row>
    <row r="16" spans="2:15" ht="12" customHeight="1" x14ac:dyDescent="0.25">
      <c r="B16" s="123"/>
      <c r="C16" s="368"/>
      <c r="D16" s="369"/>
      <c r="E16" s="369"/>
      <c r="F16" s="370"/>
      <c r="G16" s="368"/>
      <c r="H16" s="369"/>
      <c r="I16" s="369"/>
      <c r="J16" s="370"/>
      <c r="K16" s="368"/>
      <c r="L16" s="369"/>
      <c r="M16" s="369"/>
      <c r="N16" s="369"/>
      <c r="O16" s="370"/>
    </row>
    <row r="17" spans="2:15" ht="14.25" customHeight="1" x14ac:dyDescent="0.25">
      <c r="B17" s="124" t="s">
        <v>225</v>
      </c>
      <c r="C17" s="129">
        <v>61</v>
      </c>
      <c r="D17" s="130" t="s">
        <v>215</v>
      </c>
      <c r="E17" s="371">
        <v>117</v>
      </c>
      <c r="F17" s="374">
        <v>111</v>
      </c>
      <c r="G17" s="129">
        <v>58</v>
      </c>
      <c r="H17" s="130">
        <v>46</v>
      </c>
      <c r="I17" s="130">
        <v>41</v>
      </c>
      <c r="J17" s="374">
        <v>192</v>
      </c>
      <c r="K17" s="131"/>
      <c r="L17" s="131"/>
      <c r="M17" s="131"/>
      <c r="N17" s="131"/>
      <c r="O17" s="374"/>
    </row>
    <row r="18" spans="2:15" ht="14.25" customHeight="1" x14ac:dyDescent="0.25">
      <c r="B18" s="124" t="s">
        <v>226</v>
      </c>
      <c r="C18" s="129">
        <v>40</v>
      </c>
      <c r="D18" s="130">
        <v>44</v>
      </c>
      <c r="E18" s="372"/>
      <c r="F18" s="375"/>
      <c r="G18" s="129">
        <v>50</v>
      </c>
      <c r="H18" s="130">
        <v>40</v>
      </c>
      <c r="I18" s="130">
        <v>35</v>
      </c>
      <c r="J18" s="375"/>
      <c r="K18" s="130"/>
      <c r="L18" s="130"/>
      <c r="M18" s="130"/>
      <c r="N18" s="130"/>
      <c r="O18" s="375"/>
    </row>
    <row r="19" spans="2:15" ht="14.25" customHeight="1" x14ac:dyDescent="0.25">
      <c r="B19" s="124" t="s">
        <v>227</v>
      </c>
      <c r="C19" s="129">
        <v>45</v>
      </c>
      <c r="D19" s="130">
        <v>53</v>
      </c>
      <c r="E19" s="372"/>
      <c r="F19" s="375"/>
      <c r="G19" s="129">
        <v>65</v>
      </c>
      <c r="H19" s="130">
        <v>22</v>
      </c>
      <c r="I19" s="130">
        <v>40</v>
      </c>
      <c r="J19" s="375"/>
      <c r="K19" s="130"/>
      <c r="L19" s="130"/>
      <c r="M19" s="130"/>
      <c r="N19" s="130"/>
      <c r="O19" s="375"/>
    </row>
    <row r="20" spans="2:15" ht="14.25" customHeight="1" x14ac:dyDescent="0.25">
      <c r="B20" s="124" t="s">
        <v>228</v>
      </c>
      <c r="C20" s="129">
        <v>6</v>
      </c>
      <c r="D20" s="130">
        <v>8</v>
      </c>
      <c r="E20" s="372"/>
      <c r="F20" s="375"/>
      <c r="G20" s="129">
        <v>6</v>
      </c>
      <c r="H20" s="130">
        <v>27</v>
      </c>
      <c r="I20" s="130">
        <v>37</v>
      </c>
      <c r="J20" s="375"/>
      <c r="K20" s="130"/>
      <c r="L20" s="130"/>
      <c r="M20" s="130"/>
      <c r="N20" s="130"/>
      <c r="O20" s="375"/>
    </row>
    <row r="21" spans="2:15" ht="14.25" customHeight="1" x14ac:dyDescent="0.25">
      <c r="B21" s="124" t="s">
        <v>229</v>
      </c>
      <c r="C21" s="129">
        <v>8</v>
      </c>
      <c r="D21" s="130">
        <v>30</v>
      </c>
      <c r="E21" s="372"/>
      <c r="F21" s="375"/>
      <c r="G21" s="132">
        <v>15</v>
      </c>
      <c r="H21" s="133">
        <v>31</v>
      </c>
      <c r="I21" s="133">
        <v>18</v>
      </c>
      <c r="J21" s="375"/>
      <c r="K21" s="133"/>
      <c r="L21" s="133"/>
      <c r="M21" s="133"/>
      <c r="N21" s="133"/>
      <c r="O21" s="375"/>
    </row>
    <row r="22" spans="2:15" ht="14.25" customHeight="1" x14ac:dyDescent="0.25">
      <c r="B22" s="124" t="s">
        <v>230</v>
      </c>
      <c r="C22" s="134">
        <v>3</v>
      </c>
      <c r="D22" s="135">
        <v>6</v>
      </c>
      <c r="E22" s="372"/>
      <c r="F22" s="375"/>
      <c r="G22" s="129">
        <v>3</v>
      </c>
      <c r="H22" s="130">
        <v>7</v>
      </c>
      <c r="I22" s="130">
        <v>0</v>
      </c>
      <c r="J22" s="375"/>
      <c r="K22" s="131"/>
      <c r="L22" s="131"/>
      <c r="M22" s="131"/>
      <c r="N22" s="131"/>
      <c r="O22" s="375"/>
    </row>
    <row r="23" spans="2:15" ht="14.25" customHeight="1" x14ac:dyDescent="0.25">
      <c r="B23" s="136" t="s">
        <v>231</v>
      </c>
      <c r="C23" s="129">
        <v>30</v>
      </c>
      <c r="D23" s="137" t="s">
        <v>215</v>
      </c>
      <c r="E23" s="372"/>
      <c r="F23" s="375"/>
      <c r="G23" s="138" t="s">
        <v>215</v>
      </c>
      <c r="H23" s="137">
        <v>16</v>
      </c>
      <c r="I23" s="137">
        <v>25</v>
      </c>
      <c r="J23" s="375"/>
      <c r="K23" s="139"/>
      <c r="L23" s="139"/>
      <c r="M23" s="139"/>
      <c r="N23" s="139"/>
      <c r="O23" s="375"/>
    </row>
    <row r="24" spans="2:15" ht="14.25" customHeight="1" thickBot="1" x14ac:dyDescent="0.3">
      <c r="B24" s="124" t="s">
        <v>232</v>
      </c>
      <c r="C24" s="129">
        <v>15</v>
      </c>
      <c r="D24" s="130">
        <v>11</v>
      </c>
      <c r="E24" s="373"/>
      <c r="F24" s="376"/>
      <c r="G24" s="129">
        <v>17</v>
      </c>
      <c r="H24" s="130">
        <v>16</v>
      </c>
      <c r="I24" s="130">
        <v>16</v>
      </c>
      <c r="J24" s="376"/>
      <c r="K24" s="130"/>
      <c r="L24" s="130"/>
      <c r="M24" s="130"/>
      <c r="N24" s="130"/>
      <c r="O24" s="376"/>
    </row>
    <row r="25" spans="2:15" ht="13.5" customHeight="1" thickBot="1" x14ac:dyDescent="0.3">
      <c r="B25" s="140" t="s">
        <v>233</v>
      </c>
      <c r="C25" s="141">
        <f t="shared" ref="C25:O25" si="0">SUM(C17:C24)</f>
        <v>208</v>
      </c>
      <c r="D25" s="142">
        <f t="shared" si="0"/>
        <v>152</v>
      </c>
      <c r="E25" s="142">
        <f t="shared" si="0"/>
        <v>117</v>
      </c>
      <c r="F25" s="143">
        <f t="shared" si="0"/>
        <v>111</v>
      </c>
      <c r="G25" s="141">
        <f t="shared" si="0"/>
        <v>214</v>
      </c>
      <c r="H25" s="142">
        <f t="shared" si="0"/>
        <v>205</v>
      </c>
      <c r="I25" s="142">
        <f t="shared" si="0"/>
        <v>212</v>
      </c>
      <c r="J25" s="143">
        <f t="shared" si="0"/>
        <v>192</v>
      </c>
      <c r="K25" s="141">
        <f t="shared" si="0"/>
        <v>0</v>
      </c>
      <c r="L25" s="142">
        <f t="shared" si="0"/>
        <v>0</v>
      </c>
      <c r="M25" s="142">
        <f t="shared" si="0"/>
        <v>0</v>
      </c>
      <c r="N25" s="142">
        <f t="shared" si="0"/>
        <v>0</v>
      </c>
      <c r="O25" s="143">
        <f t="shared" si="0"/>
        <v>0</v>
      </c>
    </row>
    <row r="28" spans="2:15" x14ac:dyDescent="0.25">
      <c r="E28" s="144"/>
      <c r="I28" s="144"/>
      <c r="M28" s="144"/>
      <c r="N28" s="144"/>
    </row>
  </sheetData>
  <mergeCells count="13">
    <mergeCell ref="C16:F16"/>
    <mergeCell ref="G16:J16"/>
    <mergeCell ref="K16:O16"/>
    <mergeCell ref="E17:E24"/>
    <mergeCell ref="F17:F24"/>
    <mergeCell ref="J17:J24"/>
    <mergeCell ref="O17:O24"/>
    <mergeCell ref="C1:F1"/>
    <mergeCell ref="G1:J1"/>
    <mergeCell ref="K1:O1"/>
    <mergeCell ref="C5:F5"/>
    <mergeCell ref="G5:J5"/>
    <mergeCell ref="K5:O5"/>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activeCell="D14" sqref="D14"/>
    </sheetView>
  </sheetViews>
  <sheetFormatPr defaultRowHeight="15" x14ac:dyDescent="0.25"/>
  <cols>
    <col min="1" max="1" width="3" customWidth="1"/>
    <col min="2" max="2" width="20.42578125" style="46" customWidth="1"/>
    <col min="3" max="3" width="9.42578125" style="82" customWidth="1"/>
    <col min="4" max="4" width="9.85546875" style="82" customWidth="1"/>
    <col min="5" max="5" width="67.5703125" style="46" customWidth="1"/>
    <col min="6" max="6" width="8.7109375" style="82" customWidth="1"/>
    <col min="7" max="7" width="9.5703125" style="82" customWidth="1"/>
  </cols>
  <sheetData>
    <row r="1" spans="1:7" s="94" customFormat="1" x14ac:dyDescent="0.25">
      <c r="A1" s="145"/>
      <c r="B1" s="92" t="s">
        <v>234</v>
      </c>
      <c r="C1" s="93"/>
      <c r="D1" s="93"/>
      <c r="E1" s="92" t="s">
        <v>235</v>
      </c>
      <c r="F1" s="82"/>
      <c r="G1" s="82"/>
    </row>
    <row r="2" spans="1:7" s="94" customFormat="1" ht="8.25" customHeight="1" x14ac:dyDescent="0.25">
      <c r="A2" s="145"/>
      <c r="B2" s="92"/>
      <c r="C2" s="93"/>
      <c r="D2" s="93"/>
      <c r="E2" s="92"/>
      <c r="F2" s="82"/>
      <c r="G2" s="82"/>
    </row>
    <row r="3" spans="1:7" x14ac:dyDescent="0.25">
      <c r="A3" s="145"/>
      <c r="B3" s="92" t="s">
        <v>236</v>
      </c>
    </row>
    <row r="4" spans="1:7" s="99" customFormat="1" ht="25.5" x14ac:dyDescent="0.25">
      <c r="A4" s="146"/>
      <c r="B4" s="147" t="s">
        <v>133</v>
      </c>
      <c r="C4" s="148" t="s">
        <v>134</v>
      </c>
      <c r="D4" s="148" t="s">
        <v>135</v>
      </c>
      <c r="E4" s="147" t="s">
        <v>237</v>
      </c>
      <c r="F4" s="148" t="s">
        <v>238</v>
      </c>
      <c r="G4" s="148" t="s">
        <v>239</v>
      </c>
    </row>
    <row r="5" spans="1:7" ht="23.25" customHeight="1" x14ac:dyDescent="0.25">
      <c r="A5" s="145"/>
      <c r="B5" s="149" t="s">
        <v>168</v>
      </c>
      <c r="C5" s="130" t="s">
        <v>140</v>
      </c>
      <c r="D5" s="130" t="s">
        <v>141</v>
      </c>
      <c r="E5" s="149" t="s">
        <v>240</v>
      </c>
      <c r="F5" s="130" t="s">
        <v>141</v>
      </c>
      <c r="G5" s="130" t="s">
        <v>141</v>
      </c>
    </row>
    <row r="6" spans="1:7" ht="23.25" customHeight="1" x14ac:dyDescent="0.25">
      <c r="A6" s="145"/>
      <c r="B6" s="149" t="s">
        <v>171</v>
      </c>
      <c r="C6" s="130" t="s">
        <v>140</v>
      </c>
      <c r="D6" s="130" t="s">
        <v>141</v>
      </c>
      <c r="E6" s="149" t="s">
        <v>240</v>
      </c>
      <c r="F6" s="130" t="s">
        <v>141</v>
      </c>
      <c r="G6" s="130" t="s">
        <v>141</v>
      </c>
    </row>
    <row r="7" spans="1:7" ht="23.25" customHeight="1" x14ac:dyDescent="0.25">
      <c r="A7" s="145"/>
      <c r="B7" s="149" t="s">
        <v>241</v>
      </c>
      <c r="C7" s="130" t="s">
        <v>140</v>
      </c>
      <c r="D7" s="130" t="s">
        <v>141</v>
      </c>
      <c r="E7" s="149" t="s">
        <v>242</v>
      </c>
      <c r="F7" s="130" t="s">
        <v>141</v>
      </c>
      <c r="G7" s="130" t="s">
        <v>141</v>
      </c>
    </row>
    <row r="8" spans="1:7" ht="23.25" customHeight="1" x14ac:dyDescent="0.25">
      <c r="A8" s="145"/>
      <c r="B8" s="149" t="s">
        <v>172</v>
      </c>
      <c r="C8" s="130" t="s">
        <v>140</v>
      </c>
      <c r="D8" s="130" t="s">
        <v>150</v>
      </c>
      <c r="E8" s="149" t="s">
        <v>240</v>
      </c>
      <c r="F8" s="130" t="s">
        <v>141</v>
      </c>
      <c r="G8" s="130" t="s">
        <v>141</v>
      </c>
    </row>
    <row r="9" spans="1:7" ht="23.25" customHeight="1" x14ac:dyDescent="0.25">
      <c r="A9" s="145"/>
      <c r="B9" s="149" t="s">
        <v>243</v>
      </c>
      <c r="C9" s="130" t="s">
        <v>140</v>
      </c>
      <c r="D9" s="130" t="s">
        <v>150</v>
      </c>
      <c r="E9" s="149" t="s">
        <v>244</v>
      </c>
      <c r="F9" s="130" t="s">
        <v>141</v>
      </c>
      <c r="G9" s="130" t="s">
        <v>141</v>
      </c>
    </row>
    <row r="10" spans="1:7" x14ac:dyDescent="0.25">
      <c r="A10" s="145"/>
    </row>
    <row r="11" spans="1:7" s="99" customFormat="1" x14ac:dyDescent="0.25">
      <c r="A11" s="145"/>
      <c r="B11" s="92" t="s">
        <v>245</v>
      </c>
      <c r="C11" s="82"/>
      <c r="D11" s="82"/>
      <c r="E11" s="46"/>
      <c r="F11" s="82"/>
      <c r="G11" s="82"/>
    </row>
    <row r="12" spans="1:7" s="99" customFormat="1" ht="25.5" x14ac:dyDescent="0.25">
      <c r="A12" s="146"/>
      <c r="B12" s="147" t="s">
        <v>133</v>
      </c>
      <c r="C12" s="148" t="s">
        <v>134</v>
      </c>
      <c r="D12" s="148" t="s">
        <v>135</v>
      </c>
      <c r="E12" s="147" t="s">
        <v>237</v>
      </c>
      <c r="F12" s="148" t="s">
        <v>238</v>
      </c>
      <c r="G12" s="148" t="s">
        <v>239</v>
      </c>
    </row>
    <row r="13" spans="1:7" ht="23.25" customHeight="1" x14ac:dyDescent="0.25">
      <c r="A13" s="145"/>
      <c r="B13" s="149" t="s">
        <v>184</v>
      </c>
      <c r="C13" s="130" t="s">
        <v>140</v>
      </c>
      <c r="D13" s="130" t="s">
        <v>141</v>
      </c>
      <c r="E13" s="149" t="s">
        <v>246</v>
      </c>
      <c r="F13" s="130" t="s">
        <v>141</v>
      </c>
      <c r="G13" s="130" t="s">
        <v>141</v>
      </c>
    </row>
    <row r="14" spans="1:7" ht="23.25" customHeight="1" x14ac:dyDescent="0.25">
      <c r="A14" s="145"/>
      <c r="B14" s="149" t="s">
        <v>173</v>
      </c>
      <c r="C14" s="130" t="s">
        <v>189</v>
      </c>
      <c r="D14" s="130" t="s">
        <v>141</v>
      </c>
      <c r="E14" s="149" t="s">
        <v>247</v>
      </c>
      <c r="F14" s="130" t="s">
        <v>141</v>
      </c>
      <c r="G14" s="130" t="s">
        <v>141</v>
      </c>
    </row>
    <row r="15" spans="1:7" ht="23.25" customHeight="1" x14ac:dyDescent="0.25">
      <c r="A15" s="145"/>
      <c r="B15" s="149" t="s">
        <v>248</v>
      </c>
      <c r="C15" s="130" t="s">
        <v>140</v>
      </c>
      <c r="D15" s="130" t="s">
        <v>141</v>
      </c>
      <c r="E15" s="149" t="s">
        <v>249</v>
      </c>
      <c r="F15" s="130" t="s">
        <v>141</v>
      </c>
      <c r="G15" s="130" t="s">
        <v>141</v>
      </c>
    </row>
    <row r="16" spans="1:7" x14ac:dyDescent="0.25">
      <c r="A16" s="145"/>
      <c r="F16" s="145"/>
      <c r="G16" s="145"/>
    </row>
    <row r="17" spans="1:7" s="99" customFormat="1" x14ac:dyDescent="0.25">
      <c r="A17" s="145"/>
      <c r="B17" s="92" t="s">
        <v>250</v>
      </c>
      <c r="C17" s="82"/>
      <c r="D17" s="82"/>
      <c r="E17" s="46"/>
      <c r="F17" s="145"/>
      <c r="G17" s="145"/>
    </row>
    <row r="18" spans="1:7" s="99" customFormat="1" ht="25.5" x14ac:dyDescent="0.25">
      <c r="A18" s="146"/>
      <c r="B18" s="147" t="s">
        <v>133</v>
      </c>
      <c r="C18" s="148" t="s">
        <v>134</v>
      </c>
      <c r="D18" s="148" t="s">
        <v>135</v>
      </c>
      <c r="E18" s="147" t="s">
        <v>237</v>
      </c>
      <c r="F18" s="148" t="s">
        <v>238</v>
      </c>
      <c r="G18" s="148" t="s">
        <v>239</v>
      </c>
    </row>
    <row r="19" spans="1:7" ht="23.25" customHeight="1" x14ac:dyDescent="0.25">
      <c r="A19" s="145"/>
      <c r="B19" s="149" t="s">
        <v>193</v>
      </c>
      <c r="C19" s="130" t="s">
        <v>146</v>
      </c>
      <c r="D19" s="130" t="s">
        <v>150</v>
      </c>
      <c r="E19" s="149" t="s">
        <v>251</v>
      </c>
      <c r="F19" s="130" t="s">
        <v>141</v>
      </c>
      <c r="G19" s="130" t="s">
        <v>141</v>
      </c>
    </row>
    <row r="20" spans="1:7" ht="23.25" customHeight="1" x14ac:dyDescent="0.25">
      <c r="A20" s="145"/>
      <c r="B20" s="149" t="s">
        <v>197</v>
      </c>
      <c r="C20" s="130" t="s">
        <v>189</v>
      </c>
      <c r="D20" s="130" t="s">
        <v>150</v>
      </c>
      <c r="E20" s="149" t="s">
        <v>252</v>
      </c>
      <c r="F20" s="130" t="s">
        <v>141</v>
      </c>
      <c r="G20" s="130" t="s">
        <v>141</v>
      </c>
    </row>
    <row r="21" spans="1:7" ht="23.25" customHeight="1" x14ac:dyDescent="0.25">
      <c r="A21" s="145"/>
      <c r="B21" s="149" t="s">
        <v>195</v>
      </c>
      <c r="C21" s="130" t="s">
        <v>146</v>
      </c>
      <c r="D21" s="130" t="s">
        <v>141</v>
      </c>
      <c r="E21" s="149" t="s">
        <v>253</v>
      </c>
      <c r="F21" s="130" t="s">
        <v>141</v>
      </c>
      <c r="G21" s="130" t="s">
        <v>141</v>
      </c>
    </row>
    <row r="22" spans="1:7" ht="23.25" customHeight="1" x14ac:dyDescent="0.25">
      <c r="A22" s="145"/>
      <c r="B22" s="149" t="s">
        <v>254</v>
      </c>
      <c r="C22" s="130" t="s">
        <v>140</v>
      </c>
      <c r="D22" s="130" t="s">
        <v>141</v>
      </c>
      <c r="E22" s="149" t="s">
        <v>255</v>
      </c>
      <c r="F22" s="130" t="s">
        <v>150</v>
      </c>
      <c r="G22" s="130" t="s">
        <v>141</v>
      </c>
    </row>
    <row r="23" spans="1:7" x14ac:dyDescent="0.25">
      <c r="A23" s="145"/>
      <c r="B23" s="71"/>
      <c r="C23" s="80"/>
      <c r="D23" s="80"/>
      <c r="E23" s="71"/>
      <c r="F23" s="145"/>
      <c r="G23" s="145"/>
    </row>
    <row r="24" spans="1:7" s="99" customFormat="1" x14ac:dyDescent="0.25">
      <c r="A24" s="145"/>
      <c r="B24" s="92" t="s">
        <v>256</v>
      </c>
      <c r="C24" s="82"/>
      <c r="D24" s="82"/>
      <c r="E24" s="46"/>
      <c r="F24" s="80"/>
      <c r="G24" s="80"/>
    </row>
    <row r="25" spans="1:7" s="99" customFormat="1" ht="25.5" x14ac:dyDescent="0.25">
      <c r="A25" s="146"/>
      <c r="B25" s="147" t="s">
        <v>133</v>
      </c>
      <c r="C25" s="148" t="s">
        <v>134</v>
      </c>
      <c r="D25" s="148" t="s">
        <v>135</v>
      </c>
      <c r="E25" s="147" t="s">
        <v>237</v>
      </c>
      <c r="F25" s="148" t="s">
        <v>238</v>
      </c>
      <c r="G25" s="148" t="s">
        <v>239</v>
      </c>
    </row>
    <row r="26" spans="1:7" ht="23.25" customHeight="1" x14ac:dyDescent="0.25">
      <c r="A26" s="145"/>
      <c r="B26" s="149"/>
      <c r="C26" s="130"/>
      <c r="D26" s="130"/>
      <c r="E26" s="149"/>
      <c r="F26" s="130"/>
      <c r="G26" s="130"/>
    </row>
    <row r="27" spans="1:7" ht="23.25" customHeight="1" x14ac:dyDescent="0.25">
      <c r="A27" s="145"/>
      <c r="B27" s="149"/>
      <c r="C27" s="130"/>
      <c r="D27" s="130"/>
      <c r="E27" s="149"/>
      <c r="F27" s="130"/>
      <c r="G27" s="130"/>
    </row>
    <row r="28" spans="1:7" x14ac:dyDescent="0.25">
      <c r="A28" s="145"/>
      <c r="F28" s="145"/>
      <c r="G28" s="145"/>
    </row>
    <row r="29" spans="1:7" x14ac:dyDescent="0.25">
      <c r="F29"/>
      <c r="G29"/>
    </row>
    <row r="30" spans="1:7" ht="12.75" customHeight="1" x14ac:dyDescent="0.25">
      <c r="F30"/>
      <c r="G30"/>
    </row>
    <row r="31" spans="1:7" ht="12.75" customHeight="1" x14ac:dyDescent="0.25">
      <c r="F31"/>
      <c r="G31"/>
    </row>
    <row r="32" spans="1:7" ht="12.75" customHeight="1" x14ac:dyDescent="0.25">
      <c r="F32"/>
      <c r="G32"/>
    </row>
    <row r="33" spans="6:7" ht="12.75" customHeight="1" x14ac:dyDescent="0.25">
      <c r="F33"/>
      <c r="G33"/>
    </row>
    <row r="34" spans="6:7" ht="12.75" customHeight="1" x14ac:dyDescent="0.25"/>
    <row r="35" spans="6:7" ht="12.75" customHeight="1" x14ac:dyDescent="0.25"/>
  </sheetData>
  <pageMargins left="0.7" right="0.7" top="0.5" bottom="0" header="0.3" footer="0.3"/>
  <pageSetup paperSize="9" orientation="landscape"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63"/>
  <sheetViews>
    <sheetView showGridLines="0" topLeftCell="A46" zoomScale="130" zoomScaleNormal="130" workbookViewId="0">
      <selection activeCell="C14" sqref="C14"/>
    </sheetView>
  </sheetViews>
  <sheetFormatPr defaultRowHeight="12" x14ac:dyDescent="0.2"/>
  <cols>
    <col min="1" max="1" width="21.5703125" style="4" customWidth="1"/>
    <col min="2" max="4" width="10.85546875" style="4" bestFit="1" customWidth="1"/>
    <col min="5" max="6" width="9.140625" style="4"/>
    <col min="7" max="7" width="10" style="4" bestFit="1" customWidth="1"/>
    <col min="8" max="8" width="10.85546875" style="4" bestFit="1" customWidth="1"/>
    <col min="9" max="16384" width="9.140625" style="4"/>
  </cols>
  <sheetData>
    <row r="3" spans="1:9" ht="23.25" x14ac:dyDescent="0.35">
      <c r="A3" s="316" t="s">
        <v>511</v>
      </c>
    </row>
    <row r="5" spans="1:9" x14ac:dyDescent="0.2">
      <c r="B5" s="187" t="s">
        <v>303</v>
      </c>
      <c r="C5" s="187" t="s">
        <v>304</v>
      </c>
      <c r="D5" s="187" t="s">
        <v>305</v>
      </c>
      <c r="E5" s="187" t="s">
        <v>306</v>
      </c>
      <c r="F5" s="187" t="s">
        <v>307</v>
      </c>
      <c r="G5" s="187" t="s">
        <v>308</v>
      </c>
      <c r="H5" s="187" t="s">
        <v>514</v>
      </c>
      <c r="I5" s="175" t="s">
        <v>499</v>
      </c>
    </row>
    <row r="6" spans="1:9" x14ac:dyDescent="0.2">
      <c r="A6" s="175" t="s">
        <v>263</v>
      </c>
      <c r="B6" s="176">
        <f>Dashboard!H5</f>
        <v>32000</v>
      </c>
      <c r="C6" s="176">
        <f>Dashboard!J5</f>
        <v>32000</v>
      </c>
      <c r="D6" s="176">
        <f>Dashboard!L5</f>
        <v>32000</v>
      </c>
      <c r="E6" s="177"/>
      <c r="F6" s="177"/>
      <c r="G6" s="176">
        <f>AVERAGE(B6:F6)</f>
        <v>32000</v>
      </c>
      <c r="H6" s="176">
        <v>684584</v>
      </c>
      <c r="I6" s="290">
        <f>(G6-H6)/H6</f>
        <v>-0.95325628410830521</v>
      </c>
    </row>
    <row r="7" spans="1:9" x14ac:dyDescent="0.2">
      <c r="A7" s="186" t="s">
        <v>264</v>
      </c>
      <c r="B7" s="176">
        <f>Dashboard!H14</f>
        <v>10000</v>
      </c>
      <c r="C7" s="176">
        <f>Dashboard!J14</f>
        <v>10000</v>
      </c>
      <c r="D7" s="176">
        <f>Dashboard!L14</f>
        <v>10000</v>
      </c>
      <c r="E7" s="177"/>
      <c r="F7" s="177"/>
      <c r="G7" s="176">
        <f>AVERAGE(B7:F7)</f>
        <v>10000</v>
      </c>
      <c r="H7" s="176">
        <f>Income_Expense!F50</f>
        <v>1184274.9833333334</v>
      </c>
      <c r="I7" s="291">
        <f>(G7-H7)/H7</f>
        <v>-0.99155601516477754</v>
      </c>
    </row>
    <row r="8" spans="1:9" x14ac:dyDescent="0.2">
      <c r="A8" s="177" t="s">
        <v>311</v>
      </c>
      <c r="B8" s="179">
        <f>B7/B6</f>
        <v>0.3125</v>
      </c>
      <c r="C8" s="179">
        <f t="shared" ref="C8:D8" si="0">C7/C6</f>
        <v>0.3125</v>
      </c>
      <c r="D8" s="179">
        <f t="shared" si="0"/>
        <v>0.3125</v>
      </c>
      <c r="E8" s="177"/>
      <c r="F8" s="177"/>
      <c r="G8" s="288">
        <f>AVERAGE(B8:F8)</f>
        <v>0.3125</v>
      </c>
      <c r="H8" s="288">
        <f>H7/H6</f>
        <v>1.729919167455467</v>
      </c>
    </row>
    <row r="19" spans="1:9" ht="23.25" x14ac:dyDescent="0.35">
      <c r="A19" s="316" t="s">
        <v>512</v>
      </c>
    </row>
    <row r="21" spans="1:9" x14ac:dyDescent="0.2">
      <c r="A21" s="175" t="s">
        <v>309</v>
      </c>
      <c r="B21" s="175" t="s">
        <v>303</v>
      </c>
      <c r="C21" s="175" t="s">
        <v>304</v>
      </c>
      <c r="D21" s="175" t="s">
        <v>305</v>
      </c>
      <c r="E21" s="175" t="s">
        <v>306</v>
      </c>
      <c r="F21" s="175" t="s">
        <v>307</v>
      </c>
      <c r="G21" s="175" t="s">
        <v>308</v>
      </c>
      <c r="H21" s="187" t="s">
        <v>514</v>
      </c>
      <c r="I21" s="175" t="s">
        <v>499</v>
      </c>
    </row>
    <row r="22" spans="1:9" x14ac:dyDescent="0.2">
      <c r="A22" s="25" t="s">
        <v>20</v>
      </c>
      <c r="B22" s="178">
        <v>8690</v>
      </c>
      <c r="C22" s="178">
        <v>0</v>
      </c>
      <c r="D22" s="178">
        <v>1000</v>
      </c>
      <c r="E22" s="177"/>
      <c r="F22" s="177"/>
      <c r="G22" s="188">
        <f>AVERAGE(B22:F22)</f>
        <v>3230</v>
      </c>
      <c r="H22" s="194">
        <v>91960</v>
      </c>
      <c r="I22" s="291">
        <f>(G22-H22)/H22</f>
        <v>-0.96487603305785119</v>
      </c>
    </row>
    <row r="23" spans="1:9" x14ac:dyDescent="0.2">
      <c r="A23" s="25" t="s">
        <v>21</v>
      </c>
      <c r="B23" s="178">
        <v>79520</v>
      </c>
      <c r="C23" s="178">
        <v>123180</v>
      </c>
      <c r="D23" s="178">
        <v>156870</v>
      </c>
      <c r="E23" s="177"/>
      <c r="F23" s="177"/>
      <c r="G23" s="189">
        <f t="shared" ref="G23:G26" si="1">AVERAGE(B23:F23)</f>
        <v>119856.66666666667</v>
      </c>
      <c r="H23" s="194">
        <v>147191</v>
      </c>
      <c r="I23" s="291">
        <f t="shared" ref="I23:I26" si="2">(G23-H23)/H23</f>
        <v>-0.18570655361627633</v>
      </c>
    </row>
    <row r="24" spans="1:9" x14ac:dyDescent="0.2">
      <c r="A24" s="25" t="s">
        <v>22</v>
      </c>
      <c r="B24" s="178">
        <v>468550</v>
      </c>
      <c r="C24" s="178">
        <v>455500</v>
      </c>
      <c r="D24" s="178">
        <v>445390</v>
      </c>
      <c r="E24" s="177"/>
      <c r="F24" s="177"/>
      <c r="G24" s="190">
        <f t="shared" si="1"/>
        <v>456480</v>
      </c>
      <c r="H24" s="194">
        <v>349888</v>
      </c>
      <c r="I24" s="290">
        <f t="shared" si="2"/>
        <v>0.30464605816718493</v>
      </c>
    </row>
    <row r="25" spans="1:9" ht="24" x14ac:dyDescent="0.2">
      <c r="A25" s="25" t="s">
        <v>23</v>
      </c>
      <c r="B25" s="178">
        <v>108870</v>
      </c>
      <c r="C25" s="178">
        <v>83820</v>
      </c>
      <c r="D25" s="178">
        <v>43510</v>
      </c>
      <c r="E25" s="177"/>
      <c r="F25" s="177"/>
      <c r="G25" s="191">
        <f t="shared" si="1"/>
        <v>78733.333333333328</v>
      </c>
      <c r="H25" s="194">
        <v>51226</v>
      </c>
      <c r="I25" s="290">
        <f t="shared" si="2"/>
        <v>0.5369799190515232</v>
      </c>
    </row>
    <row r="26" spans="1:9" x14ac:dyDescent="0.2">
      <c r="A26" s="25" t="s">
        <v>24</v>
      </c>
      <c r="B26" s="178">
        <v>78755</v>
      </c>
      <c r="C26" s="178">
        <f>144475+300</f>
        <v>144775</v>
      </c>
      <c r="D26" s="178">
        <f>118252+150</f>
        <v>118402</v>
      </c>
      <c r="E26" s="177"/>
      <c r="F26" s="177"/>
      <c r="G26" s="192">
        <f t="shared" si="1"/>
        <v>113977.33333333333</v>
      </c>
      <c r="H26" s="194">
        <v>44319</v>
      </c>
      <c r="I26" s="290">
        <f t="shared" si="2"/>
        <v>1.5717487608775769</v>
      </c>
    </row>
    <row r="28" spans="1:9" ht="24" x14ac:dyDescent="0.2">
      <c r="A28" s="175" t="s">
        <v>310</v>
      </c>
      <c r="B28" s="175" t="s">
        <v>303</v>
      </c>
      <c r="C28" s="175" t="s">
        <v>304</v>
      </c>
      <c r="D28" s="175" t="s">
        <v>305</v>
      </c>
      <c r="E28" s="175" t="s">
        <v>306</v>
      </c>
      <c r="F28" s="175" t="s">
        <v>307</v>
      </c>
      <c r="G28" s="315" t="s">
        <v>315</v>
      </c>
    </row>
    <row r="29" spans="1:9" x14ac:dyDescent="0.2">
      <c r="A29" s="25" t="s">
        <v>20</v>
      </c>
      <c r="B29" s="179">
        <f>B22/$B$6</f>
        <v>0.27156249999999998</v>
      </c>
      <c r="C29" s="179">
        <f>C22/$C$6</f>
        <v>0</v>
      </c>
      <c r="D29" s="179">
        <f>D22/$D$6</f>
        <v>3.125E-2</v>
      </c>
      <c r="E29" s="177"/>
      <c r="F29" s="177"/>
      <c r="G29" s="183">
        <f>AVERAGE(B29:F29)</f>
        <v>0.1009375</v>
      </c>
    </row>
    <row r="30" spans="1:9" x14ac:dyDescent="0.2">
      <c r="A30" s="25" t="s">
        <v>21</v>
      </c>
      <c r="B30" s="179">
        <f>B23/$B$6</f>
        <v>2.4849999999999999</v>
      </c>
      <c r="C30" s="179">
        <f>C23/$C$6</f>
        <v>3.8493750000000002</v>
      </c>
      <c r="D30" s="179">
        <f>D23/$D$6</f>
        <v>4.9021875000000001</v>
      </c>
      <c r="E30" s="177"/>
      <c r="F30" s="177"/>
      <c r="G30" s="182">
        <f t="shared" ref="G30:G33" si="3">AVERAGE(B30:F30)</f>
        <v>3.7455208333333334</v>
      </c>
    </row>
    <row r="31" spans="1:9" x14ac:dyDescent="0.2">
      <c r="A31" s="25" t="s">
        <v>22</v>
      </c>
      <c r="B31" s="179">
        <f>B24/$B$6</f>
        <v>14.6421875</v>
      </c>
      <c r="C31" s="179">
        <f>C24/$C$6</f>
        <v>14.234375</v>
      </c>
      <c r="D31" s="179">
        <f>D24/$D$6</f>
        <v>13.9184375</v>
      </c>
      <c r="E31" s="177"/>
      <c r="F31" s="177"/>
      <c r="G31" s="181">
        <f t="shared" si="3"/>
        <v>14.265000000000001</v>
      </c>
    </row>
    <row r="32" spans="1:9" ht="24" x14ac:dyDescent="0.2">
      <c r="A32" s="25" t="s">
        <v>23</v>
      </c>
      <c r="B32" s="179">
        <f>B25/$B$6</f>
        <v>3.4021875000000001</v>
      </c>
      <c r="C32" s="179">
        <f>C25/$C$6</f>
        <v>2.6193749999999998</v>
      </c>
      <c r="D32" s="179">
        <f>D25/$D$6</f>
        <v>1.3596874999999999</v>
      </c>
      <c r="E32" s="177"/>
      <c r="F32" s="177"/>
      <c r="G32" s="184">
        <f t="shared" si="3"/>
        <v>2.4604166666666667</v>
      </c>
    </row>
    <row r="33" spans="1:9" x14ac:dyDescent="0.2">
      <c r="A33" s="25" t="s">
        <v>24</v>
      </c>
      <c r="B33" s="179">
        <f>B26/$B$6</f>
        <v>2.4610937499999999</v>
      </c>
      <c r="C33" s="179">
        <f>C26/$C$6</f>
        <v>4.5242187500000002</v>
      </c>
      <c r="D33" s="179">
        <f>D26/$D$6</f>
        <v>3.7000625</v>
      </c>
      <c r="E33" s="177"/>
      <c r="F33" s="177"/>
      <c r="G33" s="185">
        <f t="shared" si="3"/>
        <v>3.5617916666666667</v>
      </c>
    </row>
    <row r="41" spans="1:9" ht="23.25" x14ac:dyDescent="0.35">
      <c r="A41" s="316" t="s">
        <v>513</v>
      </c>
    </row>
    <row r="43" spans="1:9" x14ac:dyDescent="0.2">
      <c r="A43" s="193" t="s">
        <v>312</v>
      </c>
      <c r="B43" s="193" t="s">
        <v>303</v>
      </c>
      <c r="C43" s="193" t="s">
        <v>304</v>
      </c>
      <c r="D43" s="193" t="s">
        <v>305</v>
      </c>
      <c r="E43" s="193" t="s">
        <v>306</v>
      </c>
      <c r="F43" s="193" t="s">
        <v>307</v>
      </c>
      <c r="G43" s="193" t="s">
        <v>308</v>
      </c>
      <c r="H43" s="187" t="s">
        <v>514</v>
      </c>
      <c r="I43" s="175" t="s">
        <v>499</v>
      </c>
    </row>
    <row r="44" spans="1:9" ht="24" x14ac:dyDescent="0.2">
      <c r="A44" s="25" t="s">
        <v>313</v>
      </c>
      <c r="B44" s="194">
        <v>193853</v>
      </c>
      <c r="C44" s="194">
        <v>273415</v>
      </c>
      <c r="D44" s="194">
        <v>191632</v>
      </c>
      <c r="E44" s="177"/>
      <c r="F44" s="177"/>
      <c r="G44" s="195">
        <f>AVERAGE(B44:F44)</f>
        <v>219633.33333333334</v>
      </c>
      <c r="H44" s="303">
        <v>84987.583333333328</v>
      </c>
      <c r="I44" s="179">
        <f>(G44-H44)/H44</f>
        <v>1.5842990789831064</v>
      </c>
    </row>
    <row r="45" spans="1:9" ht="24" x14ac:dyDescent="0.2">
      <c r="A45" s="25" t="s">
        <v>27</v>
      </c>
      <c r="B45" s="194">
        <v>313976</v>
      </c>
      <c r="C45" s="194">
        <v>241809</v>
      </c>
      <c r="D45" s="194">
        <v>244668</v>
      </c>
      <c r="E45" s="177"/>
      <c r="F45" s="177"/>
      <c r="G45" s="195">
        <f t="shared" ref="G45:G49" si="4">AVERAGE(B45:F45)</f>
        <v>266817.66666666669</v>
      </c>
      <c r="H45" s="303">
        <v>321259.25</v>
      </c>
      <c r="I45" s="179">
        <f t="shared" ref="I45:I49" si="5">(G45-H45)/H45</f>
        <v>-0.1694630842017259</v>
      </c>
    </row>
    <row r="46" spans="1:9" ht="12.75" x14ac:dyDescent="0.2">
      <c r="A46" s="25" t="s">
        <v>25</v>
      </c>
      <c r="B46" s="194">
        <v>411437</v>
      </c>
      <c r="C46" s="194">
        <v>428044</v>
      </c>
      <c r="D46" s="194">
        <v>299033</v>
      </c>
      <c r="E46" s="177"/>
      <c r="F46" s="177"/>
      <c r="G46" s="195">
        <f t="shared" si="4"/>
        <v>379504.66666666669</v>
      </c>
      <c r="H46" s="303">
        <v>60991.233333333337</v>
      </c>
      <c r="I46" s="179">
        <f t="shared" si="5"/>
        <v>5.222282218701376</v>
      </c>
    </row>
    <row r="47" spans="1:9" ht="24" x14ac:dyDescent="0.2">
      <c r="A47" s="25" t="s">
        <v>28</v>
      </c>
      <c r="B47" s="194">
        <v>14894</v>
      </c>
      <c r="C47" s="194">
        <v>6119</v>
      </c>
      <c r="D47" s="194">
        <v>8171</v>
      </c>
      <c r="E47" s="177"/>
      <c r="F47" s="177"/>
      <c r="G47" s="195">
        <f t="shared" si="4"/>
        <v>9728</v>
      </c>
      <c r="H47" s="303">
        <v>395038.25</v>
      </c>
      <c r="I47" s="179">
        <f t="shared" si="5"/>
        <v>-0.9753745365164006</v>
      </c>
    </row>
    <row r="48" spans="1:9" ht="12.75" x14ac:dyDescent="0.2">
      <c r="A48" s="25" t="s">
        <v>29</v>
      </c>
      <c r="B48" s="194">
        <v>1501337</v>
      </c>
      <c r="C48" s="194">
        <v>1610275</v>
      </c>
      <c r="D48" s="194">
        <v>1331070</v>
      </c>
      <c r="E48" s="177"/>
      <c r="F48" s="177"/>
      <c r="G48" s="195">
        <f t="shared" si="4"/>
        <v>1480894</v>
      </c>
      <c r="H48" s="303">
        <v>321998.66666666669</v>
      </c>
      <c r="I48" s="179">
        <f t="shared" si="5"/>
        <v>3.5990687332038638</v>
      </c>
    </row>
    <row r="49" spans="1:9" ht="12.75" x14ac:dyDescent="0.2">
      <c r="A49" s="177" t="s">
        <v>264</v>
      </c>
      <c r="B49" s="195">
        <f>SUM(B44:B48)</f>
        <v>2435497</v>
      </c>
      <c r="C49" s="195">
        <f t="shared" ref="C49:D49" si="6">SUM(C44:C48)</f>
        <v>2559662</v>
      </c>
      <c r="D49" s="195">
        <f t="shared" si="6"/>
        <v>2074574</v>
      </c>
      <c r="E49" s="177"/>
      <c r="F49" s="177"/>
      <c r="G49" s="195">
        <f t="shared" si="4"/>
        <v>2356577.6666666665</v>
      </c>
      <c r="H49" s="304">
        <v>1184274.9833333334</v>
      </c>
      <c r="I49" s="179">
        <f t="shared" si="5"/>
        <v>0.98989060803572637</v>
      </c>
    </row>
    <row r="51" spans="1:9" x14ac:dyDescent="0.2">
      <c r="A51" s="193" t="s">
        <v>314</v>
      </c>
      <c r="B51" s="193" t="s">
        <v>303</v>
      </c>
      <c r="C51" s="193" t="s">
        <v>304</v>
      </c>
      <c r="D51" s="193" t="s">
        <v>305</v>
      </c>
      <c r="E51" s="193" t="s">
        <v>306</v>
      </c>
      <c r="F51" s="193" t="s">
        <v>307</v>
      </c>
      <c r="G51" s="193" t="s">
        <v>316</v>
      </c>
      <c r="H51" s="187" t="s">
        <v>514</v>
      </c>
    </row>
    <row r="52" spans="1:9" ht="24" x14ac:dyDescent="0.2">
      <c r="A52" s="25" t="s">
        <v>313</v>
      </c>
      <c r="B52" s="179">
        <f>B44/$B$7</f>
        <v>19.385300000000001</v>
      </c>
      <c r="C52" s="179">
        <f>C44/$C$7</f>
        <v>27.3415</v>
      </c>
      <c r="D52" s="179">
        <f>D44/$D$7</f>
        <v>19.1632</v>
      </c>
      <c r="E52" s="177"/>
      <c r="F52" s="177"/>
      <c r="G52" s="196">
        <f>AVERAGE(B52:F52)</f>
        <v>21.963333333333335</v>
      </c>
      <c r="H52" s="180">
        <f>SUM(Income_Expense!C18:C26)</f>
        <v>0.333569699233282</v>
      </c>
    </row>
    <row r="53" spans="1:9" ht="24" x14ac:dyDescent="0.2">
      <c r="A53" s="25" t="s">
        <v>27</v>
      </c>
      <c r="B53" s="179">
        <f>B45/$B$7</f>
        <v>31.397600000000001</v>
      </c>
      <c r="C53" s="179">
        <f>C45/$C$7</f>
        <v>24.180900000000001</v>
      </c>
      <c r="D53" s="179">
        <f>D45/$D$7</f>
        <v>24.466799999999999</v>
      </c>
      <c r="E53" s="177"/>
      <c r="F53" s="177"/>
      <c r="G53" s="196">
        <f t="shared" ref="G53:G56" si="7">AVERAGE(B53:F53)</f>
        <v>26.681766666666665</v>
      </c>
      <c r="H53" s="180">
        <f>SUM(Income_Expense!C12:C17)</f>
        <v>0.27189518582951849</v>
      </c>
    </row>
    <row r="54" spans="1:9" x14ac:dyDescent="0.2">
      <c r="A54" s="25" t="s">
        <v>25</v>
      </c>
      <c r="B54" s="179">
        <f>B46/$B$7</f>
        <v>41.143700000000003</v>
      </c>
      <c r="C54" s="179">
        <f>C46/$C$7</f>
        <v>42.804400000000001</v>
      </c>
      <c r="D54" s="179">
        <f>D46/$D$7</f>
        <v>29.903300000000002</v>
      </c>
      <c r="E54" s="177"/>
      <c r="F54" s="177"/>
      <c r="G54" s="196">
        <f t="shared" si="7"/>
        <v>37.950466666666671</v>
      </c>
      <c r="H54" s="180">
        <f>Income_Expense!C10</f>
        <v>0.26963902344808738</v>
      </c>
    </row>
    <row r="55" spans="1:9" ht="24" x14ac:dyDescent="0.2">
      <c r="A55" s="25" t="s">
        <v>28</v>
      </c>
      <c r="B55" s="179">
        <f>B47/$B$7</f>
        <v>1.4894000000000001</v>
      </c>
      <c r="C55" s="179">
        <f>C47/$C$7</f>
        <v>0.6119</v>
      </c>
      <c r="D55" s="179">
        <f>D47/$D$7</f>
        <v>0.81710000000000005</v>
      </c>
      <c r="E55" s="177"/>
      <c r="F55" s="177"/>
      <c r="G55" s="196">
        <f t="shared" si="7"/>
        <v>0.9728</v>
      </c>
      <c r="H55" s="180">
        <f>SUM(Income_Expense!C27:C32)</f>
        <v>7.1763386484887184E-2</v>
      </c>
    </row>
    <row r="56" spans="1:9" x14ac:dyDescent="0.2">
      <c r="A56" s="25" t="s">
        <v>29</v>
      </c>
      <c r="B56" s="179">
        <f>B48/$B$7</f>
        <v>150.1337</v>
      </c>
      <c r="C56" s="179">
        <f>C48/$C$7</f>
        <v>161.0275</v>
      </c>
      <c r="D56" s="179">
        <f>D48/$D$7</f>
        <v>133.107</v>
      </c>
      <c r="E56" s="177"/>
      <c r="F56" s="177"/>
      <c r="G56" s="197">
        <f t="shared" si="7"/>
        <v>148.08939999999998</v>
      </c>
      <c r="H56" s="180">
        <f>SUM(Income_Expense!C33:C48)</f>
        <v>5.1485705762114739E-2</v>
      </c>
    </row>
    <row r="61" spans="1:9" x14ac:dyDescent="0.2">
      <c r="A61" s="4" t="s">
        <v>508</v>
      </c>
    </row>
    <row r="62" spans="1:9" x14ac:dyDescent="0.2">
      <c r="A62" s="4" t="s">
        <v>509</v>
      </c>
    </row>
    <row r="63" spans="1:9" x14ac:dyDescent="0.2">
      <c r="A63" s="4" t="s">
        <v>510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52"/>
  <sheetViews>
    <sheetView showGridLines="0" topLeftCell="A4" workbookViewId="0">
      <pane xSplit="3" ySplit="3" topLeftCell="D7" activePane="bottomRight" state="frozen"/>
      <selection activeCell="A4" sqref="A4"/>
      <selection pane="topRight" activeCell="D4" sqref="D4"/>
      <selection pane="bottomLeft" activeCell="A7" sqref="A7"/>
      <selection pane="bottomRight" activeCell="G10" sqref="G10"/>
    </sheetView>
  </sheetViews>
  <sheetFormatPr defaultRowHeight="12" x14ac:dyDescent="0.2"/>
  <cols>
    <col min="1" max="1" width="1.28515625" style="218" customWidth="1"/>
    <col min="2" max="2" width="29.28515625" style="218" customWidth="1"/>
    <col min="3" max="3" width="28.85546875" style="261" customWidth="1"/>
    <col min="4" max="4" width="15" style="216" bestFit="1" customWidth="1"/>
    <col min="5" max="5" width="15.42578125" style="216" bestFit="1" customWidth="1"/>
    <col min="6" max="6" width="14" style="216" bestFit="1" customWidth="1"/>
    <col min="7" max="7" width="8.5703125" style="217" bestFit="1" customWidth="1"/>
    <col min="8" max="9" width="12.42578125" style="216" bestFit="1" customWidth="1"/>
    <col min="10" max="10" width="12.42578125" style="293" bestFit="1" customWidth="1"/>
    <col min="11" max="11" width="12.28515625" style="218" customWidth="1"/>
    <col min="12" max="16384" width="9.140625" style="218"/>
  </cols>
  <sheetData>
    <row r="2" spans="2:10" s="224" customFormat="1" x14ac:dyDescent="0.2">
      <c r="B2" s="224" t="s">
        <v>318</v>
      </c>
      <c r="C2" s="268"/>
      <c r="D2" s="269"/>
      <c r="E2" s="269"/>
      <c r="F2" s="269"/>
      <c r="G2" s="270"/>
      <c r="H2" s="269"/>
      <c r="I2" s="269"/>
      <c r="J2" s="292"/>
    </row>
    <row r="3" spans="2:10" s="224" customFormat="1" x14ac:dyDescent="0.2">
      <c r="B3" s="224" t="s">
        <v>319</v>
      </c>
      <c r="C3" s="268"/>
      <c r="D3" s="269"/>
      <c r="E3" s="269"/>
      <c r="F3" s="269"/>
      <c r="G3" s="270"/>
      <c r="H3" s="269"/>
      <c r="I3" s="269"/>
      <c r="J3" s="292"/>
    </row>
    <row r="4" spans="2:10" s="224" customFormat="1" x14ac:dyDescent="0.2">
      <c r="B4" s="224" t="s">
        <v>320</v>
      </c>
      <c r="C4" s="268"/>
      <c r="D4" s="269"/>
      <c r="E4" s="269"/>
      <c r="F4" s="269"/>
      <c r="G4" s="270"/>
      <c r="H4" s="269"/>
      <c r="I4" s="269"/>
      <c r="J4" s="292"/>
    </row>
    <row r="5" spans="2:10" ht="12.75" thickBot="1" x14ac:dyDescent="0.25">
      <c r="B5" s="214" t="s">
        <v>321</v>
      </c>
      <c r="C5" s="215"/>
    </row>
    <row r="6" spans="2:10" s="224" customFormat="1" ht="36.75" thickBot="1" x14ac:dyDescent="0.25">
      <c r="B6" s="219" t="s">
        <v>322</v>
      </c>
      <c r="C6" s="219" t="s">
        <v>323</v>
      </c>
      <c r="D6" s="220" t="s">
        <v>324</v>
      </c>
      <c r="E6" s="221" t="s">
        <v>325</v>
      </c>
      <c r="F6" s="221" t="s">
        <v>326</v>
      </c>
      <c r="G6" s="222" t="s">
        <v>327</v>
      </c>
      <c r="H6" s="223" t="s">
        <v>328</v>
      </c>
      <c r="I6" s="223" t="s">
        <v>502</v>
      </c>
      <c r="J6" s="223" t="s">
        <v>501</v>
      </c>
    </row>
    <row r="7" spans="2:10" ht="108" x14ac:dyDescent="0.2">
      <c r="B7" s="225" t="s">
        <v>85</v>
      </c>
      <c r="C7" s="271" t="s">
        <v>419</v>
      </c>
      <c r="D7" s="227">
        <v>2000</v>
      </c>
      <c r="E7" s="227">
        <f>+D7/12*10</f>
        <v>1666.6666666666665</v>
      </c>
      <c r="F7" s="227">
        <f>9521+270+7075</f>
        <v>16866</v>
      </c>
      <c r="G7" s="275">
        <f>+(+F7-E7)/E7</f>
        <v>9.1196000000000019</v>
      </c>
      <c r="H7" s="227"/>
      <c r="I7" s="227">
        <f>F7/10</f>
        <v>1686.6</v>
      </c>
      <c r="J7" s="294" t="s">
        <v>500</v>
      </c>
    </row>
    <row r="8" spans="2:10" ht="48" x14ac:dyDescent="0.2">
      <c r="B8" s="225" t="s">
        <v>69</v>
      </c>
      <c r="C8" s="271" t="s">
        <v>372</v>
      </c>
      <c r="D8" s="276">
        <v>150000</v>
      </c>
      <c r="E8" s="276">
        <f>+D8/12*10</f>
        <v>125000</v>
      </c>
      <c r="F8" s="276">
        <f>43351+35074+103917+191850</f>
        <v>374192</v>
      </c>
      <c r="G8" s="275">
        <f>+(+F8-E8)/E8</f>
        <v>1.993536</v>
      </c>
      <c r="H8" s="227">
        <v>191850</v>
      </c>
      <c r="I8" s="227">
        <f t="shared" ref="I8:I50" si="0">F8/10</f>
        <v>37419.199999999997</v>
      </c>
      <c r="J8" s="294" t="s">
        <v>28</v>
      </c>
    </row>
    <row r="9" spans="2:10" ht="60" x14ac:dyDescent="0.2">
      <c r="B9" s="225" t="s">
        <v>75</v>
      </c>
      <c r="C9" s="271" t="s">
        <v>456</v>
      </c>
      <c r="D9" s="276">
        <v>120000</v>
      </c>
      <c r="E9" s="276">
        <f>+D9/12*10</f>
        <v>100000</v>
      </c>
      <c r="F9" s="276">
        <f>53747+106977+22018+44714+16189+2200+41948</f>
        <v>287793</v>
      </c>
      <c r="G9" s="275">
        <f>+(+F9-E9)/E9</f>
        <v>1.8779300000000001</v>
      </c>
      <c r="H9" s="227">
        <v>41948</v>
      </c>
      <c r="I9" s="227">
        <f t="shared" si="0"/>
        <v>28779.3</v>
      </c>
      <c r="J9" s="294" t="s">
        <v>500</v>
      </c>
    </row>
    <row r="10" spans="2:10" ht="48" x14ac:dyDescent="0.2">
      <c r="B10" s="225" t="s">
        <v>375</v>
      </c>
      <c r="C10" s="271" t="s">
        <v>376</v>
      </c>
      <c r="D10" s="276">
        <v>60000</v>
      </c>
      <c r="E10" s="276">
        <f>+D10/12*10</f>
        <v>50000</v>
      </c>
      <c r="F10" s="276">
        <f>30339+33239+16753+5364+7019+6119+8171</f>
        <v>107004</v>
      </c>
      <c r="G10" s="275">
        <f>+(+F10-E10)/E10</f>
        <v>1.14008</v>
      </c>
      <c r="H10" s="227">
        <v>8171</v>
      </c>
      <c r="I10" s="227">
        <f t="shared" si="0"/>
        <v>10700.4</v>
      </c>
      <c r="J10" s="294" t="s">
        <v>28</v>
      </c>
    </row>
    <row r="11" spans="2:10" ht="96" x14ac:dyDescent="0.2">
      <c r="B11" s="225" t="s">
        <v>337</v>
      </c>
      <c r="C11" s="229" t="s">
        <v>338</v>
      </c>
      <c r="D11" s="227"/>
      <c r="E11" s="227"/>
      <c r="F11" s="227">
        <f>10033+3752</f>
        <v>13785</v>
      </c>
      <c r="G11" s="274">
        <v>1</v>
      </c>
      <c r="H11" s="227">
        <v>3752</v>
      </c>
      <c r="I11" s="227">
        <f t="shared" si="0"/>
        <v>1378.5</v>
      </c>
      <c r="J11" s="294" t="s">
        <v>500</v>
      </c>
    </row>
    <row r="12" spans="2:10" ht="24" x14ac:dyDescent="0.2">
      <c r="B12" s="225" t="s">
        <v>349</v>
      </c>
      <c r="C12" s="271" t="s">
        <v>350</v>
      </c>
      <c r="D12" s="227"/>
      <c r="E12" s="227"/>
      <c r="F12" s="227">
        <v>130</v>
      </c>
      <c r="G12" s="281">
        <v>1</v>
      </c>
      <c r="H12" s="227"/>
      <c r="I12" s="227">
        <f t="shared" si="0"/>
        <v>13</v>
      </c>
      <c r="J12" s="294" t="s">
        <v>500</v>
      </c>
    </row>
    <row r="13" spans="2:10" ht="36" x14ac:dyDescent="0.2">
      <c r="B13" s="225" t="s">
        <v>89</v>
      </c>
      <c r="C13" s="271" t="s">
        <v>364</v>
      </c>
      <c r="D13" s="227"/>
      <c r="E13" s="227"/>
      <c r="F13" s="227">
        <f>801+9360</f>
        <v>10161</v>
      </c>
      <c r="G13" s="281">
        <v>1</v>
      </c>
      <c r="H13" s="227"/>
      <c r="I13" s="227">
        <f t="shared" si="0"/>
        <v>1016.1</v>
      </c>
      <c r="J13" s="294" t="s">
        <v>500</v>
      </c>
    </row>
    <row r="14" spans="2:10" ht="60" x14ac:dyDescent="0.2">
      <c r="B14" s="225" t="s">
        <v>391</v>
      </c>
      <c r="C14" s="271" t="s">
        <v>392</v>
      </c>
      <c r="D14" s="227"/>
      <c r="E14" s="227"/>
      <c r="F14" s="227">
        <f>553+56+145+1340</f>
        <v>2094</v>
      </c>
      <c r="G14" s="281">
        <v>1</v>
      </c>
      <c r="H14" s="227"/>
      <c r="I14" s="227">
        <f t="shared" si="0"/>
        <v>209.4</v>
      </c>
      <c r="J14" s="294" t="s">
        <v>27</v>
      </c>
    </row>
    <row r="15" spans="2:10" ht="24" x14ac:dyDescent="0.2">
      <c r="B15" s="225" t="s">
        <v>403</v>
      </c>
      <c r="C15" s="271" t="s">
        <v>404</v>
      </c>
      <c r="D15" s="227"/>
      <c r="E15" s="227"/>
      <c r="F15" s="227">
        <f>18490+13541+7083+6444+6377+6879</f>
        <v>58814</v>
      </c>
      <c r="G15" s="281">
        <v>1</v>
      </c>
      <c r="H15" s="227">
        <v>6879</v>
      </c>
      <c r="I15" s="227">
        <f t="shared" si="0"/>
        <v>5881.4</v>
      </c>
      <c r="J15" s="294" t="s">
        <v>500</v>
      </c>
    </row>
    <row r="16" spans="2:10" ht="60" x14ac:dyDescent="0.2">
      <c r="B16" s="225" t="s">
        <v>405</v>
      </c>
      <c r="C16" s="272" t="s">
        <v>406</v>
      </c>
      <c r="D16" s="227"/>
      <c r="E16" s="227"/>
      <c r="F16" s="227">
        <f>1555+2185+11250+810</f>
        <v>15800</v>
      </c>
      <c r="G16" s="281">
        <v>1</v>
      </c>
      <c r="H16" s="227"/>
      <c r="I16" s="227">
        <f t="shared" si="0"/>
        <v>1580</v>
      </c>
      <c r="J16" s="294" t="s">
        <v>27</v>
      </c>
    </row>
    <row r="17" spans="2:10" ht="24" x14ac:dyDescent="0.2">
      <c r="B17" s="225" t="s">
        <v>87</v>
      </c>
      <c r="C17" s="271" t="s">
        <v>414</v>
      </c>
      <c r="D17" s="227"/>
      <c r="E17" s="227"/>
      <c r="F17" s="227">
        <f>340+256+265+512+271+471</f>
        <v>2115</v>
      </c>
      <c r="G17" s="281">
        <v>1</v>
      </c>
      <c r="H17" s="227">
        <v>471</v>
      </c>
      <c r="I17" s="227">
        <f t="shared" si="0"/>
        <v>211.5</v>
      </c>
      <c r="J17" s="294" t="s">
        <v>500</v>
      </c>
    </row>
    <row r="18" spans="2:10" ht="60" x14ac:dyDescent="0.2">
      <c r="B18" s="225" t="s">
        <v>452</v>
      </c>
      <c r="C18" s="271" t="s">
        <v>453</v>
      </c>
      <c r="D18" s="227"/>
      <c r="E18" s="227"/>
      <c r="F18" s="227">
        <v>4000</v>
      </c>
      <c r="G18" s="281">
        <v>1</v>
      </c>
      <c r="H18" s="227">
        <v>4000</v>
      </c>
      <c r="I18" s="227">
        <f t="shared" si="0"/>
        <v>400</v>
      </c>
      <c r="J18" s="294" t="s">
        <v>500</v>
      </c>
    </row>
    <row r="19" spans="2:10" ht="264" x14ac:dyDescent="0.2">
      <c r="B19" s="225" t="s">
        <v>459</v>
      </c>
      <c r="C19" s="271" t="s">
        <v>460</v>
      </c>
      <c r="D19" s="227"/>
      <c r="E19" s="227"/>
      <c r="F19" s="227">
        <f>1000+7875+1500</f>
        <v>10375</v>
      </c>
      <c r="G19" s="281">
        <v>1</v>
      </c>
      <c r="H19" s="227">
        <v>1500</v>
      </c>
      <c r="I19" s="227">
        <f t="shared" si="0"/>
        <v>1037.5</v>
      </c>
      <c r="J19" s="294" t="s">
        <v>500</v>
      </c>
    </row>
    <row r="20" spans="2:10" ht="120" x14ac:dyDescent="0.2">
      <c r="B20" s="225" t="s">
        <v>74</v>
      </c>
      <c r="C20" s="271" t="s">
        <v>354</v>
      </c>
      <c r="D20" s="276">
        <v>160000</v>
      </c>
      <c r="E20" s="276">
        <f t="shared" ref="E20:E50" si="1">+D20/12*10</f>
        <v>133333.33333333334</v>
      </c>
      <c r="F20" s="276">
        <f>237040+23258</f>
        <v>260298</v>
      </c>
      <c r="G20" s="282">
        <f t="shared" ref="G20:G41" si="2">+(+F20-E20)/E20</f>
        <v>0.95223499999999983</v>
      </c>
      <c r="H20" s="227">
        <v>23258</v>
      </c>
      <c r="I20" s="227">
        <f t="shared" si="0"/>
        <v>26029.8</v>
      </c>
      <c r="J20" s="294" t="s">
        <v>500</v>
      </c>
    </row>
    <row r="21" spans="2:10" ht="48" x14ac:dyDescent="0.2">
      <c r="B21" s="273" t="s">
        <v>457</v>
      </c>
      <c r="C21" s="271" t="s">
        <v>458</v>
      </c>
      <c r="D21" s="276">
        <v>800000</v>
      </c>
      <c r="E21" s="276">
        <f t="shared" si="1"/>
        <v>666666.66666666674</v>
      </c>
      <c r="F21" s="276">
        <f>54000+577109+669032</f>
        <v>1300141</v>
      </c>
      <c r="G21" s="282">
        <f t="shared" si="2"/>
        <v>0.95021149999999976</v>
      </c>
      <c r="H21" s="227"/>
      <c r="I21" s="227">
        <f t="shared" si="0"/>
        <v>130014.1</v>
      </c>
      <c r="J21" s="294" t="s">
        <v>28</v>
      </c>
    </row>
    <row r="22" spans="2:10" ht="48" x14ac:dyDescent="0.2">
      <c r="B22" s="225" t="s">
        <v>62</v>
      </c>
      <c r="C22" s="271" t="s">
        <v>358</v>
      </c>
      <c r="D22" s="276">
        <v>160000</v>
      </c>
      <c r="E22" s="276">
        <f t="shared" si="1"/>
        <v>133333.33333333334</v>
      </c>
      <c r="F22" s="276">
        <f>217886+3845</f>
        <v>221731</v>
      </c>
      <c r="G22" s="282">
        <f t="shared" si="2"/>
        <v>0.66298249999999992</v>
      </c>
      <c r="H22" s="227">
        <v>3845</v>
      </c>
      <c r="I22" s="227">
        <f t="shared" si="0"/>
        <v>22173.1</v>
      </c>
      <c r="J22" s="294" t="s">
        <v>313</v>
      </c>
    </row>
    <row r="23" spans="2:10" ht="60" x14ac:dyDescent="0.2">
      <c r="B23" s="225" t="s">
        <v>383</v>
      </c>
      <c r="C23" s="271" t="s">
        <v>384</v>
      </c>
      <c r="D23" s="227">
        <v>25000</v>
      </c>
      <c r="E23" s="227">
        <f t="shared" si="1"/>
        <v>20833.333333333336</v>
      </c>
      <c r="F23" s="227">
        <f>15781+1362+3880+7905+3480+650</f>
        <v>33058</v>
      </c>
      <c r="G23" s="282">
        <f t="shared" si="2"/>
        <v>0.58678399999999986</v>
      </c>
      <c r="H23" s="227">
        <v>650</v>
      </c>
      <c r="I23" s="227">
        <f t="shared" si="0"/>
        <v>3305.8</v>
      </c>
      <c r="J23" s="294" t="s">
        <v>25</v>
      </c>
    </row>
    <row r="24" spans="2:10" ht="36" x14ac:dyDescent="0.2">
      <c r="B24" s="225" t="s">
        <v>66</v>
      </c>
      <c r="C24" s="271" t="s">
        <v>363</v>
      </c>
      <c r="D24" s="227">
        <v>50000</v>
      </c>
      <c r="E24" s="227">
        <f t="shared" si="1"/>
        <v>41666.666666666672</v>
      </c>
      <c r="F24" s="227">
        <f>24589+6602+7473+422+6333+6455+2207</f>
        <v>54081</v>
      </c>
      <c r="G24" s="282">
        <f t="shared" si="2"/>
        <v>0.29794399999999988</v>
      </c>
      <c r="H24" s="227">
        <v>2207</v>
      </c>
      <c r="I24" s="227">
        <f t="shared" si="0"/>
        <v>5408.1</v>
      </c>
      <c r="J24" s="294" t="s">
        <v>313</v>
      </c>
    </row>
    <row r="25" spans="2:10" ht="36" x14ac:dyDescent="0.2">
      <c r="B25" s="225" t="s">
        <v>63</v>
      </c>
      <c r="C25" s="226" t="s">
        <v>339</v>
      </c>
      <c r="D25" s="227">
        <v>100000</v>
      </c>
      <c r="E25" s="227">
        <f t="shared" si="1"/>
        <v>83333.333333333343</v>
      </c>
      <c r="F25" s="227">
        <f>31054+15803+21186+5210+6468+11418+12651</f>
        <v>103790</v>
      </c>
      <c r="G25" s="282">
        <f t="shared" si="2"/>
        <v>0.24547999999999986</v>
      </c>
      <c r="H25" s="227">
        <v>12651</v>
      </c>
      <c r="I25" s="227">
        <f t="shared" si="0"/>
        <v>10379</v>
      </c>
      <c r="J25" s="294" t="s">
        <v>313</v>
      </c>
    </row>
    <row r="26" spans="2:10" ht="36" x14ac:dyDescent="0.2">
      <c r="B26" s="225" t="s">
        <v>47</v>
      </c>
      <c r="C26" s="271" t="s">
        <v>447</v>
      </c>
      <c r="D26" s="276">
        <v>4000000</v>
      </c>
      <c r="E26" s="276">
        <f t="shared" si="1"/>
        <v>3333333.333333333</v>
      </c>
      <c r="F26" s="276">
        <f>1119277+315238+424456+206488+649128+403532+538327</f>
        <v>3656446</v>
      </c>
      <c r="G26" s="282">
        <f t="shared" si="2"/>
        <v>9.6933800000000098E-2</v>
      </c>
      <c r="H26" s="227">
        <v>538327</v>
      </c>
      <c r="I26" s="227">
        <f t="shared" si="0"/>
        <v>365644.6</v>
      </c>
      <c r="J26" s="294" t="s">
        <v>25</v>
      </c>
    </row>
    <row r="27" spans="2:10" ht="60" x14ac:dyDescent="0.2">
      <c r="B27" s="225" t="s">
        <v>56</v>
      </c>
      <c r="C27" s="271" t="s">
        <v>382</v>
      </c>
      <c r="D27" s="227">
        <v>38000</v>
      </c>
      <c r="E27" s="227">
        <f t="shared" si="1"/>
        <v>31666.666666666664</v>
      </c>
      <c r="F27" s="227">
        <f>10777+6994+5172+4058+3793+3800</f>
        <v>34594</v>
      </c>
      <c r="G27" s="228">
        <f t="shared" si="2"/>
        <v>9.2442105263157978E-2</v>
      </c>
      <c r="H27" s="227">
        <v>3800</v>
      </c>
      <c r="I27" s="227">
        <f t="shared" si="0"/>
        <v>3459.4</v>
      </c>
      <c r="J27" s="294" t="s">
        <v>27</v>
      </c>
    </row>
    <row r="28" spans="2:10" ht="36" x14ac:dyDescent="0.2">
      <c r="B28" s="225" t="s">
        <v>57</v>
      </c>
      <c r="C28" s="271" t="s">
        <v>365</v>
      </c>
      <c r="D28" s="227">
        <v>2550000</v>
      </c>
      <c r="E28" s="227">
        <f t="shared" si="1"/>
        <v>2125000</v>
      </c>
      <c r="F28" s="227">
        <f>1348532+367624+264423+250423-457809+249803+176403</f>
        <v>2199399</v>
      </c>
      <c r="G28" s="228">
        <f t="shared" si="2"/>
        <v>3.5011294117647057E-2</v>
      </c>
      <c r="H28" s="227">
        <v>176403</v>
      </c>
      <c r="I28" s="227">
        <f t="shared" si="0"/>
        <v>219939.9</v>
      </c>
      <c r="J28" s="294" t="s">
        <v>313</v>
      </c>
    </row>
    <row r="29" spans="2:10" ht="36" x14ac:dyDescent="0.2">
      <c r="B29" s="225" t="s">
        <v>80</v>
      </c>
      <c r="C29" s="271" t="s">
        <v>415</v>
      </c>
      <c r="D29" s="227">
        <v>70000</v>
      </c>
      <c r="E29" s="227">
        <f t="shared" si="1"/>
        <v>58333.333333333328</v>
      </c>
      <c r="F29" s="227">
        <f>14967+7236+8542+3150+14679+7725+3422</f>
        <v>59721</v>
      </c>
      <c r="G29" s="228">
        <f t="shared" si="2"/>
        <v>2.3788571428571513E-2</v>
      </c>
      <c r="H29" s="227">
        <v>3422</v>
      </c>
      <c r="I29" s="227">
        <f t="shared" si="0"/>
        <v>5972.1</v>
      </c>
      <c r="J29" s="294" t="s">
        <v>313</v>
      </c>
    </row>
    <row r="30" spans="2:10" ht="48" x14ac:dyDescent="0.2">
      <c r="B30" s="225" t="s">
        <v>71</v>
      </c>
      <c r="C30" s="271" t="s">
        <v>371</v>
      </c>
      <c r="D30" s="227">
        <v>90000</v>
      </c>
      <c r="E30" s="227">
        <f t="shared" si="1"/>
        <v>75000</v>
      </c>
      <c r="F30" s="227">
        <f>61703+8572</f>
        <v>70275</v>
      </c>
      <c r="G30" s="228">
        <f t="shared" si="2"/>
        <v>-6.3E-2</v>
      </c>
      <c r="H30" s="227">
        <v>8572</v>
      </c>
      <c r="I30" s="227">
        <f t="shared" si="0"/>
        <v>7027.5</v>
      </c>
      <c r="J30" s="294" t="s">
        <v>28</v>
      </c>
    </row>
    <row r="31" spans="2:10" ht="144" x14ac:dyDescent="0.2">
      <c r="B31" s="225" t="s">
        <v>77</v>
      </c>
      <c r="C31" s="229" t="s">
        <v>345</v>
      </c>
      <c r="D31" s="227">
        <v>30000</v>
      </c>
      <c r="E31" s="227">
        <f t="shared" si="1"/>
        <v>25000</v>
      </c>
      <c r="F31" s="227">
        <f>17393+5023</f>
        <v>22416</v>
      </c>
      <c r="G31" s="228">
        <f t="shared" si="2"/>
        <v>-0.10335999999999999</v>
      </c>
      <c r="H31" s="227">
        <v>5023</v>
      </c>
      <c r="I31" s="227">
        <f t="shared" si="0"/>
        <v>2241.6</v>
      </c>
      <c r="J31" s="294" t="s">
        <v>500</v>
      </c>
    </row>
    <row r="32" spans="2:10" ht="60" x14ac:dyDescent="0.2">
      <c r="B32" s="225" t="s">
        <v>401</v>
      </c>
      <c r="C32" s="271" t="s">
        <v>402</v>
      </c>
      <c r="D32" s="227">
        <v>3584400</v>
      </c>
      <c r="E32" s="227">
        <f t="shared" si="1"/>
        <v>2987000</v>
      </c>
      <c r="F32" s="227">
        <f>1086253+247291+295843+267663+300438+229718+233704</f>
        <v>2660910</v>
      </c>
      <c r="G32" s="228">
        <f t="shared" si="2"/>
        <v>-0.10916973552058921</v>
      </c>
      <c r="H32" s="227">
        <v>233704</v>
      </c>
      <c r="I32" s="227">
        <f t="shared" si="0"/>
        <v>266091</v>
      </c>
      <c r="J32" s="294" t="s">
        <v>27</v>
      </c>
    </row>
    <row r="33" spans="2:10" ht="64.5" customHeight="1" x14ac:dyDescent="0.2">
      <c r="B33" s="225" t="s">
        <v>397</v>
      </c>
      <c r="C33" s="271" t="s">
        <v>398</v>
      </c>
      <c r="D33" s="227">
        <v>15000</v>
      </c>
      <c r="E33" s="227">
        <f t="shared" si="1"/>
        <v>12500</v>
      </c>
      <c r="F33" s="227">
        <f>3802+2331+1257+1255+1090+1092</f>
        <v>10827</v>
      </c>
      <c r="G33" s="228">
        <f t="shared" si="2"/>
        <v>-0.13383999999999999</v>
      </c>
      <c r="H33" s="227">
        <v>1092</v>
      </c>
      <c r="I33" s="227">
        <f t="shared" si="0"/>
        <v>1082.7</v>
      </c>
      <c r="J33" s="294" t="s">
        <v>27</v>
      </c>
    </row>
    <row r="34" spans="2:10" ht="60" x14ac:dyDescent="0.2">
      <c r="B34" s="225" t="s">
        <v>395</v>
      </c>
      <c r="C34" s="271" t="s">
        <v>396</v>
      </c>
      <c r="D34" s="227">
        <v>167000</v>
      </c>
      <c r="E34" s="227">
        <f t="shared" si="1"/>
        <v>139166.66666666666</v>
      </c>
      <c r="F34" s="227">
        <f>41452+39099+13682+11876+11903</f>
        <v>118012</v>
      </c>
      <c r="G34" s="228">
        <f t="shared" si="2"/>
        <v>-0.1520095808383233</v>
      </c>
      <c r="H34" s="227">
        <v>11903</v>
      </c>
      <c r="I34" s="227">
        <f t="shared" si="0"/>
        <v>11801.2</v>
      </c>
      <c r="J34" s="294" t="s">
        <v>27</v>
      </c>
    </row>
    <row r="35" spans="2:10" ht="48" x14ac:dyDescent="0.2">
      <c r="B35" s="225" t="s">
        <v>73</v>
      </c>
      <c r="C35" s="226" t="s">
        <v>377</v>
      </c>
      <c r="D35" s="227">
        <f>10000+8000</f>
        <v>18000</v>
      </c>
      <c r="E35" s="227">
        <f t="shared" si="1"/>
        <v>15000</v>
      </c>
      <c r="F35" s="227">
        <f>8518+1647+1108</f>
        <v>11273</v>
      </c>
      <c r="G35" s="228">
        <f t="shared" si="2"/>
        <v>-0.24846666666666667</v>
      </c>
      <c r="H35" s="227"/>
      <c r="I35" s="227">
        <f t="shared" si="0"/>
        <v>1127.3</v>
      </c>
      <c r="J35" s="294" t="s">
        <v>28</v>
      </c>
    </row>
    <row r="36" spans="2:10" ht="24" x14ac:dyDescent="0.2">
      <c r="B36" s="225" t="s">
        <v>435</v>
      </c>
      <c r="C36" s="271" t="s">
        <v>436</v>
      </c>
      <c r="D36" s="227">
        <v>4000</v>
      </c>
      <c r="E36" s="227">
        <f t="shared" si="1"/>
        <v>3333.333333333333</v>
      </c>
      <c r="F36" s="227">
        <f>410+374+186+717+360+60+360</f>
        <v>2467</v>
      </c>
      <c r="G36" s="228">
        <f t="shared" si="2"/>
        <v>-0.25989999999999991</v>
      </c>
      <c r="H36" s="227">
        <v>360</v>
      </c>
      <c r="I36" s="227">
        <f t="shared" si="0"/>
        <v>246.7</v>
      </c>
      <c r="J36" s="294" t="s">
        <v>500</v>
      </c>
    </row>
    <row r="37" spans="2:10" ht="36" x14ac:dyDescent="0.2">
      <c r="B37" s="225" t="s">
        <v>88</v>
      </c>
      <c r="C37" s="271" t="s">
        <v>353</v>
      </c>
      <c r="D37" s="227">
        <v>1000</v>
      </c>
      <c r="E37" s="227">
        <f t="shared" si="1"/>
        <v>833.33333333333326</v>
      </c>
      <c r="F37" s="227">
        <f>102+211+31</f>
        <v>344</v>
      </c>
      <c r="G37" s="228">
        <f t="shared" si="2"/>
        <v>-0.58719999999999994</v>
      </c>
      <c r="H37" s="227">
        <v>31</v>
      </c>
      <c r="I37" s="227">
        <f t="shared" si="0"/>
        <v>34.4</v>
      </c>
      <c r="J37" s="294" t="s">
        <v>500</v>
      </c>
    </row>
    <row r="38" spans="2:10" ht="36" x14ac:dyDescent="0.2">
      <c r="B38" s="225" t="s">
        <v>84</v>
      </c>
      <c r="C38" s="226" t="s">
        <v>344</v>
      </c>
      <c r="D38" s="227">
        <v>5000</v>
      </c>
      <c r="E38" s="227">
        <f t="shared" si="1"/>
        <v>4166.666666666667</v>
      </c>
      <c r="F38" s="227">
        <f>822+250+264</f>
        <v>1336</v>
      </c>
      <c r="G38" s="228">
        <f t="shared" si="2"/>
        <v>-0.67936000000000007</v>
      </c>
      <c r="H38" s="227"/>
      <c r="I38" s="227">
        <f t="shared" si="0"/>
        <v>133.6</v>
      </c>
      <c r="J38" s="294" t="s">
        <v>500</v>
      </c>
    </row>
    <row r="39" spans="2:10" ht="48" x14ac:dyDescent="0.2">
      <c r="B39" s="225" t="s">
        <v>65</v>
      </c>
      <c r="C39" s="271" t="s">
        <v>346</v>
      </c>
      <c r="D39" s="227">
        <v>12000</v>
      </c>
      <c r="E39" s="227">
        <f t="shared" si="1"/>
        <v>10000</v>
      </c>
      <c r="F39" s="227">
        <f>835+897+219+395+140+450+175</f>
        <v>3111</v>
      </c>
      <c r="G39" s="228">
        <f t="shared" si="2"/>
        <v>-0.68889999999999996</v>
      </c>
      <c r="H39" s="227">
        <v>175</v>
      </c>
      <c r="I39" s="227">
        <f t="shared" si="0"/>
        <v>311.10000000000002</v>
      </c>
      <c r="J39" s="294" t="s">
        <v>313</v>
      </c>
    </row>
    <row r="40" spans="2:10" ht="24" x14ac:dyDescent="0.2">
      <c r="B40" s="225" t="s">
        <v>82</v>
      </c>
      <c r="C40" s="271" t="s">
        <v>413</v>
      </c>
      <c r="D40" s="227">
        <v>22000</v>
      </c>
      <c r="E40" s="227">
        <f t="shared" si="1"/>
        <v>18333.333333333332</v>
      </c>
      <c r="F40" s="227">
        <v>5056</v>
      </c>
      <c r="G40" s="228">
        <f t="shared" si="2"/>
        <v>-0.72421818181818176</v>
      </c>
      <c r="H40" s="227"/>
      <c r="I40" s="227">
        <f t="shared" si="0"/>
        <v>505.6</v>
      </c>
      <c r="J40" s="294" t="s">
        <v>500</v>
      </c>
    </row>
    <row r="41" spans="2:10" ht="24" x14ac:dyDescent="0.2">
      <c r="B41" s="225" t="s">
        <v>76</v>
      </c>
      <c r="C41" s="271" t="s">
        <v>424</v>
      </c>
      <c r="D41" s="227">
        <v>50000</v>
      </c>
      <c r="E41" s="227">
        <f t="shared" si="1"/>
        <v>41666.666666666672</v>
      </c>
      <c r="F41" s="227">
        <f>375+2590</f>
        <v>2965</v>
      </c>
      <c r="G41" s="228">
        <f t="shared" si="2"/>
        <v>-0.92884</v>
      </c>
      <c r="H41" s="227"/>
      <c r="I41" s="227">
        <f t="shared" si="0"/>
        <v>296.5</v>
      </c>
      <c r="J41" s="294" t="s">
        <v>500</v>
      </c>
    </row>
    <row r="42" spans="2:10" ht="72" x14ac:dyDescent="0.2">
      <c r="B42" s="225" t="s">
        <v>335</v>
      </c>
      <c r="C42" s="226" t="s">
        <v>336</v>
      </c>
      <c r="D42" s="227">
        <v>7000</v>
      </c>
      <c r="E42" s="227">
        <f t="shared" si="1"/>
        <v>5833.3333333333339</v>
      </c>
      <c r="F42" s="227"/>
      <c r="G42" s="274">
        <v>-1</v>
      </c>
      <c r="H42" s="227"/>
      <c r="I42" s="227">
        <f t="shared" si="0"/>
        <v>0</v>
      </c>
      <c r="J42" s="294" t="s">
        <v>313</v>
      </c>
    </row>
    <row r="43" spans="2:10" ht="84" x14ac:dyDescent="0.2">
      <c r="B43" s="225" t="s">
        <v>356</v>
      </c>
      <c r="C43" s="271" t="s">
        <v>357</v>
      </c>
      <c r="D43" s="227">
        <v>10000</v>
      </c>
      <c r="E43" s="227">
        <f t="shared" si="1"/>
        <v>8333.3333333333339</v>
      </c>
      <c r="F43" s="227"/>
      <c r="G43" s="281">
        <v>-1</v>
      </c>
      <c r="H43" s="227"/>
      <c r="I43" s="227">
        <f t="shared" si="0"/>
        <v>0</v>
      </c>
      <c r="J43" s="294" t="s">
        <v>313</v>
      </c>
    </row>
    <row r="44" spans="2:10" ht="84" x14ac:dyDescent="0.2">
      <c r="B44" s="225" t="s">
        <v>369</v>
      </c>
      <c r="C44" s="271" t="s">
        <v>370</v>
      </c>
      <c r="D44" s="227">
        <v>5000</v>
      </c>
      <c r="E44" s="227">
        <f t="shared" si="1"/>
        <v>4166.666666666667</v>
      </c>
      <c r="F44" s="227"/>
      <c r="G44" s="281">
        <v>-1</v>
      </c>
      <c r="H44" s="227"/>
      <c r="I44" s="227">
        <f t="shared" si="0"/>
        <v>0</v>
      </c>
      <c r="J44" s="294" t="s">
        <v>28</v>
      </c>
    </row>
    <row r="45" spans="2:10" ht="48" x14ac:dyDescent="0.2">
      <c r="B45" s="225" t="s">
        <v>373</v>
      </c>
      <c r="C45" s="271" t="s">
        <v>374</v>
      </c>
      <c r="D45" s="227">
        <v>12000</v>
      </c>
      <c r="E45" s="227">
        <f t="shared" si="1"/>
        <v>10000</v>
      </c>
      <c r="F45" s="227"/>
      <c r="G45" s="281">
        <v>-1</v>
      </c>
      <c r="H45" s="227"/>
      <c r="I45" s="227">
        <f t="shared" si="0"/>
        <v>0</v>
      </c>
      <c r="J45" s="294" t="s">
        <v>28</v>
      </c>
    </row>
    <row r="46" spans="2:10" ht="60" x14ac:dyDescent="0.2">
      <c r="B46" s="225" t="s">
        <v>387</v>
      </c>
      <c r="C46" s="271" t="s">
        <v>388</v>
      </c>
      <c r="D46" s="227">
        <v>2000</v>
      </c>
      <c r="E46" s="227">
        <f t="shared" si="1"/>
        <v>1666.6666666666665</v>
      </c>
      <c r="F46" s="227"/>
      <c r="G46" s="281">
        <v>-1</v>
      </c>
      <c r="H46" s="227"/>
      <c r="I46" s="227">
        <f t="shared" si="0"/>
        <v>0</v>
      </c>
      <c r="J46" s="294" t="s">
        <v>27</v>
      </c>
    </row>
    <row r="47" spans="2:10" ht="60" x14ac:dyDescent="0.2">
      <c r="B47" s="225" t="s">
        <v>407</v>
      </c>
      <c r="C47" s="271" t="s">
        <v>408</v>
      </c>
      <c r="D47" s="227">
        <v>5000</v>
      </c>
      <c r="E47" s="227">
        <f t="shared" si="1"/>
        <v>4166.666666666667</v>
      </c>
      <c r="F47" s="227"/>
      <c r="G47" s="281">
        <v>-1</v>
      </c>
      <c r="H47" s="227"/>
      <c r="I47" s="227">
        <f t="shared" si="0"/>
        <v>0</v>
      </c>
      <c r="J47" s="294" t="s">
        <v>27</v>
      </c>
    </row>
    <row r="48" spans="2:10" ht="60" x14ac:dyDescent="0.2">
      <c r="B48" s="225" t="s">
        <v>409</v>
      </c>
      <c r="C48" s="271" t="s">
        <v>410</v>
      </c>
      <c r="D48" s="227">
        <v>300</v>
      </c>
      <c r="E48" s="227">
        <f t="shared" si="1"/>
        <v>250</v>
      </c>
      <c r="F48" s="227">
        <v>192</v>
      </c>
      <c r="G48" s="281">
        <v>-1</v>
      </c>
      <c r="H48" s="227">
        <v>192</v>
      </c>
      <c r="I48" s="227">
        <f t="shared" si="0"/>
        <v>19.2</v>
      </c>
      <c r="J48" s="294" t="s">
        <v>27</v>
      </c>
    </row>
    <row r="49" spans="2:10" ht="60" x14ac:dyDescent="0.2">
      <c r="B49" s="225" t="s">
        <v>463</v>
      </c>
      <c r="C49" s="271" t="s">
        <v>464</v>
      </c>
      <c r="D49" s="227">
        <v>50000</v>
      </c>
      <c r="E49" s="227">
        <f t="shared" si="1"/>
        <v>41666.666666666672</v>
      </c>
      <c r="F49" s="227"/>
      <c r="G49" s="281">
        <v>-1</v>
      </c>
      <c r="H49" s="227"/>
      <c r="I49" s="227">
        <f t="shared" si="0"/>
        <v>0</v>
      </c>
      <c r="J49" s="294" t="s">
        <v>500</v>
      </c>
    </row>
    <row r="50" spans="2:10" x14ac:dyDescent="0.2">
      <c r="B50" s="231" t="s">
        <v>482</v>
      </c>
      <c r="C50" s="226"/>
      <c r="D50" s="227">
        <v>2500</v>
      </c>
      <c r="E50" s="227">
        <f t="shared" si="1"/>
        <v>2083.3333333333335</v>
      </c>
      <c r="F50" s="227"/>
      <c r="G50" s="281">
        <v>-1</v>
      </c>
      <c r="H50" s="227"/>
      <c r="I50" s="227">
        <f t="shared" si="0"/>
        <v>0</v>
      </c>
      <c r="J50" s="294" t="s">
        <v>500</v>
      </c>
    </row>
    <row r="51" spans="2:10" ht="36" x14ac:dyDescent="0.2">
      <c r="B51" s="225" t="s">
        <v>329</v>
      </c>
      <c r="C51" s="226" t="s">
        <v>330</v>
      </c>
      <c r="D51" s="227"/>
      <c r="E51" s="227"/>
      <c r="F51" s="227"/>
      <c r="G51" s="228"/>
      <c r="H51" s="227"/>
      <c r="I51" s="227"/>
      <c r="J51" s="294"/>
    </row>
    <row r="52" spans="2:10" ht="60" x14ac:dyDescent="0.2">
      <c r="B52" s="225" t="s">
        <v>331</v>
      </c>
      <c r="C52" s="226" t="s">
        <v>332</v>
      </c>
      <c r="D52" s="227"/>
      <c r="E52" s="227"/>
      <c r="F52" s="227"/>
      <c r="G52" s="228"/>
      <c r="H52" s="227"/>
      <c r="I52" s="227"/>
      <c r="J52" s="294"/>
    </row>
    <row r="53" spans="2:10" ht="36" x14ac:dyDescent="0.2">
      <c r="B53" s="225" t="s">
        <v>333</v>
      </c>
      <c r="C53" s="226" t="s">
        <v>334</v>
      </c>
      <c r="D53" s="227"/>
      <c r="E53" s="227"/>
      <c r="F53" s="227"/>
      <c r="G53" s="228"/>
      <c r="H53" s="227"/>
      <c r="I53" s="227"/>
      <c r="J53" s="294"/>
    </row>
    <row r="54" spans="2:10" ht="24" x14ac:dyDescent="0.2">
      <c r="B54" s="225" t="s">
        <v>340</v>
      </c>
      <c r="C54" s="226" t="s">
        <v>341</v>
      </c>
      <c r="D54" s="227"/>
      <c r="E54" s="227"/>
      <c r="F54" s="227"/>
      <c r="G54" s="228"/>
      <c r="H54" s="227"/>
      <c r="I54" s="227"/>
      <c r="J54" s="294"/>
    </row>
    <row r="55" spans="2:10" ht="24" x14ac:dyDescent="0.2">
      <c r="B55" s="225" t="s">
        <v>342</v>
      </c>
      <c r="C55" s="226" t="s">
        <v>343</v>
      </c>
      <c r="D55" s="227"/>
      <c r="E55" s="227"/>
      <c r="F55" s="227"/>
      <c r="G55" s="228"/>
      <c r="H55" s="227"/>
      <c r="I55" s="227"/>
      <c r="J55" s="294"/>
    </row>
    <row r="56" spans="2:10" ht="24" x14ac:dyDescent="0.2">
      <c r="B56" s="225" t="s">
        <v>347</v>
      </c>
      <c r="C56" s="271" t="s">
        <v>348</v>
      </c>
      <c r="D56" s="227"/>
      <c r="E56" s="227"/>
      <c r="F56" s="227"/>
      <c r="G56" s="228"/>
      <c r="H56" s="227"/>
      <c r="I56" s="227"/>
      <c r="J56" s="294"/>
    </row>
    <row r="57" spans="2:10" ht="36" x14ac:dyDescent="0.2">
      <c r="B57" s="225" t="s">
        <v>351</v>
      </c>
      <c r="C57" s="271" t="s">
        <v>352</v>
      </c>
      <c r="D57" s="227"/>
      <c r="E57" s="227"/>
      <c r="F57" s="227"/>
      <c r="G57" s="228"/>
      <c r="H57" s="227"/>
      <c r="I57" s="227"/>
      <c r="J57" s="294"/>
    </row>
    <row r="58" spans="2:10" ht="84" x14ac:dyDescent="0.2">
      <c r="B58" s="225" t="s">
        <v>81</v>
      </c>
      <c r="C58" s="271" t="s">
        <v>355</v>
      </c>
      <c r="D58" s="227"/>
      <c r="E58" s="227"/>
      <c r="F58" s="227">
        <v>3000</v>
      </c>
      <c r="G58" s="228"/>
      <c r="H58" s="227">
        <v>3000</v>
      </c>
      <c r="I58" s="227">
        <f>F58/10</f>
        <v>300</v>
      </c>
      <c r="J58" s="294" t="s">
        <v>313</v>
      </c>
    </row>
    <row r="59" spans="2:10" x14ac:dyDescent="0.2">
      <c r="B59" s="225" t="s">
        <v>359</v>
      </c>
      <c r="C59" s="226" t="s">
        <v>360</v>
      </c>
      <c r="D59" s="227"/>
      <c r="E59" s="227"/>
      <c r="F59" s="227"/>
      <c r="G59" s="228"/>
      <c r="H59" s="227"/>
      <c r="I59" s="227"/>
      <c r="J59" s="294"/>
    </row>
    <row r="60" spans="2:10" x14ac:dyDescent="0.2">
      <c r="B60" s="225" t="s">
        <v>361</v>
      </c>
      <c r="C60" s="271" t="s">
        <v>362</v>
      </c>
      <c r="D60" s="227"/>
      <c r="E60" s="227"/>
      <c r="F60" s="227"/>
      <c r="G60" s="228"/>
      <c r="H60" s="227"/>
      <c r="I60" s="227"/>
      <c r="J60" s="294"/>
    </row>
    <row r="61" spans="2:10" ht="48" x14ac:dyDescent="0.2">
      <c r="B61" s="225" t="s">
        <v>366</v>
      </c>
      <c r="C61" s="271" t="s">
        <v>367</v>
      </c>
      <c r="D61" s="227"/>
      <c r="E61" s="227"/>
      <c r="F61" s="227"/>
      <c r="G61" s="228"/>
      <c r="H61" s="227"/>
      <c r="I61" s="227"/>
      <c r="J61" s="294"/>
    </row>
    <row r="62" spans="2:10" ht="24" x14ac:dyDescent="0.2">
      <c r="B62" s="225" t="s">
        <v>72</v>
      </c>
      <c r="C62" s="271" t="s">
        <v>368</v>
      </c>
      <c r="D62" s="227"/>
      <c r="E62" s="227"/>
      <c r="F62" s="227"/>
      <c r="G62" s="228"/>
      <c r="H62" s="227"/>
      <c r="I62" s="227"/>
      <c r="J62" s="294"/>
    </row>
    <row r="63" spans="2:10" ht="36" x14ac:dyDescent="0.2">
      <c r="B63" s="225" t="s">
        <v>378</v>
      </c>
      <c r="C63" s="271" t="s">
        <v>379</v>
      </c>
      <c r="D63" s="227"/>
      <c r="E63" s="227"/>
      <c r="F63" s="227"/>
      <c r="G63" s="228"/>
      <c r="H63" s="227"/>
      <c r="I63" s="227"/>
      <c r="J63" s="294"/>
    </row>
    <row r="64" spans="2:10" x14ac:dyDescent="0.2">
      <c r="B64" s="225" t="s">
        <v>380</v>
      </c>
      <c r="C64" s="271" t="s">
        <v>381</v>
      </c>
      <c r="D64" s="227"/>
      <c r="E64" s="227"/>
      <c r="F64" s="227"/>
      <c r="G64" s="228"/>
      <c r="H64" s="227"/>
      <c r="I64" s="227"/>
      <c r="J64" s="294"/>
    </row>
    <row r="65" spans="2:10" ht="120" x14ac:dyDescent="0.2">
      <c r="B65" s="225" t="s">
        <v>385</v>
      </c>
      <c r="C65" s="271" t="s">
        <v>386</v>
      </c>
      <c r="D65" s="227"/>
      <c r="E65" s="227"/>
      <c r="F65" s="227"/>
      <c r="G65" s="228"/>
      <c r="H65" s="227"/>
      <c r="I65" s="227"/>
      <c r="J65" s="294"/>
    </row>
    <row r="66" spans="2:10" x14ac:dyDescent="0.2">
      <c r="B66" s="225" t="s">
        <v>389</v>
      </c>
      <c r="C66" s="226" t="s">
        <v>390</v>
      </c>
      <c r="D66" s="227"/>
      <c r="E66" s="227"/>
      <c r="F66" s="227"/>
      <c r="G66" s="228"/>
      <c r="H66" s="227"/>
      <c r="I66" s="227"/>
      <c r="J66" s="294"/>
    </row>
    <row r="67" spans="2:10" ht="96" x14ac:dyDescent="0.2">
      <c r="B67" s="225" t="s">
        <v>393</v>
      </c>
      <c r="C67" s="272" t="s">
        <v>394</v>
      </c>
      <c r="D67" s="227"/>
      <c r="E67" s="227"/>
      <c r="F67" s="227"/>
      <c r="G67" s="228"/>
      <c r="H67" s="227"/>
      <c r="I67" s="227"/>
      <c r="J67" s="294"/>
    </row>
    <row r="68" spans="2:10" x14ac:dyDescent="0.2">
      <c r="B68" s="278" t="s">
        <v>399</v>
      </c>
      <c r="C68" s="279" t="s">
        <v>400</v>
      </c>
      <c r="D68" s="227"/>
      <c r="E68" s="227"/>
      <c r="F68" s="227"/>
      <c r="G68" s="228"/>
      <c r="H68" s="227"/>
      <c r="I68" s="227"/>
      <c r="J68" s="294"/>
    </row>
    <row r="69" spans="2:10" ht="24" x14ac:dyDescent="0.2">
      <c r="B69" s="225" t="s">
        <v>411</v>
      </c>
      <c r="C69" s="226" t="s">
        <v>412</v>
      </c>
      <c r="D69" s="227"/>
      <c r="E69" s="227"/>
      <c r="F69" s="227"/>
      <c r="G69" s="228"/>
      <c r="H69" s="227"/>
      <c r="I69" s="227"/>
      <c r="J69" s="294"/>
    </row>
    <row r="70" spans="2:10" ht="84" x14ac:dyDescent="0.2">
      <c r="B70" s="225" t="s">
        <v>78</v>
      </c>
      <c r="C70" s="271" t="s">
        <v>416</v>
      </c>
      <c r="D70" s="227"/>
      <c r="E70" s="227"/>
      <c r="F70" s="227"/>
      <c r="G70" s="228"/>
      <c r="H70" s="227"/>
      <c r="I70" s="227"/>
      <c r="J70" s="294"/>
    </row>
    <row r="71" spans="2:10" x14ac:dyDescent="0.2">
      <c r="B71" s="225" t="s">
        <v>417</v>
      </c>
      <c r="C71" s="271" t="s">
        <v>418</v>
      </c>
      <c r="D71" s="227"/>
      <c r="E71" s="227"/>
      <c r="F71" s="227"/>
      <c r="G71" s="228"/>
      <c r="H71" s="227"/>
      <c r="I71" s="227"/>
      <c r="J71" s="294"/>
    </row>
    <row r="72" spans="2:10" x14ac:dyDescent="0.2">
      <c r="B72" s="225" t="s">
        <v>420</v>
      </c>
      <c r="C72" s="271" t="s">
        <v>421</v>
      </c>
      <c r="D72" s="227"/>
      <c r="E72" s="227"/>
      <c r="F72" s="227"/>
      <c r="G72" s="228"/>
      <c r="H72" s="227"/>
      <c r="I72" s="227"/>
      <c r="J72" s="294"/>
    </row>
    <row r="73" spans="2:10" ht="36" x14ac:dyDescent="0.2">
      <c r="B73" s="225" t="s">
        <v>422</v>
      </c>
      <c r="C73" s="226" t="s">
        <v>423</v>
      </c>
      <c r="D73" s="227"/>
      <c r="E73" s="227"/>
      <c r="F73" s="227"/>
      <c r="G73" s="228"/>
      <c r="H73" s="227"/>
      <c r="I73" s="227"/>
      <c r="J73" s="294"/>
    </row>
    <row r="74" spans="2:10" ht="60" x14ac:dyDescent="0.2">
      <c r="B74" s="225" t="s">
        <v>425</v>
      </c>
      <c r="C74" s="271" t="s">
        <v>426</v>
      </c>
      <c r="D74" s="227"/>
      <c r="E74" s="227"/>
      <c r="F74" s="227"/>
      <c r="G74" s="228"/>
      <c r="H74" s="227"/>
      <c r="I74" s="227"/>
      <c r="J74" s="294"/>
    </row>
    <row r="75" spans="2:10" ht="36" x14ac:dyDescent="0.2">
      <c r="B75" s="225" t="s">
        <v>427</v>
      </c>
      <c r="C75" s="271" t="s">
        <v>428</v>
      </c>
      <c r="D75" s="227"/>
      <c r="E75" s="227"/>
      <c r="F75" s="227"/>
      <c r="G75" s="228"/>
      <c r="H75" s="227"/>
      <c r="I75" s="227"/>
      <c r="J75" s="294"/>
    </row>
    <row r="76" spans="2:10" ht="48" x14ac:dyDescent="0.2">
      <c r="B76" s="231" t="s">
        <v>429</v>
      </c>
      <c r="C76" s="280" t="s">
        <v>430</v>
      </c>
      <c r="D76" s="227"/>
      <c r="E76" s="227"/>
      <c r="F76" s="227"/>
      <c r="G76" s="228"/>
      <c r="H76" s="227"/>
      <c r="I76" s="227"/>
      <c r="J76" s="294"/>
    </row>
    <row r="77" spans="2:10" ht="24" x14ac:dyDescent="0.2">
      <c r="B77" s="225" t="s">
        <v>431</v>
      </c>
      <c r="C77" s="271" t="s">
        <v>432</v>
      </c>
      <c r="D77" s="227"/>
      <c r="E77" s="227"/>
      <c r="F77" s="227"/>
      <c r="G77" s="228"/>
      <c r="H77" s="227"/>
      <c r="I77" s="227"/>
      <c r="J77" s="294"/>
    </row>
    <row r="78" spans="2:10" ht="24" x14ac:dyDescent="0.2">
      <c r="B78" s="225" t="s">
        <v>433</v>
      </c>
      <c r="C78" s="271" t="s">
        <v>434</v>
      </c>
      <c r="D78" s="227"/>
      <c r="E78" s="227"/>
      <c r="F78" s="227"/>
      <c r="G78" s="228"/>
      <c r="H78" s="227"/>
      <c r="I78" s="227"/>
      <c r="J78" s="294"/>
    </row>
    <row r="79" spans="2:10" ht="36" x14ac:dyDescent="0.2">
      <c r="B79" s="225" t="s">
        <v>437</v>
      </c>
      <c r="C79" s="271" t="s">
        <v>438</v>
      </c>
      <c r="D79" s="227"/>
      <c r="E79" s="227"/>
      <c r="F79" s="227"/>
      <c r="G79" s="228"/>
      <c r="H79" s="227"/>
      <c r="I79" s="227"/>
      <c r="J79" s="294"/>
    </row>
    <row r="80" spans="2:10" ht="24" x14ac:dyDescent="0.2">
      <c r="B80" s="225" t="s">
        <v>439</v>
      </c>
      <c r="C80" s="271" t="s">
        <v>440</v>
      </c>
      <c r="D80" s="227"/>
      <c r="E80" s="227"/>
      <c r="F80" s="227"/>
      <c r="G80" s="228"/>
      <c r="H80" s="227"/>
      <c r="I80" s="227"/>
      <c r="J80" s="294"/>
    </row>
    <row r="81" spans="2:10" x14ac:dyDescent="0.2">
      <c r="B81" s="225" t="s">
        <v>441</v>
      </c>
      <c r="C81" s="226" t="s">
        <v>442</v>
      </c>
      <c r="D81" s="227"/>
      <c r="E81" s="227"/>
      <c r="F81" s="227"/>
      <c r="G81" s="228"/>
      <c r="H81" s="227"/>
      <c r="I81" s="227"/>
      <c r="J81" s="294"/>
    </row>
    <row r="82" spans="2:10" ht="36" x14ac:dyDescent="0.2">
      <c r="B82" s="230" t="s">
        <v>443</v>
      </c>
      <c r="C82" s="271" t="s">
        <v>444</v>
      </c>
      <c r="D82" s="227"/>
      <c r="E82" s="227"/>
      <c r="F82" s="227"/>
      <c r="G82" s="228"/>
      <c r="H82" s="227"/>
      <c r="I82" s="227"/>
      <c r="J82" s="294"/>
    </row>
    <row r="83" spans="2:10" ht="46.5" customHeight="1" x14ac:dyDescent="0.2">
      <c r="B83" s="230" t="s">
        <v>445</v>
      </c>
      <c r="C83" s="271" t="s">
        <v>446</v>
      </c>
      <c r="D83" s="227"/>
      <c r="E83" s="227"/>
      <c r="F83" s="227"/>
      <c r="G83" s="228"/>
      <c r="H83" s="227"/>
      <c r="I83" s="227"/>
      <c r="J83" s="294"/>
    </row>
    <row r="84" spans="2:10" ht="46.5" customHeight="1" x14ac:dyDescent="0.2">
      <c r="B84" s="225" t="s">
        <v>448</v>
      </c>
      <c r="C84" s="271" t="s">
        <v>449</v>
      </c>
      <c r="D84" s="227"/>
      <c r="E84" s="227"/>
      <c r="F84" s="227"/>
      <c r="G84" s="228"/>
      <c r="H84" s="227"/>
      <c r="I84" s="227"/>
      <c r="J84" s="294"/>
    </row>
    <row r="85" spans="2:10" ht="60" x14ac:dyDescent="0.2">
      <c r="B85" s="225" t="s">
        <v>450</v>
      </c>
      <c r="C85" s="271" t="s">
        <v>451</v>
      </c>
      <c r="D85" s="227"/>
      <c r="E85" s="227"/>
      <c r="F85" s="227"/>
      <c r="G85" s="228"/>
      <c r="H85" s="227"/>
      <c r="I85" s="227"/>
      <c r="J85" s="294"/>
    </row>
    <row r="86" spans="2:10" ht="24" x14ac:dyDescent="0.2">
      <c r="B86" s="225" t="s">
        <v>454</v>
      </c>
      <c r="C86" s="271" t="s">
        <v>455</v>
      </c>
      <c r="D86" s="227"/>
      <c r="E86" s="227"/>
      <c r="F86" s="227"/>
      <c r="G86" s="228"/>
      <c r="H86" s="227"/>
      <c r="I86" s="227"/>
      <c r="J86" s="294"/>
    </row>
    <row r="87" spans="2:10" ht="96" x14ac:dyDescent="0.2">
      <c r="B87" s="225" t="s">
        <v>461</v>
      </c>
      <c r="C87" s="271" t="s">
        <v>462</v>
      </c>
      <c r="D87" s="227"/>
      <c r="E87" s="227"/>
      <c r="F87" s="227"/>
      <c r="G87" s="228"/>
      <c r="H87" s="227"/>
      <c r="I87" s="227"/>
      <c r="J87" s="294"/>
    </row>
    <row r="88" spans="2:10" ht="36" x14ac:dyDescent="0.2">
      <c r="B88" s="225" t="s">
        <v>465</v>
      </c>
      <c r="C88" s="271" t="s">
        <v>466</v>
      </c>
      <c r="D88" s="227"/>
      <c r="E88" s="227"/>
      <c r="F88" s="227"/>
      <c r="G88" s="228"/>
      <c r="H88" s="227"/>
      <c r="I88" s="227"/>
      <c r="J88" s="294"/>
    </row>
    <row r="89" spans="2:10" ht="24" x14ac:dyDescent="0.2">
      <c r="B89" s="231" t="s">
        <v>467</v>
      </c>
      <c r="C89" s="271" t="s">
        <v>468</v>
      </c>
      <c r="D89" s="227"/>
      <c r="E89" s="227"/>
      <c r="F89" s="227"/>
      <c r="G89" s="228"/>
      <c r="H89" s="227"/>
      <c r="I89" s="227"/>
      <c r="J89" s="294"/>
    </row>
    <row r="90" spans="2:10" x14ac:dyDescent="0.2">
      <c r="B90" s="231" t="s">
        <v>469</v>
      </c>
      <c r="C90" s="271" t="s">
        <v>470</v>
      </c>
      <c r="D90" s="227"/>
      <c r="E90" s="227"/>
      <c r="F90" s="227"/>
      <c r="G90" s="228"/>
      <c r="H90" s="227"/>
      <c r="I90" s="227"/>
      <c r="J90" s="294"/>
    </row>
    <row r="91" spans="2:10" x14ac:dyDescent="0.2">
      <c r="B91" s="231" t="s">
        <v>471</v>
      </c>
      <c r="C91" s="271" t="s">
        <v>472</v>
      </c>
      <c r="D91" s="227"/>
      <c r="E91" s="227"/>
      <c r="F91" s="227"/>
      <c r="G91" s="228"/>
      <c r="H91" s="227"/>
      <c r="I91" s="227"/>
      <c r="J91" s="294"/>
    </row>
    <row r="92" spans="2:10" x14ac:dyDescent="0.2">
      <c r="B92" s="231" t="s">
        <v>473</v>
      </c>
      <c r="C92" s="271" t="s">
        <v>474</v>
      </c>
      <c r="D92" s="227"/>
      <c r="E92" s="227"/>
      <c r="F92" s="227"/>
      <c r="G92" s="228"/>
      <c r="H92" s="227"/>
      <c r="I92" s="227"/>
      <c r="J92" s="294"/>
    </row>
    <row r="93" spans="2:10" x14ac:dyDescent="0.2">
      <c r="B93" s="231" t="s">
        <v>475</v>
      </c>
      <c r="C93" s="271" t="s">
        <v>476</v>
      </c>
      <c r="D93" s="227"/>
      <c r="E93" s="227"/>
      <c r="F93" s="227"/>
      <c r="G93" s="228"/>
      <c r="H93" s="227"/>
      <c r="I93" s="227"/>
      <c r="J93" s="294"/>
    </row>
    <row r="94" spans="2:10" x14ac:dyDescent="0.2">
      <c r="B94" s="231" t="s">
        <v>477</v>
      </c>
      <c r="C94" s="226"/>
      <c r="D94" s="227"/>
      <c r="E94" s="227"/>
      <c r="F94" s="227"/>
      <c r="G94" s="228"/>
      <c r="H94" s="227"/>
      <c r="I94" s="227"/>
      <c r="J94" s="294"/>
    </row>
    <row r="95" spans="2:10" x14ac:dyDescent="0.2">
      <c r="B95" s="231" t="s">
        <v>478</v>
      </c>
      <c r="C95" s="226"/>
      <c r="D95" s="227"/>
      <c r="E95" s="227"/>
      <c r="F95" s="227"/>
      <c r="G95" s="228"/>
      <c r="H95" s="227"/>
      <c r="I95" s="227"/>
      <c r="J95" s="294"/>
    </row>
    <row r="96" spans="2:10" x14ac:dyDescent="0.2">
      <c r="B96" s="231" t="s">
        <v>479</v>
      </c>
      <c r="C96" s="226"/>
      <c r="D96" s="227"/>
      <c r="E96" s="227"/>
      <c r="F96" s="227"/>
      <c r="G96" s="228"/>
      <c r="H96" s="227"/>
      <c r="I96" s="227"/>
      <c r="J96" s="294"/>
    </row>
    <row r="97" spans="2:11" x14ac:dyDescent="0.2">
      <c r="B97" s="231" t="s">
        <v>480</v>
      </c>
      <c r="C97" s="226"/>
      <c r="D97" s="227"/>
      <c r="E97" s="227"/>
      <c r="F97" s="227"/>
      <c r="G97" s="228"/>
      <c r="H97" s="227"/>
      <c r="I97" s="227"/>
      <c r="J97" s="294"/>
    </row>
    <row r="98" spans="2:11" x14ac:dyDescent="0.2">
      <c r="B98" s="231" t="s">
        <v>479</v>
      </c>
      <c r="C98" s="226"/>
      <c r="D98" s="227"/>
      <c r="E98" s="227"/>
      <c r="F98" s="227"/>
      <c r="G98" s="228"/>
      <c r="H98" s="227"/>
      <c r="I98" s="227"/>
      <c r="J98" s="294"/>
    </row>
    <row r="99" spans="2:11" x14ac:dyDescent="0.2">
      <c r="B99" s="231" t="s">
        <v>481</v>
      </c>
      <c r="C99" s="226"/>
      <c r="D99" s="227"/>
      <c r="E99" s="227"/>
      <c r="F99" s="227"/>
      <c r="G99" s="228"/>
      <c r="H99" s="227"/>
      <c r="I99" s="227"/>
      <c r="J99" s="294"/>
    </row>
    <row r="100" spans="2:11" x14ac:dyDescent="0.2">
      <c r="B100" s="231" t="s">
        <v>483</v>
      </c>
      <c r="C100" s="226"/>
      <c r="D100" s="227"/>
      <c r="E100" s="227"/>
      <c r="F100" s="227"/>
      <c r="G100" s="228"/>
      <c r="H100" s="227"/>
      <c r="I100" s="227"/>
      <c r="J100" s="294"/>
    </row>
    <row r="101" spans="2:11" x14ac:dyDescent="0.2">
      <c r="B101" s="231" t="s">
        <v>484</v>
      </c>
      <c r="C101" s="226"/>
      <c r="D101" s="227"/>
      <c r="E101" s="227"/>
      <c r="F101" s="227"/>
      <c r="G101" s="228"/>
      <c r="H101" s="227"/>
      <c r="I101" s="227"/>
      <c r="J101" s="294"/>
    </row>
    <row r="102" spans="2:11" x14ac:dyDescent="0.2">
      <c r="B102" s="231" t="s">
        <v>485</v>
      </c>
      <c r="C102" s="226"/>
      <c r="D102" s="227"/>
      <c r="E102" s="227"/>
      <c r="F102" s="227"/>
      <c r="G102" s="228"/>
      <c r="H102" s="227"/>
      <c r="I102" s="227"/>
      <c r="J102" s="294"/>
    </row>
    <row r="103" spans="2:11" x14ac:dyDescent="0.2">
      <c r="B103" s="231" t="s">
        <v>486</v>
      </c>
      <c r="C103" s="226"/>
      <c r="D103" s="227"/>
      <c r="E103" s="227"/>
      <c r="F103" s="227"/>
      <c r="G103" s="228"/>
      <c r="H103" s="227"/>
      <c r="I103" s="227"/>
      <c r="J103" s="294"/>
    </row>
    <row r="104" spans="2:11" x14ac:dyDescent="0.2">
      <c r="B104" s="231" t="s">
        <v>487</v>
      </c>
      <c r="C104" s="226"/>
      <c r="D104" s="227"/>
      <c r="E104" s="227"/>
      <c r="F104" s="227"/>
      <c r="G104" s="228"/>
      <c r="H104" s="227"/>
      <c r="I104" s="227"/>
      <c r="J104" s="294"/>
    </row>
    <row r="105" spans="2:11" x14ac:dyDescent="0.2">
      <c r="B105" s="231" t="s">
        <v>488</v>
      </c>
      <c r="C105" s="226"/>
      <c r="D105" s="227"/>
      <c r="E105" s="227"/>
      <c r="F105" s="227"/>
      <c r="G105" s="228"/>
      <c r="H105" s="227"/>
      <c r="I105" s="227"/>
      <c r="J105" s="294"/>
    </row>
    <row r="106" spans="2:11" x14ac:dyDescent="0.2">
      <c r="B106" s="231" t="s">
        <v>489</v>
      </c>
      <c r="C106" s="226"/>
      <c r="D106" s="227"/>
      <c r="E106" s="227"/>
      <c r="F106" s="227"/>
      <c r="G106" s="228"/>
      <c r="H106" s="227"/>
      <c r="I106" s="227"/>
      <c r="J106" s="294"/>
    </row>
    <row r="107" spans="2:11" ht="12.75" thickBot="1" x14ac:dyDescent="0.25">
      <c r="B107" s="232" t="s">
        <v>490</v>
      </c>
      <c r="C107" s="233"/>
      <c r="D107" s="234"/>
      <c r="E107" s="234"/>
      <c r="F107" s="234"/>
      <c r="G107" s="277"/>
      <c r="H107" s="234"/>
      <c r="I107" s="234"/>
      <c r="J107" s="295"/>
    </row>
    <row r="108" spans="2:11" ht="17.25" customHeight="1" thickBot="1" x14ac:dyDescent="0.25">
      <c r="B108" s="235" t="s">
        <v>91</v>
      </c>
      <c r="C108" s="236"/>
      <c r="D108" s="237">
        <f>SUM(D7:D107)</f>
        <v>12377200</v>
      </c>
      <c r="E108" s="237">
        <f t="shared" ref="E108:H108" si="3">SUM(E7:E107)</f>
        <v>10314333.333333332</v>
      </c>
      <c r="F108" s="237">
        <f t="shared" si="3"/>
        <v>11738572</v>
      </c>
      <c r="G108" s="283">
        <f>+(+F108-E108)/E108</f>
        <v>0.13808344375141401</v>
      </c>
      <c r="H108" s="237">
        <f t="shared" si="3"/>
        <v>1287186</v>
      </c>
      <c r="I108" s="237"/>
      <c r="J108" s="296"/>
    </row>
    <row r="109" spans="2:11" ht="12.75" thickBot="1" x14ac:dyDescent="0.25">
      <c r="B109" s="238"/>
      <c r="C109" s="239"/>
      <c r="D109" s="240"/>
      <c r="E109" s="240"/>
      <c r="F109" s="240">
        <f>F108/10</f>
        <v>1173857.2</v>
      </c>
      <c r="G109" s="241"/>
      <c r="H109" s="240"/>
      <c r="I109" s="240"/>
      <c r="J109" s="297"/>
      <c r="K109" s="242"/>
    </row>
    <row r="110" spans="2:11" ht="36.75" thickBot="1" x14ac:dyDescent="0.25">
      <c r="B110" s="243" t="s">
        <v>491</v>
      </c>
      <c r="C110" s="244"/>
      <c r="D110" s="245" t="s">
        <v>324</v>
      </c>
      <c r="E110" s="246" t="s">
        <v>325</v>
      </c>
      <c r="F110" s="246" t="s">
        <v>326</v>
      </c>
      <c r="G110" s="247" t="s">
        <v>327</v>
      </c>
      <c r="H110" s="248" t="s">
        <v>328</v>
      </c>
      <c r="I110" s="248"/>
      <c r="J110" s="248"/>
    </row>
    <row r="111" spans="2:11" x14ac:dyDescent="0.2">
      <c r="B111" s="249" t="s">
        <v>492</v>
      </c>
      <c r="C111" s="250"/>
      <c r="D111" s="250"/>
      <c r="E111" s="250"/>
      <c r="F111" s="250"/>
      <c r="G111" s="251"/>
      <c r="H111" s="250"/>
      <c r="I111" s="250"/>
      <c r="J111" s="250"/>
    </row>
    <row r="112" spans="2:11" x14ac:dyDescent="0.2">
      <c r="B112" s="249" t="s">
        <v>493</v>
      </c>
      <c r="C112" s="250"/>
      <c r="D112" s="250"/>
      <c r="E112" s="250"/>
      <c r="F112" s="285">
        <f>125296+31492</f>
        <v>156788</v>
      </c>
      <c r="G112" s="251"/>
      <c r="H112" s="250"/>
      <c r="I112" s="250"/>
      <c r="J112" s="250"/>
    </row>
    <row r="113" spans="2:10" x14ac:dyDescent="0.2">
      <c r="B113" s="249" t="s">
        <v>494</v>
      </c>
      <c r="C113" s="250"/>
      <c r="D113" s="250"/>
      <c r="E113" s="250"/>
      <c r="F113" s="285">
        <f>1670+2500</f>
        <v>4170</v>
      </c>
      <c r="G113" s="251"/>
      <c r="H113" s="250"/>
      <c r="I113" s="250"/>
      <c r="J113" s="250"/>
    </row>
    <row r="114" spans="2:10" x14ac:dyDescent="0.2">
      <c r="B114" s="249" t="s">
        <v>495</v>
      </c>
      <c r="C114" s="250"/>
      <c r="D114" s="250"/>
      <c r="E114" s="250"/>
      <c r="F114" s="285"/>
      <c r="G114" s="251"/>
      <c r="H114" s="250"/>
      <c r="I114" s="250"/>
      <c r="J114" s="250"/>
    </row>
    <row r="115" spans="2:10" x14ac:dyDescent="0.2">
      <c r="B115" s="249" t="s">
        <v>496</v>
      </c>
      <c r="C115" s="250"/>
      <c r="D115" s="250"/>
      <c r="E115" s="250"/>
      <c r="F115" s="285">
        <f>30838+1600+2425</f>
        <v>34863</v>
      </c>
      <c r="G115" s="251"/>
      <c r="H115" s="250">
        <v>2425</v>
      </c>
      <c r="I115" s="250"/>
      <c r="J115" s="250"/>
    </row>
    <row r="116" spans="2:10" x14ac:dyDescent="0.2">
      <c r="B116" s="249" t="s">
        <v>497</v>
      </c>
      <c r="C116" s="250"/>
      <c r="D116" s="250"/>
      <c r="E116" s="250"/>
      <c r="F116" s="285"/>
      <c r="G116" s="251"/>
      <c r="H116" s="250"/>
      <c r="I116" s="250"/>
      <c r="J116" s="250"/>
    </row>
    <row r="117" spans="2:10" x14ac:dyDescent="0.2">
      <c r="B117" s="249" t="s">
        <v>498</v>
      </c>
      <c r="C117" s="250"/>
      <c r="D117" s="250">
        <v>200000</v>
      </c>
      <c r="E117" s="250"/>
      <c r="F117" s="285">
        <v>635000</v>
      </c>
      <c r="G117" s="251"/>
      <c r="H117" s="250"/>
      <c r="I117" s="250"/>
      <c r="J117" s="250"/>
    </row>
    <row r="118" spans="2:10" ht="12.75" thickBot="1" x14ac:dyDescent="0.25">
      <c r="B118" s="252"/>
      <c r="C118" s="253"/>
      <c r="D118" s="254">
        <f>SUM(D111:D117)</f>
        <v>200000</v>
      </c>
      <c r="E118" s="254">
        <f t="shared" ref="E118:H118" si="4">SUM(E111:E117)</f>
        <v>0</v>
      </c>
      <c r="F118" s="284">
        <f t="shared" si="4"/>
        <v>830821</v>
      </c>
      <c r="G118" s="255"/>
      <c r="H118" s="254">
        <f t="shared" si="4"/>
        <v>2425</v>
      </c>
      <c r="I118" s="254"/>
      <c r="J118" s="254"/>
    </row>
    <row r="119" spans="2:10" x14ac:dyDescent="0.2">
      <c r="B119" s="238"/>
      <c r="C119" s="239"/>
      <c r="D119" s="238"/>
      <c r="E119" s="238"/>
      <c r="F119" s="238"/>
      <c r="G119" s="256"/>
      <c r="H119" s="238"/>
      <c r="I119" s="238"/>
      <c r="J119" s="239"/>
    </row>
    <row r="120" spans="2:10" x14ac:dyDescent="0.2">
      <c r="B120" s="238"/>
      <c r="C120" s="239"/>
      <c r="D120" s="238"/>
      <c r="E120" s="238"/>
      <c r="F120" s="238"/>
      <c r="G120" s="256"/>
      <c r="H120" s="238"/>
      <c r="I120" s="238"/>
      <c r="J120" s="239"/>
    </row>
    <row r="121" spans="2:10" x14ac:dyDescent="0.2">
      <c r="B121" s="238"/>
      <c r="C121" s="239"/>
      <c r="D121" s="238"/>
      <c r="E121" s="238"/>
      <c r="F121" s="238"/>
      <c r="G121" s="256"/>
      <c r="H121" s="238"/>
      <c r="I121" s="238"/>
      <c r="J121" s="239"/>
    </row>
    <row r="122" spans="2:10" x14ac:dyDescent="0.2">
      <c r="B122" s="238"/>
      <c r="C122" s="239"/>
      <c r="D122" s="238"/>
      <c r="E122" s="238"/>
      <c r="F122" s="238"/>
      <c r="G122" s="256"/>
      <c r="H122" s="238"/>
      <c r="I122" s="238"/>
      <c r="J122" s="239"/>
    </row>
    <row r="123" spans="2:10" ht="12.75" x14ac:dyDescent="0.2">
      <c r="B123" s="306" t="s">
        <v>504</v>
      </c>
      <c r="C123" s="307">
        <v>41579</v>
      </c>
      <c r="D123" s="308">
        <v>41609</v>
      </c>
      <c r="E123" s="308">
        <v>41640</v>
      </c>
      <c r="F123" s="238"/>
      <c r="G123" s="256"/>
      <c r="H123" s="238"/>
      <c r="I123" s="238"/>
      <c r="J123" s="239"/>
    </row>
    <row r="124" spans="2:10" ht="3.75" customHeight="1" x14ac:dyDescent="0.2">
      <c r="B124" s="238"/>
      <c r="C124" s="239"/>
      <c r="D124" s="238"/>
      <c r="E124" s="238"/>
      <c r="F124" s="238"/>
      <c r="G124" s="256"/>
      <c r="H124" s="238"/>
      <c r="I124" s="238"/>
      <c r="J124" s="239"/>
    </row>
    <row r="125" spans="2:10" ht="12.75" x14ac:dyDescent="0.2">
      <c r="B125" s="313" t="s">
        <v>264</v>
      </c>
      <c r="C125" s="314">
        <v>2018354</v>
      </c>
      <c r="D125" s="314">
        <v>1082387</v>
      </c>
      <c r="E125" s="314">
        <v>1287186</v>
      </c>
      <c r="F125" s="238"/>
      <c r="G125" s="256"/>
      <c r="H125" s="238"/>
      <c r="I125" s="238"/>
      <c r="J125" s="239"/>
    </row>
    <row r="126" spans="2:10" ht="3.75" customHeight="1" x14ac:dyDescent="0.2">
      <c r="B126" s="238"/>
      <c r="C126" s="239"/>
      <c r="D126" s="238"/>
      <c r="E126" s="238"/>
      <c r="F126" s="238"/>
      <c r="G126" s="256"/>
      <c r="H126" s="238"/>
      <c r="I126" s="238"/>
      <c r="J126" s="239"/>
    </row>
    <row r="127" spans="2:10" ht="12.75" x14ac:dyDescent="0.2">
      <c r="B127" s="305" t="s">
        <v>313</v>
      </c>
      <c r="C127" s="309">
        <v>236478</v>
      </c>
      <c r="D127" s="311">
        <v>347319</v>
      </c>
      <c r="E127" s="310">
        <v>201703</v>
      </c>
      <c r="F127" s="238"/>
      <c r="G127" s="256"/>
      <c r="H127" s="238"/>
      <c r="I127" s="238"/>
      <c r="J127" s="239"/>
    </row>
    <row r="128" spans="2:10" ht="25.5" x14ac:dyDescent="0.2">
      <c r="B128" s="305" t="s">
        <v>27</v>
      </c>
      <c r="C128" s="309">
        <v>320773</v>
      </c>
      <c r="D128" s="311">
        <v>247287</v>
      </c>
      <c r="E128" s="310">
        <v>250691</v>
      </c>
      <c r="F128" s="238"/>
      <c r="G128" s="256"/>
      <c r="H128" s="238"/>
      <c r="I128" s="238"/>
      <c r="J128" s="239"/>
    </row>
    <row r="129" spans="1:10" ht="12.75" x14ac:dyDescent="0.2">
      <c r="B129" s="305" t="s">
        <v>25</v>
      </c>
      <c r="C129" s="309">
        <v>657033</v>
      </c>
      <c r="D129" s="311">
        <v>407012</v>
      </c>
      <c r="E129" s="310">
        <v>538977</v>
      </c>
      <c r="F129" s="238"/>
      <c r="G129" s="256"/>
      <c r="H129" s="238"/>
      <c r="I129" s="238"/>
      <c r="J129" s="239"/>
    </row>
    <row r="130" spans="1:10" ht="25.5" x14ac:dyDescent="0.2">
      <c r="B130" s="305" t="s">
        <v>28</v>
      </c>
      <c r="C130" s="309">
        <v>757862</v>
      </c>
      <c r="D130" s="310">
        <v>42989</v>
      </c>
      <c r="E130" s="310">
        <v>208593</v>
      </c>
      <c r="F130" s="238"/>
      <c r="G130" s="256"/>
      <c r="H130" s="238"/>
      <c r="I130" s="238"/>
      <c r="J130" s="239"/>
    </row>
    <row r="131" spans="1:10" ht="12.75" x14ac:dyDescent="0.2">
      <c r="B131" s="305" t="s">
        <v>500</v>
      </c>
      <c r="C131" s="309">
        <v>46208</v>
      </c>
      <c r="D131" s="311">
        <v>37780</v>
      </c>
      <c r="E131" s="310">
        <v>87222</v>
      </c>
      <c r="F131" s="238"/>
      <c r="G131" s="256"/>
      <c r="H131" s="238"/>
      <c r="I131" s="238"/>
      <c r="J131" s="239"/>
    </row>
    <row r="132" spans="1:10" x14ac:dyDescent="0.2">
      <c r="B132" s="238"/>
      <c r="C132" s="239"/>
      <c r="D132" s="238"/>
      <c r="F132" s="238"/>
      <c r="G132" s="256"/>
      <c r="H132" s="238"/>
      <c r="I132" s="238"/>
      <c r="J132" s="239"/>
    </row>
    <row r="133" spans="1:10" hidden="1" x14ac:dyDescent="0.2">
      <c r="A133" s="238"/>
      <c r="B133" s="239"/>
      <c r="C133" s="238"/>
      <c r="D133" s="238"/>
      <c r="E133" s="238"/>
      <c r="F133" s="238"/>
      <c r="G133" s="256"/>
      <c r="H133" s="238"/>
      <c r="I133" s="238"/>
      <c r="J133" s="239"/>
    </row>
    <row r="134" spans="1:10" hidden="1" x14ac:dyDescent="0.2">
      <c r="A134" s="238"/>
      <c r="B134" s="239" t="s">
        <v>504</v>
      </c>
      <c r="C134" s="238" t="s">
        <v>506</v>
      </c>
      <c r="D134" s="238"/>
      <c r="E134" s="238"/>
      <c r="F134" s="238"/>
      <c r="G134" s="256"/>
      <c r="H134" s="238"/>
      <c r="I134" s="238"/>
      <c r="J134" s="239"/>
    </row>
    <row r="135" spans="1:10" ht="24" hidden="1" x14ac:dyDescent="0.2">
      <c r="A135" s="238"/>
      <c r="B135" s="239" t="s">
        <v>28</v>
      </c>
      <c r="C135" s="238">
        <v>208593</v>
      </c>
      <c r="D135" s="238"/>
      <c r="E135" s="238"/>
      <c r="F135" s="238"/>
      <c r="G135" s="256"/>
      <c r="H135" s="238"/>
      <c r="I135" s="238"/>
      <c r="J135" s="239"/>
    </row>
    <row r="136" spans="1:10" hidden="1" x14ac:dyDescent="0.2">
      <c r="A136" s="238"/>
      <c r="B136" s="239" t="s">
        <v>25</v>
      </c>
      <c r="C136" s="238">
        <v>538977</v>
      </c>
      <c r="D136" s="238"/>
      <c r="E136" s="238"/>
      <c r="F136" s="238"/>
      <c r="G136" s="256"/>
      <c r="H136" s="238"/>
      <c r="I136" s="238"/>
      <c r="J136" s="239"/>
    </row>
    <row r="137" spans="1:10" hidden="1" x14ac:dyDescent="0.2">
      <c r="A137" s="238"/>
      <c r="B137" s="239" t="s">
        <v>500</v>
      </c>
      <c r="C137" s="238">
        <v>87222</v>
      </c>
      <c r="D137" s="238"/>
      <c r="E137" s="238"/>
      <c r="F137" s="238"/>
      <c r="G137" s="256"/>
      <c r="H137" s="238"/>
      <c r="I137" s="238"/>
      <c r="J137" s="239"/>
    </row>
    <row r="138" spans="1:10" hidden="1" x14ac:dyDescent="0.2">
      <c r="A138" s="238"/>
      <c r="B138" s="239" t="s">
        <v>313</v>
      </c>
      <c r="C138" s="238">
        <v>201703</v>
      </c>
      <c r="D138" s="238"/>
      <c r="E138" s="238"/>
      <c r="F138" s="238"/>
      <c r="G138" s="256"/>
      <c r="H138" s="238"/>
      <c r="I138" s="238"/>
      <c r="J138" s="239"/>
    </row>
    <row r="139" spans="1:10" ht="24" hidden="1" x14ac:dyDescent="0.2">
      <c r="A139" s="238"/>
      <c r="B139" s="239" t="s">
        <v>27</v>
      </c>
      <c r="C139" s="238">
        <v>250691</v>
      </c>
      <c r="D139" s="238"/>
      <c r="E139" s="238"/>
      <c r="F139" s="238"/>
      <c r="G139" s="256"/>
      <c r="H139" s="238"/>
      <c r="I139" s="238"/>
      <c r="J139" s="239"/>
    </row>
    <row r="140" spans="1:10" hidden="1" x14ac:dyDescent="0.2">
      <c r="A140" s="238"/>
      <c r="B140" s="239" t="s">
        <v>505</v>
      </c>
      <c r="C140" s="238"/>
      <c r="D140" s="238"/>
      <c r="E140" s="238"/>
      <c r="F140" s="238"/>
      <c r="G140" s="256"/>
      <c r="H140" s="238"/>
      <c r="I140" s="238"/>
      <c r="J140" s="239"/>
    </row>
    <row r="141" spans="1:10" hidden="1" x14ac:dyDescent="0.2">
      <c r="A141" s="238"/>
      <c r="B141" s="239" t="s">
        <v>503</v>
      </c>
      <c r="C141" s="238">
        <v>1287186</v>
      </c>
      <c r="D141" s="238"/>
      <c r="E141" s="238"/>
      <c r="F141" s="238"/>
      <c r="G141" s="256"/>
      <c r="H141" s="238"/>
      <c r="I141" s="238"/>
      <c r="J141" s="239"/>
    </row>
    <row r="142" spans="1:10" hidden="1" x14ac:dyDescent="0.2">
      <c r="A142" s="238"/>
      <c r="B142" s="239"/>
      <c r="C142" s="238"/>
      <c r="D142" s="238"/>
      <c r="E142" s="238"/>
      <c r="F142" s="238"/>
      <c r="G142" s="256"/>
      <c r="H142" s="238"/>
      <c r="I142" s="238"/>
      <c r="J142" s="239"/>
    </row>
    <row r="143" spans="1:10" ht="24" hidden="1" x14ac:dyDescent="0.2">
      <c r="A143" s="238"/>
      <c r="B143" s="239" t="s">
        <v>28</v>
      </c>
      <c r="C143" s="238">
        <v>42989</v>
      </c>
      <c r="D143" s="238"/>
      <c r="E143" s="238"/>
      <c r="F143" s="238"/>
      <c r="G143" s="256"/>
      <c r="H143" s="238"/>
      <c r="I143" s="238"/>
      <c r="J143" s="239"/>
    </row>
    <row r="144" spans="1:10" hidden="1" x14ac:dyDescent="0.2">
      <c r="B144" s="249" t="s">
        <v>25</v>
      </c>
      <c r="C144" s="250">
        <v>407012</v>
      </c>
      <c r="D144" s="257"/>
      <c r="E144" s="257"/>
      <c r="F144" s="257"/>
      <c r="G144" s="258"/>
      <c r="H144" s="257"/>
      <c r="I144" s="257"/>
      <c r="J144" s="298"/>
    </row>
    <row r="145" spans="2:10" hidden="1" x14ac:dyDescent="0.2">
      <c r="B145" s="249" t="s">
        <v>500</v>
      </c>
      <c r="C145" s="250">
        <v>37780</v>
      </c>
      <c r="D145" s="257"/>
      <c r="E145" s="257"/>
      <c r="F145" s="257"/>
      <c r="G145" s="258"/>
      <c r="H145" s="257"/>
      <c r="I145" s="257"/>
      <c r="J145" s="298"/>
    </row>
    <row r="146" spans="2:10" hidden="1" x14ac:dyDescent="0.2">
      <c r="B146" s="249" t="s">
        <v>313</v>
      </c>
      <c r="C146" s="250">
        <v>347319</v>
      </c>
      <c r="D146" s="257">
        <v>200000</v>
      </c>
      <c r="E146" s="257"/>
      <c r="F146" s="257"/>
      <c r="G146" s="258"/>
      <c r="H146" s="257"/>
      <c r="I146" s="257"/>
      <c r="J146" s="298"/>
    </row>
    <row r="147" spans="2:10" ht="12.75" hidden="1" thickBot="1" x14ac:dyDescent="0.25">
      <c r="B147" s="252" t="s">
        <v>27</v>
      </c>
      <c r="C147" s="253">
        <v>247287</v>
      </c>
      <c r="D147" s="259"/>
      <c r="E147" s="259"/>
      <c r="F147" s="259"/>
      <c r="G147" s="260"/>
      <c r="H147" s="259"/>
      <c r="I147" s="259"/>
      <c r="J147" s="299"/>
    </row>
    <row r="148" spans="2:10" hidden="1" x14ac:dyDescent="0.2">
      <c r="B148" s="218" t="s">
        <v>503</v>
      </c>
      <c r="C148" s="261">
        <v>1082387</v>
      </c>
    </row>
    <row r="149" spans="2:10" ht="12.75" hidden="1" thickBot="1" x14ac:dyDescent="0.25"/>
    <row r="150" spans="2:10" ht="12.75" hidden="1" thickBot="1" x14ac:dyDescent="0.25">
      <c r="D150" s="262">
        <f xml:space="preserve"> D137</f>
        <v>0</v>
      </c>
      <c r="E150" s="262"/>
      <c r="F150" s="262"/>
      <c r="G150" s="263"/>
      <c r="H150" s="262"/>
      <c r="I150" s="262"/>
      <c r="J150" s="300"/>
    </row>
    <row r="151" spans="2:10" ht="12.75" hidden="1" thickBot="1" x14ac:dyDescent="0.25">
      <c r="D151" s="264">
        <f xml:space="preserve"> H53</f>
        <v>0</v>
      </c>
      <c r="E151" s="264"/>
      <c r="F151" s="264"/>
      <c r="G151" s="265"/>
      <c r="H151" s="264"/>
      <c r="I151" s="264"/>
      <c r="J151" s="301"/>
    </row>
    <row r="152" spans="2:10" x14ac:dyDescent="0.2">
      <c r="D152" s="266">
        <f>D151 - D150</f>
        <v>0</v>
      </c>
      <c r="E152" s="266"/>
      <c r="F152" s="266"/>
      <c r="G152" s="267"/>
      <c r="H152" s="266"/>
      <c r="I152" s="266"/>
      <c r="J152" s="302"/>
    </row>
  </sheetData>
  <autoFilter ref="A6:K108"/>
  <sortState ref="B7:H107">
    <sortCondition descending="1" ref="G7:G107"/>
  </sortState>
  <pageMargins left="0.24" right="0.25" top="0.2" bottom="0.2" header="0.17" footer="0.3"/>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Strategic Intent Map</vt:lpstr>
      <vt:lpstr>Dashboard</vt:lpstr>
      <vt:lpstr>Income_Expense</vt:lpstr>
      <vt:lpstr>Analytics</vt:lpstr>
      <vt:lpstr>Time Spent</vt:lpstr>
      <vt:lpstr>July-September 2013</vt:lpstr>
      <vt:lpstr>Movement</vt:lpstr>
      <vt:lpstr>Financial</vt:lpstr>
      <vt:lpstr>Entity division - Youth Program</vt:lpstr>
      <vt:lpstr>Funnel</vt:lpstr>
      <vt:lpstr>Engagement</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Gowri R</cp:lastModifiedBy>
  <dcterms:created xsi:type="dcterms:W3CDTF">2013-10-19T06:48:37Z</dcterms:created>
  <dcterms:modified xsi:type="dcterms:W3CDTF">2015-01-05T12:07:06Z</dcterms:modified>
</cp:coreProperties>
</file>