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0" windowWidth="14355" windowHeight="5745" tabRatio="943"/>
  </bookViews>
  <sheets>
    <sheet name="Dhananjaya Overall BSC 14-15" sheetId="21" r:id="rId1"/>
    <sheet name="Bounce (6&amp;7)" sheetId="4" state="hidden" r:id="rId2"/>
    <sheet name="House" sheetId="15" state="hidden" r:id="rId3"/>
  </sheets>
  <externalReferences>
    <externalReference r:id="rId4"/>
    <externalReference r:id="rId5"/>
    <externalReference r:id="rId6"/>
  </externalReferences>
  <definedNames>
    <definedName name="_xlnm._FilterDatabase" localSheetId="1" hidden="1">'Bounce (6&amp;7)'!$A$1:$H$667</definedName>
    <definedName name="_xlnm._FilterDatabase" localSheetId="0" hidden="1">'Dhananjaya Overall BSC 14-15'!$A$2:$L$123</definedName>
    <definedName name="_xlnm._FilterDatabase" localSheetId="2" hidden="1">House!$A$1:$B$43</definedName>
  </definedNames>
  <calcPr calcId="145621"/>
</workbook>
</file>

<file path=xl/calcChain.xml><?xml version="1.0" encoding="utf-8"?>
<calcChain xmlns="http://schemas.openxmlformats.org/spreadsheetml/2006/main">
  <c r="V45" i="21" l="1"/>
  <c r="V10" i="21"/>
  <c r="W10" i="21"/>
  <c r="X10" i="21"/>
  <c r="Y10" i="21"/>
  <c r="AA10" i="21"/>
  <c r="AB10" i="21"/>
  <c r="AC10" i="21"/>
  <c r="Z10" i="21"/>
  <c r="AC16" i="21" l="1"/>
  <c r="AC15" i="21"/>
  <c r="AC14" i="21"/>
  <c r="AC13" i="21"/>
  <c r="AC12" i="21"/>
  <c r="AC11" i="21"/>
  <c r="AP23" i="21" l="1"/>
  <c r="AC114" i="21" l="1"/>
  <c r="AO111" i="21"/>
  <c r="AN111" i="21"/>
  <c r="AN94" i="21" l="1"/>
  <c r="AC87" i="21"/>
  <c r="AC83" i="21"/>
  <c r="AC79" i="21"/>
  <c r="AD79" i="21"/>
  <c r="AE79" i="21"/>
  <c r="AF79" i="21"/>
  <c r="AG79" i="21"/>
  <c r="AD67" i="21"/>
  <c r="AE67" i="21"/>
  <c r="AF67" i="21"/>
  <c r="AG67" i="21"/>
  <c r="AH67" i="21"/>
  <c r="AC67" i="21"/>
  <c r="AB114" i="21" l="1"/>
  <c r="AA114" i="21"/>
  <c r="AN112" i="21"/>
  <c r="AB87" i="21" l="1"/>
  <c r="AB83" i="21"/>
  <c r="AB79" i="21"/>
  <c r="AB67" i="21"/>
  <c r="AB47" i="21" l="1"/>
  <c r="AB50" i="21"/>
  <c r="AB17" i="21"/>
  <c r="AA67" i="21" l="1"/>
  <c r="AM111" i="21" l="1"/>
  <c r="AA87" i="21" l="1"/>
  <c r="AA83" i="21"/>
  <c r="AA79" i="21"/>
  <c r="AA71" i="21"/>
  <c r="AB71" i="21"/>
  <c r="AC71" i="21"/>
  <c r="AD71" i="21"/>
  <c r="AE71" i="21"/>
  <c r="AF71" i="21"/>
  <c r="AG71" i="21"/>
  <c r="AH53" i="21" l="1"/>
  <c r="AH54" i="21"/>
  <c r="AH55" i="21"/>
  <c r="AH56" i="21"/>
  <c r="AH57" i="21"/>
  <c r="AH52" i="21"/>
  <c r="W116" i="21" l="1"/>
  <c r="X116" i="21"/>
  <c r="Y116" i="21"/>
  <c r="Z116" i="21"/>
  <c r="AA116" i="21"/>
  <c r="AB116" i="21"/>
  <c r="AC116" i="21"/>
  <c r="AD116" i="21"/>
  <c r="AE116" i="21"/>
  <c r="AF116" i="21"/>
  <c r="AG116" i="21"/>
  <c r="W114" i="21"/>
  <c r="X114" i="21"/>
  <c r="Y114" i="21"/>
  <c r="Z114" i="21"/>
  <c r="Z87" i="21" l="1"/>
  <c r="Z83" i="21"/>
  <c r="Z79" i="21"/>
  <c r="Z67" i="21"/>
  <c r="Y71" i="21" l="1"/>
  <c r="Z71" i="21"/>
  <c r="Y67" i="21"/>
  <c r="AM54" i="21" l="1"/>
  <c r="Y87" i="21" l="1"/>
  <c r="Y83" i="21"/>
  <c r="Y79" i="21"/>
  <c r="Y70" i="21"/>
  <c r="Z70" i="21"/>
  <c r="AA70" i="21"/>
  <c r="AB70" i="21"/>
  <c r="AC70" i="21"/>
  <c r="AD70" i="21"/>
  <c r="AE70" i="21"/>
  <c r="AF70" i="21"/>
  <c r="AG70" i="21"/>
  <c r="Y63" i="21"/>
  <c r="Z63" i="21"/>
  <c r="AA63" i="21"/>
  <c r="AB63" i="21"/>
  <c r="AC63" i="21"/>
  <c r="AD63" i="21"/>
  <c r="AE63" i="21"/>
  <c r="AF63" i="21"/>
  <c r="AG63" i="21"/>
  <c r="X71" i="21" l="1"/>
  <c r="W67" i="21" l="1"/>
  <c r="X67" i="21"/>
  <c r="X87" i="21" l="1"/>
  <c r="X83" i="21"/>
  <c r="X79" i="21"/>
  <c r="X75" i="21"/>
  <c r="Y75" i="21"/>
  <c r="Z75" i="21"/>
  <c r="AA75" i="21"/>
  <c r="AB75" i="21"/>
  <c r="AC75" i="21"/>
  <c r="AD75" i="21"/>
  <c r="AE75" i="21"/>
  <c r="AF75" i="21"/>
  <c r="AG75" i="21"/>
  <c r="X70" i="21"/>
  <c r="X63" i="21"/>
  <c r="AH112" i="21" l="1"/>
  <c r="AB18" i="21" l="1"/>
  <c r="AC18" i="21"/>
  <c r="AD18" i="21"/>
  <c r="AE18" i="21"/>
  <c r="AF18" i="21"/>
  <c r="AG18" i="21"/>
  <c r="AC17" i="21"/>
  <c r="AD17" i="21"/>
  <c r="AE17" i="21"/>
  <c r="AF17" i="21"/>
  <c r="AG17" i="21"/>
  <c r="X36" i="21"/>
  <c r="Y36" i="21"/>
  <c r="Z36" i="21"/>
  <c r="AA36" i="21"/>
  <c r="AB36" i="21"/>
  <c r="AC36" i="21"/>
  <c r="AD36" i="21"/>
  <c r="AE36" i="21"/>
  <c r="AF36" i="21"/>
  <c r="AG36" i="21"/>
  <c r="X39" i="21"/>
  <c r="Y39" i="21"/>
  <c r="Z39" i="21"/>
  <c r="AA39" i="21"/>
  <c r="AB39" i="21"/>
  <c r="AC39" i="21"/>
  <c r="AD39" i="21"/>
  <c r="AE39" i="21"/>
  <c r="AF39" i="21"/>
  <c r="AG39" i="21"/>
  <c r="X43" i="21"/>
  <c r="Y43" i="21"/>
  <c r="Z43" i="21"/>
  <c r="AA43" i="21"/>
  <c r="AB43" i="21"/>
  <c r="AC43" i="21"/>
  <c r="AD43" i="21"/>
  <c r="AE43" i="21"/>
  <c r="AF43" i="21"/>
  <c r="AG43" i="21"/>
  <c r="X47" i="21"/>
  <c r="Y47" i="21"/>
  <c r="Z47" i="21"/>
  <c r="AA47" i="21"/>
  <c r="AC47" i="21"/>
  <c r="AD47" i="21"/>
  <c r="AE47" i="21"/>
  <c r="AF47" i="21"/>
  <c r="AG47" i="21"/>
  <c r="V116" i="21" l="1"/>
  <c r="V114" i="21"/>
  <c r="AH69" i="21"/>
  <c r="AH68" i="21"/>
  <c r="W70" i="21"/>
  <c r="V70" i="21"/>
  <c r="V67" i="21"/>
  <c r="AH66" i="21"/>
  <c r="AH65" i="21"/>
  <c r="AH86" i="21"/>
  <c r="AH85" i="21"/>
  <c r="AH82" i="21"/>
  <c r="AH81" i="21"/>
  <c r="AH78" i="21"/>
  <c r="AH77" i="21"/>
  <c r="AH74" i="21"/>
  <c r="AH73" i="21"/>
  <c r="AH62" i="21"/>
  <c r="AH61" i="21"/>
  <c r="W87" i="21"/>
  <c r="V87" i="21"/>
  <c r="W83" i="21"/>
  <c r="V83" i="21"/>
  <c r="W79" i="21"/>
  <c r="V79" i="21"/>
  <c r="W75" i="21"/>
  <c r="V75" i="21"/>
  <c r="W63" i="21"/>
  <c r="V63" i="21"/>
  <c r="W71" i="21"/>
  <c r="V71" i="21"/>
  <c r="AH87" i="21" l="1"/>
  <c r="AH83" i="21"/>
  <c r="AH79" i="21"/>
  <c r="AH75" i="21"/>
  <c r="AH63" i="21"/>
  <c r="AH70" i="21"/>
  <c r="AH115" i="21"/>
  <c r="AH113" i="21"/>
  <c r="AH111" i="21"/>
  <c r="AH114" i="21" l="1"/>
  <c r="AH116" i="21"/>
  <c r="W55" i="21"/>
  <c r="V55" i="21"/>
  <c r="AK115" i="21"/>
  <c r="AJ115" i="21"/>
  <c r="W96" i="21"/>
  <c r="V96" i="21"/>
  <c r="Y18" i="21" l="1"/>
  <c r="Y17" i="21"/>
  <c r="AH96" i="21"/>
  <c r="W91" i="21" l="1"/>
  <c r="W92" i="21"/>
  <c r="W93" i="21"/>
  <c r="W94" i="21"/>
  <c r="V91" i="21"/>
  <c r="V92" i="21"/>
  <c r="AH92" i="21" s="1"/>
  <c r="V93" i="21"/>
  <c r="AH93" i="21" s="1"/>
  <c r="V94" i="21"/>
  <c r="AH94" i="21" s="1"/>
  <c r="AH91" i="21" l="1"/>
  <c r="AG50" i="21"/>
  <c r="AF50" i="21"/>
  <c r="AE50" i="21"/>
  <c r="AD50" i="21"/>
  <c r="AC50" i="21"/>
  <c r="AA50" i="21"/>
  <c r="Z50" i="21"/>
  <c r="Y50" i="21"/>
  <c r="X50" i="21"/>
  <c r="AH30" i="21"/>
  <c r="AH29" i="21"/>
  <c r="AH32" i="21"/>
  <c r="V31" i="21"/>
  <c r="W31" i="21" s="1"/>
  <c r="V50" i="21" l="1"/>
  <c r="W50" i="21"/>
  <c r="AH48" i="21"/>
  <c r="AH49" i="21"/>
  <c r="W45" i="21"/>
  <c r="V46" i="21"/>
  <c r="W46" i="21"/>
  <c r="V95" i="21"/>
  <c r="AA18" i="21" l="1"/>
  <c r="AA17" i="21"/>
  <c r="W47" i="21"/>
  <c r="AH37" i="21"/>
  <c r="AH46" i="21"/>
  <c r="AH50" i="21"/>
  <c r="W95" i="21"/>
  <c r="AH95" i="21" s="1"/>
  <c r="V47" i="21"/>
  <c r="AH34" i="21"/>
  <c r="AH41" i="21"/>
  <c r="AH45" i="21"/>
  <c r="AH47" i="21" l="1"/>
  <c r="T4" i="21"/>
  <c r="T5" i="21"/>
  <c r="T6" i="21"/>
  <c r="T7" i="21"/>
  <c r="T8" i="21"/>
  <c r="T9" i="21"/>
  <c r="H10" i="21"/>
  <c r="H13" i="21" s="1"/>
  <c r="I10" i="21"/>
  <c r="I11" i="21" s="1"/>
  <c r="J10" i="21"/>
  <c r="J14" i="21" s="1"/>
  <c r="K10" i="21"/>
  <c r="K15" i="21" s="1"/>
  <c r="L10" i="21"/>
  <c r="L12" i="21" s="1"/>
  <c r="M10" i="21"/>
  <c r="M13" i="21" s="1"/>
  <c r="N10" i="21"/>
  <c r="N13" i="21" s="1"/>
  <c r="O10" i="21"/>
  <c r="O13" i="21" s="1"/>
  <c r="P10" i="21"/>
  <c r="P12" i="21" s="1"/>
  <c r="Q10" i="21"/>
  <c r="Q13" i="21" s="1"/>
  <c r="R10" i="21"/>
  <c r="R13" i="21" s="1"/>
  <c r="S10" i="21"/>
  <c r="S13" i="21" s="1"/>
  <c r="J11" i="21"/>
  <c r="K11" i="21"/>
  <c r="N11" i="21"/>
  <c r="O11" i="21"/>
  <c r="R11" i="21"/>
  <c r="S11" i="21"/>
  <c r="J12" i="21"/>
  <c r="K12" i="21"/>
  <c r="N12" i="21"/>
  <c r="O12" i="21"/>
  <c r="R12" i="21"/>
  <c r="S12" i="21"/>
  <c r="J13" i="21"/>
  <c r="K13" i="21"/>
  <c r="L13" i="21"/>
  <c r="K14" i="21"/>
  <c r="O15" i="21"/>
  <c r="S16" i="21"/>
  <c r="W39" i="21"/>
  <c r="I39" i="21"/>
  <c r="H39" i="21"/>
  <c r="W43" i="21"/>
  <c r="M43" i="21"/>
  <c r="H43" i="21"/>
  <c r="I43" i="21"/>
  <c r="H56" i="21"/>
  <c r="I56" i="21"/>
  <c r="J56" i="21"/>
  <c r="K56" i="21"/>
  <c r="L56" i="21"/>
  <c r="M56" i="21"/>
  <c r="N56" i="21"/>
  <c r="O56" i="21"/>
  <c r="P56" i="21"/>
  <c r="Q56" i="21"/>
  <c r="R56" i="21"/>
  <c r="S56" i="21"/>
  <c r="T91" i="21"/>
  <c r="T92" i="21"/>
  <c r="T93" i="21"/>
  <c r="T94" i="21"/>
  <c r="T95" i="21"/>
  <c r="K16" i="21" l="1"/>
  <c r="S14" i="21"/>
  <c r="P13" i="21"/>
  <c r="O16" i="21"/>
  <c r="S15" i="21"/>
  <c r="O14" i="21"/>
  <c r="R16" i="21"/>
  <c r="N16" i="21"/>
  <c r="J16" i="21"/>
  <c r="R15" i="21"/>
  <c r="N15" i="21"/>
  <c r="J15" i="21"/>
  <c r="R14" i="21"/>
  <c r="N14" i="21"/>
  <c r="T10" i="21"/>
  <c r="T12" i="21" s="1"/>
  <c r="S47" i="21"/>
  <c r="O47" i="21"/>
  <c r="K47" i="21"/>
  <c r="R47" i="21"/>
  <c r="N47" i="21"/>
  <c r="J47" i="21"/>
  <c r="Q47" i="21"/>
  <c r="M47" i="21"/>
  <c r="I47" i="21"/>
  <c r="P47" i="21"/>
  <c r="L47" i="21"/>
  <c r="H47" i="21"/>
  <c r="V43" i="21"/>
  <c r="AH42" i="21"/>
  <c r="AH43" i="21" s="1"/>
  <c r="V39" i="21"/>
  <c r="AH38" i="21"/>
  <c r="AH39" i="21" s="1"/>
  <c r="Q16" i="21"/>
  <c r="I16" i="21"/>
  <c r="M15" i="21"/>
  <c r="Q14" i="21"/>
  <c r="I14" i="21"/>
  <c r="M11" i="21"/>
  <c r="P16" i="21"/>
  <c r="L16" i="21"/>
  <c r="H16" i="21"/>
  <c r="P15" i="21"/>
  <c r="L15" i="21"/>
  <c r="H15" i="21"/>
  <c r="P14" i="21"/>
  <c r="L14" i="21"/>
  <c r="H14" i="21"/>
  <c r="Q12" i="21"/>
  <c r="M12" i="21"/>
  <c r="H12" i="21"/>
  <c r="P11" i="21"/>
  <c r="L11" i="21"/>
  <c r="M16" i="21"/>
  <c r="Q15" i="21"/>
  <c r="I15" i="21"/>
  <c r="M14" i="21"/>
  <c r="Q11" i="21"/>
  <c r="H11" i="21"/>
  <c r="R50" i="21"/>
  <c r="P43" i="21"/>
  <c r="L43" i="21"/>
  <c r="Q39" i="21"/>
  <c r="P39" i="21"/>
  <c r="L39" i="21"/>
  <c r="N50" i="21"/>
  <c r="J50" i="21"/>
  <c r="T52" i="21"/>
  <c r="Q50" i="21"/>
  <c r="M50" i="21"/>
  <c r="Q43" i="21"/>
  <c r="T48" i="21"/>
  <c r="N43" i="21"/>
  <c r="T56" i="21"/>
  <c r="T49" i="21"/>
  <c r="AK46" i="21"/>
  <c r="L50" i="21"/>
  <c r="AK37" i="21"/>
  <c r="J39" i="21"/>
  <c r="AK47" i="21"/>
  <c r="T45" i="21"/>
  <c r="AK41" i="21"/>
  <c r="J43" i="21"/>
  <c r="P50" i="21"/>
  <c r="H50" i="21"/>
  <c r="N39" i="21"/>
  <c r="S43" i="21"/>
  <c r="O43" i="21"/>
  <c r="K43" i="21"/>
  <c r="M36" i="21"/>
  <c r="T15" i="21"/>
  <c r="T96" i="21"/>
  <c r="AK48" i="21"/>
  <c r="T46" i="21"/>
  <c r="S50" i="21"/>
  <c r="O50" i="21"/>
  <c r="K50" i="21"/>
  <c r="AK45" i="21"/>
  <c r="T41" i="21"/>
  <c r="M39" i="21"/>
  <c r="T42" i="21"/>
  <c r="I50" i="21"/>
  <c r="S39" i="21"/>
  <c r="O39" i="21"/>
  <c r="K39" i="21"/>
  <c r="R43" i="21"/>
  <c r="R39" i="21"/>
  <c r="T14" i="21"/>
  <c r="I13" i="21"/>
  <c r="I12" i="21"/>
  <c r="T16" i="21" l="1"/>
  <c r="T13" i="21"/>
  <c r="T11" i="21"/>
  <c r="T47" i="21"/>
  <c r="L18" i="21"/>
  <c r="L17" i="21"/>
  <c r="Q57" i="21"/>
  <c r="S18" i="21"/>
  <c r="S17" i="21"/>
  <c r="P57" i="21"/>
  <c r="R18" i="21"/>
  <c r="R17" i="21"/>
  <c r="I57" i="21"/>
  <c r="W36" i="21"/>
  <c r="K17" i="21"/>
  <c r="K18" i="21"/>
  <c r="H57" i="21"/>
  <c r="J18" i="21"/>
  <c r="J17" i="21"/>
  <c r="M17" i="21"/>
  <c r="M18" i="21"/>
  <c r="M57" i="21"/>
  <c r="O17" i="21"/>
  <c r="O18" i="21"/>
  <c r="N18" i="21"/>
  <c r="N17" i="21"/>
  <c r="P18" i="21"/>
  <c r="P17" i="21"/>
  <c r="Q17" i="21"/>
  <c r="Q18" i="21"/>
  <c r="L57" i="21"/>
  <c r="Q36" i="21"/>
  <c r="AL45" i="21"/>
  <c r="T39" i="21"/>
  <c r="H36" i="21"/>
  <c r="P36" i="21"/>
  <c r="AL46" i="21"/>
  <c r="O36" i="21"/>
  <c r="I36" i="21"/>
  <c r="L36" i="21"/>
  <c r="T50" i="21"/>
  <c r="W18" i="21"/>
  <c r="AK34" i="21"/>
  <c r="R36" i="21"/>
  <c r="R57" i="21"/>
  <c r="O57" i="21"/>
  <c r="N36" i="21"/>
  <c r="N57" i="21"/>
  <c r="T43" i="21"/>
  <c r="J36" i="21"/>
  <c r="J57" i="21"/>
  <c r="K36" i="21"/>
  <c r="K57" i="21"/>
  <c r="S36" i="21"/>
  <c r="S57" i="21"/>
  <c r="AK31" i="21"/>
  <c r="T57" i="21" l="1"/>
  <c r="W17" i="21"/>
  <c r="V36" i="21"/>
  <c r="AH35" i="21"/>
  <c r="T18" i="21"/>
  <c r="T17" i="21"/>
  <c r="T36" i="21"/>
  <c r="AH36" i="21" l="1"/>
  <c r="M19" i="4"/>
  <c r="N19" i="4" s="1"/>
  <c r="O19" i="4" s="1"/>
  <c r="P19" i="4" s="1"/>
  <c r="Q19" i="4" s="1"/>
  <c r="R19" i="4" s="1"/>
  <c r="S19" i="4" s="1"/>
  <c r="T19" i="4" s="1"/>
  <c r="U19" i="4" s="1"/>
  <c r="Y18" i="4"/>
  <c r="Y17" i="4"/>
  <c r="Y10" i="4"/>
  <c r="X10" i="4"/>
  <c r="W10" i="4"/>
  <c r="V10" i="4"/>
  <c r="U10" i="4"/>
  <c r="T10" i="4"/>
  <c r="S10" i="4"/>
  <c r="R10" i="4"/>
  <c r="Q10" i="4"/>
  <c r="P10" i="4"/>
  <c r="O10" i="4"/>
  <c r="N10" i="4"/>
  <c r="M10" i="4"/>
  <c r="H667" i="4"/>
  <c r="H666" i="4"/>
  <c r="H665" i="4"/>
  <c r="H664" i="4"/>
  <c r="H663" i="4"/>
  <c r="H662" i="4"/>
  <c r="H661" i="4"/>
  <c r="H660" i="4"/>
  <c r="H659" i="4"/>
  <c r="H658" i="4"/>
  <c r="H657" i="4"/>
  <c r="H656" i="4"/>
  <c r="H655" i="4"/>
  <c r="H654" i="4"/>
  <c r="H653" i="4"/>
  <c r="H652" i="4"/>
  <c r="H651" i="4"/>
  <c r="H650" i="4"/>
  <c r="H649" i="4"/>
  <c r="H648" i="4"/>
  <c r="H647" i="4"/>
  <c r="H646" i="4"/>
  <c r="H645" i="4"/>
  <c r="H644" i="4"/>
  <c r="H643" i="4"/>
  <c r="H642" i="4"/>
  <c r="H641" i="4"/>
  <c r="H640" i="4"/>
  <c r="H639" i="4"/>
  <c r="H638" i="4"/>
  <c r="H637" i="4"/>
  <c r="H636" i="4"/>
  <c r="H635" i="4"/>
  <c r="H634" i="4"/>
  <c r="H633" i="4"/>
  <c r="H632" i="4"/>
  <c r="H631" i="4"/>
  <c r="H630" i="4"/>
  <c r="H629" i="4"/>
  <c r="H628" i="4"/>
  <c r="H627" i="4"/>
  <c r="H626" i="4"/>
  <c r="H625" i="4"/>
  <c r="H624" i="4"/>
  <c r="H623" i="4"/>
  <c r="H622" i="4"/>
  <c r="H621" i="4"/>
  <c r="H620" i="4"/>
  <c r="H619" i="4"/>
  <c r="H618" i="4"/>
  <c r="H617" i="4"/>
  <c r="H616" i="4"/>
  <c r="H615" i="4"/>
  <c r="H614" i="4"/>
  <c r="H613" i="4"/>
  <c r="H612" i="4"/>
  <c r="H611" i="4"/>
  <c r="H610" i="4"/>
  <c r="H609" i="4"/>
  <c r="H608" i="4"/>
  <c r="H607" i="4"/>
  <c r="H606" i="4"/>
  <c r="H605" i="4"/>
  <c r="H604" i="4"/>
  <c r="H603" i="4"/>
  <c r="H602" i="4"/>
  <c r="H601" i="4"/>
  <c r="H600" i="4"/>
  <c r="H599" i="4"/>
  <c r="H598" i="4"/>
  <c r="H597" i="4"/>
  <c r="H596" i="4"/>
  <c r="H595" i="4"/>
  <c r="H594" i="4"/>
  <c r="H593" i="4"/>
  <c r="H592" i="4"/>
  <c r="H591" i="4"/>
  <c r="H590" i="4"/>
  <c r="H589" i="4"/>
  <c r="H588" i="4"/>
  <c r="H587" i="4"/>
  <c r="H586" i="4"/>
  <c r="H585" i="4"/>
  <c r="H584" i="4"/>
  <c r="H583" i="4"/>
  <c r="H582" i="4"/>
  <c r="H581" i="4"/>
  <c r="H580" i="4"/>
  <c r="H579" i="4"/>
  <c r="H578" i="4"/>
  <c r="H577" i="4"/>
  <c r="H576" i="4"/>
  <c r="H575" i="4"/>
  <c r="H574" i="4"/>
  <c r="H573" i="4"/>
  <c r="H572" i="4"/>
  <c r="H571" i="4"/>
  <c r="H570" i="4"/>
  <c r="H569" i="4"/>
  <c r="H568" i="4"/>
  <c r="H567" i="4"/>
  <c r="H566" i="4"/>
  <c r="H565" i="4"/>
  <c r="H564" i="4"/>
  <c r="H563" i="4"/>
  <c r="H562" i="4"/>
  <c r="H561" i="4"/>
  <c r="H560" i="4"/>
  <c r="H559" i="4"/>
  <c r="H558" i="4"/>
  <c r="H557" i="4"/>
  <c r="H556" i="4"/>
  <c r="H555" i="4"/>
  <c r="H554" i="4"/>
  <c r="H553" i="4"/>
  <c r="H552" i="4"/>
  <c r="H551" i="4"/>
  <c r="H550" i="4"/>
  <c r="H549" i="4"/>
  <c r="H548" i="4"/>
  <c r="H547" i="4"/>
  <c r="H546" i="4"/>
  <c r="H545" i="4"/>
  <c r="H544" i="4"/>
  <c r="H543" i="4"/>
  <c r="H542" i="4"/>
  <c r="H541" i="4"/>
  <c r="H540" i="4"/>
  <c r="H539" i="4"/>
  <c r="H538" i="4"/>
  <c r="H537" i="4"/>
  <c r="H536" i="4"/>
  <c r="H535" i="4"/>
  <c r="H534" i="4"/>
  <c r="H533" i="4"/>
  <c r="H532" i="4"/>
  <c r="H531" i="4"/>
  <c r="H530" i="4"/>
  <c r="H529" i="4"/>
  <c r="H528" i="4"/>
  <c r="H527" i="4"/>
  <c r="H526" i="4"/>
  <c r="H525" i="4"/>
  <c r="H524" i="4"/>
  <c r="H523" i="4"/>
  <c r="H522" i="4"/>
  <c r="H521" i="4"/>
  <c r="H520" i="4"/>
  <c r="H519" i="4"/>
  <c r="H518" i="4"/>
  <c r="H517" i="4"/>
  <c r="H516" i="4"/>
  <c r="H515" i="4"/>
  <c r="H514" i="4"/>
  <c r="H513" i="4"/>
  <c r="H512" i="4"/>
  <c r="H511" i="4"/>
  <c r="H510" i="4"/>
  <c r="H509" i="4"/>
  <c r="H508" i="4"/>
  <c r="H507" i="4"/>
  <c r="H506" i="4"/>
  <c r="H505" i="4"/>
  <c r="H504" i="4"/>
  <c r="H503" i="4"/>
  <c r="H502" i="4"/>
  <c r="H501" i="4"/>
  <c r="H500" i="4"/>
  <c r="H499" i="4"/>
  <c r="H498" i="4"/>
  <c r="H497" i="4"/>
  <c r="H496" i="4"/>
  <c r="H495" i="4"/>
  <c r="H494" i="4"/>
  <c r="H493" i="4"/>
  <c r="H492" i="4"/>
  <c r="H491" i="4"/>
  <c r="H490" i="4"/>
  <c r="H489" i="4"/>
  <c r="H488" i="4"/>
  <c r="H487" i="4"/>
  <c r="H486" i="4"/>
  <c r="H485" i="4"/>
  <c r="H484" i="4"/>
  <c r="H483" i="4"/>
  <c r="H482" i="4"/>
  <c r="H481" i="4"/>
  <c r="H480" i="4"/>
  <c r="H479" i="4"/>
  <c r="H478" i="4"/>
  <c r="H477" i="4"/>
  <c r="H476" i="4"/>
  <c r="H475" i="4"/>
  <c r="H474" i="4"/>
  <c r="H473" i="4"/>
  <c r="H472" i="4"/>
  <c r="H471" i="4"/>
  <c r="H470" i="4"/>
  <c r="H469" i="4"/>
  <c r="H468" i="4"/>
  <c r="H467" i="4"/>
  <c r="H466" i="4"/>
  <c r="H465" i="4"/>
  <c r="H464" i="4"/>
  <c r="H463" i="4"/>
  <c r="H462" i="4"/>
  <c r="H461" i="4"/>
  <c r="H460" i="4"/>
  <c r="H459" i="4"/>
  <c r="H458" i="4"/>
  <c r="H457" i="4"/>
  <c r="H456" i="4"/>
  <c r="H455" i="4"/>
  <c r="H454" i="4"/>
  <c r="H453" i="4"/>
  <c r="H452" i="4"/>
  <c r="H451" i="4"/>
  <c r="H450" i="4"/>
  <c r="H449" i="4"/>
  <c r="H448" i="4"/>
  <c r="H447" i="4"/>
  <c r="H446" i="4"/>
  <c r="H445" i="4"/>
  <c r="H444" i="4"/>
  <c r="H443" i="4"/>
  <c r="H442" i="4"/>
  <c r="H441" i="4"/>
  <c r="H440" i="4"/>
  <c r="H439" i="4"/>
  <c r="H438" i="4"/>
  <c r="H437" i="4"/>
  <c r="H436" i="4"/>
  <c r="H435" i="4"/>
  <c r="H434" i="4"/>
  <c r="H433" i="4"/>
  <c r="H432" i="4"/>
  <c r="H431" i="4"/>
  <c r="H430" i="4"/>
  <c r="H429" i="4"/>
  <c r="H428" i="4"/>
  <c r="H427" i="4"/>
  <c r="H426" i="4"/>
  <c r="H425" i="4"/>
  <c r="H424" i="4"/>
  <c r="H423" i="4"/>
  <c r="H422" i="4"/>
  <c r="H421" i="4"/>
  <c r="H420" i="4"/>
  <c r="H419" i="4"/>
  <c r="H418" i="4"/>
  <c r="H417" i="4"/>
  <c r="H416" i="4"/>
  <c r="H415" i="4"/>
  <c r="H414" i="4"/>
  <c r="H413" i="4"/>
  <c r="H412" i="4"/>
  <c r="H411" i="4"/>
  <c r="H410" i="4"/>
  <c r="H409" i="4"/>
  <c r="H408" i="4"/>
  <c r="H407" i="4"/>
  <c r="H406" i="4"/>
  <c r="H405" i="4"/>
  <c r="H404" i="4"/>
  <c r="H403" i="4"/>
  <c r="H402" i="4"/>
  <c r="H401" i="4"/>
  <c r="H400" i="4"/>
  <c r="H399" i="4"/>
  <c r="H398" i="4"/>
  <c r="H397" i="4"/>
  <c r="H396" i="4"/>
  <c r="H395" i="4"/>
  <c r="H394" i="4"/>
  <c r="H393" i="4"/>
  <c r="H392" i="4"/>
  <c r="H391" i="4"/>
  <c r="H390" i="4"/>
  <c r="H389" i="4"/>
  <c r="H388" i="4"/>
  <c r="H387" i="4"/>
  <c r="H386" i="4"/>
  <c r="H385" i="4"/>
  <c r="H384" i="4"/>
  <c r="H383" i="4"/>
  <c r="H382" i="4"/>
  <c r="H381" i="4"/>
  <c r="H380" i="4"/>
  <c r="H379" i="4"/>
  <c r="H378" i="4"/>
  <c r="H377" i="4"/>
  <c r="H376" i="4"/>
  <c r="H375" i="4"/>
  <c r="H374" i="4"/>
  <c r="H373" i="4"/>
  <c r="H372" i="4"/>
  <c r="H371" i="4"/>
  <c r="H370" i="4"/>
  <c r="H369" i="4"/>
  <c r="H368" i="4"/>
  <c r="H367" i="4"/>
  <c r="H366" i="4"/>
  <c r="H365" i="4"/>
  <c r="H364" i="4"/>
  <c r="H363" i="4"/>
  <c r="H362" i="4"/>
  <c r="H361" i="4"/>
  <c r="H360" i="4"/>
  <c r="H359" i="4"/>
  <c r="H358" i="4"/>
  <c r="H357" i="4"/>
  <c r="H356" i="4"/>
  <c r="H355" i="4"/>
  <c r="H354" i="4"/>
  <c r="H353" i="4"/>
  <c r="H352" i="4"/>
  <c r="H351" i="4"/>
  <c r="H350" i="4"/>
  <c r="H349" i="4"/>
  <c r="H348" i="4"/>
  <c r="H347" i="4"/>
  <c r="H346" i="4"/>
  <c r="H345" i="4"/>
  <c r="H344" i="4"/>
  <c r="H343" i="4"/>
  <c r="H342" i="4"/>
  <c r="H341" i="4"/>
  <c r="H340" i="4"/>
  <c r="H339" i="4"/>
  <c r="H338" i="4"/>
  <c r="H337" i="4"/>
  <c r="H336" i="4"/>
  <c r="H335" i="4"/>
  <c r="H334" i="4"/>
  <c r="H333" i="4"/>
  <c r="H332" i="4"/>
  <c r="H331" i="4"/>
  <c r="H330" i="4"/>
  <c r="H329" i="4"/>
  <c r="H328" i="4"/>
  <c r="H327" i="4"/>
  <c r="H326" i="4"/>
  <c r="H325" i="4"/>
  <c r="H324" i="4"/>
  <c r="H323" i="4"/>
  <c r="H322" i="4"/>
  <c r="H321" i="4"/>
  <c r="H320" i="4"/>
  <c r="H319" i="4"/>
  <c r="H318" i="4"/>
  <c r="H317" i="4"/>
  <c r="H316" i="4"/>
  <c r="H315" i="4"/>
  <c r="H314" i="4"/>
  <c r="H313" i="4"/>
  <c r="H312" i="4"/>
  <c r="H311" i="4"/>
  <c r="H310" i="4"/>
  <c r="H309" i="4"/>
  <c r="H308" i="4"/>
  <c r="H307" i="4"/>
  <c r="H306" i="4"/>
  <c r="H305" i="4"/>
  <c r="H304" i="4"/>
  <c r="H303" i="4"/>
  <c r="H302" i="4"/>
  <c r="H301" i="4"/>
  <c r="H300" i="4"/>
  <c r="H299" i="4"/>
  <c r="H298" i="4"/>
  <c r="H297" i="4"/>
  <c r="H296" i="4"/>
  <c r="H295" i="4"/>
  <c r="H294" i="4"/>
  <c r="H293" i="4"/>
  <c r="H292" i="4"/>
  <c r="H291" i="4"/>
  <c r="H290" i="4"/>
  <c r="H289" i="4"/>
  <c r="H288" i="4"/>
  <c r="H287" i="4"/>
  <c r="H286" i="4"/>
  <c r="H285" i="4"/>
  <c r="H284" i="4"/>
  <c r="H283" i="4"/>
  <c r="H282" i="4"/>
  <c r="H281" i="4"/>
  <c r="H280" i="4"/>
  <c r="H279" i="4"/>
  <c r="H278" i="4"/>
  <c r="H277" i="4"/>
  <c r="H276" i="4"/>
  <c r="H275" i="4"/>
  <c r="H274" i="4"/>
  <c r="H273" i="4"/>
  <c r="H272" i="4"/>
  <c r="H271" i="4"/>
  <c r="H270" i="4"/>
  <c r="H269" i="4"/>
  <c r="H268" i="4"/>
  <c r="H267" i="4"/>
  <c r="H266" i="4"/>
  <c r="H265" i="4"/>
  <c r="H264" i="4"/>
  <c r="H263" i="4"/>
  <c r="H262" i="4"/>
  <c r="H261" i="4"/>
  <c r="H260" i="4"/>
  <c r="H259" i="4"/>
  <c r="H258" i="4"/>
  <c r="H257" i="4"/>
  <c r="H256" i="4"/>
  <c r="H255" i="4"/>
  <c r="H254" i="4"/>
  <c r="H253" i="4"/>
  <c r="H252" i="4"/>
  <c r="H251" i="4"/>
  <c r="H250" i="4"/>
  <c r="H249" i="4"/>
  <c r="H248" i="4"/>
  <c r="H247" i="4"/>
  <c r="H246" i="4"/>
  <c r="H245" i="4"/>
  <c r="H244" i="4"/>
  <c r="H243" i="4"/>
  <c r="H242" i="4"/>
  <c r="H241" i="4"/>
  <c r="H240" i="4"/>
  <c r="H239" i="4"/>
  <c r="H238" i="4"/>
  <c r="H237" i="4"/>
  <c r="H236" i="4"/>
  <c r="H235" i="4"/>
  <c r="H234" i="4"/>
  <c r="H233" i="4"/>
  <c r="H232" i="4"/>
  <c r="H231" i="4"/>
  <c r="H230" i="4"/>
  <c r="H229" i="4"/>
  <c r="H228" i="4"/>
  <c r="H227" i="4"/>
  <c r="H226" i="4"/>
  <c r="H225" i="4"/>
  <c r="H224" i="4"/>
  <c r="H223" i="4"/>
  <c r="H222" i="4"/>
  <c r="H221" i="4"/>
  <c r="H220" i="4"/>
  <c r="H219" i="4"/>
  <c r="H218" i="4"/>
  <c r="H217" i="4"/>
  <c r="H216" i="4"/>
  <c r="H215" i="4"/>
  <c r="H214" i="4"/>
  <c r="H213" i="4"/>
  <c r="H212" i="4"/>
  <c r="H211" i="4"/>
  <c r="H210" i="4"/>
  <c r="H209" i="4"/>
  <c r="H208" i="4"/>
  <c r="H207" i="4"/>
  <c r="H206" i="4"/>
  <c r="H205" i="4"/>
  <c r="H204" i="4"/>
  <c r="H203" i="4"/>
  <c r="H202" i="4"/>
  <c r="H201" i="4"/>
  <c r="H200" i="4"/>
  <c r="H199" i="4"/>
  <c r="H198" i="4"/>
  <c r="H197" i="4"/>
  <c r="H196" i="4"/>
  <c r="H195" i="4"/>
  <c r="H194" i="4"/>
  <c r="H193" i="4"/>
  <c r="H192" i="4"/>
  <c r="H191" i="4"/>
  <c r="H190" i="4"/>
  <c r="H189" i="4"/>
  <c r="H188" i="4"/>
  <c r="H187" i="4"/>
  <c r="H186" i="4"/>
  <c r="H185" i="4"/>
  <c r="H184" i="4"/>
  <c r="H183" i="4"/>
  <c r="H182" i="4"/>
  <c r="H181" i="4"/>
  <c r="H180" i="4"/>
  <c r="H179" i="4"/>
  <c r="H178" i="4"/>
  <c r="H177" i="4"/>
  <c r="H176" i="4"/>
  <c r="H175" i="4"/>
  <c r="H174" i="4"/>
  <c r="H173" i="4"/>
  <c r="H172" i="4"/>
  <c r="H171" i="4"/>
  <c r="H170" i="4"/>
  <c r="H169" i="4"/>
  <c r="H168" i="4"/>
  <c r="H167" i="4"/>
  <c r="H166" i="4"/>
  <c r="H165" i="4"/>
  <c r="H164" i="4"/>
  <c r="H163" i="4"/>
  <c r="H162" i="4"/>
  <c r="H161" i="4"/>
  <c r="H160" i="4"/>
  <c r="H159" i="4"/>
  <c r="H158" i="4"/>
  <c r="H157" i="4"/>
  <c r="H156" i="4"/>
  <c r="H155" i="4"/>
  <c r="H154" i="4"/>
  <c r="H153" i="4"/>
  <c r="H152" i="4"/>
  <c r="H151" i="4"/>
  <c r="H150" i="4"/>
  <c r="H149" i="4"/>
  <c r="H148" i="4"/>
  <c r="H147" i="4"/>
  <c r="H146" i="4"/>
  <c r="H145" i="4"/>
  <c r="H144" i="4"/>
  <c r="H143" i="4"/>
  <c r="H142" i="4"/>
  <c r="H141" i="4"/>
  <c r="H140" i="4"/>
  <c r="H139" i="4"/>
  <c r="H138" i="4"/>
  <c r="H137" i="4"/>
  <c r="H136" i="4"/>
  <c r="H135" i="4"/>
  <c r="H134" i="4"/>
  <c r="H133" i="4"/>
  <c r="H132" i="4"/>
  <c r="H131" i="4"/>
  <c r="H130" i="4"/>
  <c r="H129" i="4"/>
  <c r="H128" i="4"/>
  <c r="H127" i="4"/>
  <c r="H126" i="4"/>
  <c r="H125" i="4"/>
  <c r="H124" i="4"/>
  <c r="H123" i="4"/>
  <c r="H122" i="4"/>
  <c r="H121" i="4"/>
  <c r="H120" i="4"/>
  <c r="H119" i="4"/>
  <c r="H118" i="4"/>
  <c r="H117" i="4"/>
  <c r="H116" i="4"/>
  <c r="H115" i="4"/>
  <c r="H114" i="4"/>
  <c r="H113" i="4"/>
  <c r="H112" i="4"/>
  <c r="H111" i="4"/>
  <c r="H110" i="4"/>
  <c r="H109" i="4"/>
  <c r="H108" i="4"/>
  <c r="H107" i="4"/>
  <c r="H106" i="4"/>
  <c r="H105" i="4"/>
  <c r="H104" i="4"/>
  <c r="H103" i="4"/>
  <c r="H102" i="4"/>
  <c r="H101" i="4"/>
  <c r="H100" i="4"/>
  <c r="H99" i="4"/>
  <c r="H98" i="4"/>
  <c r="H97" i="4"/>
  <c r="H96" i="4"/>
  <c r="H95" i="4"/>
  <c r="H94" i="4"/>
  <c r="H93" i="4"/>
  <c r="H92" i="4"/>
  <c r="H91" i="4"/>
  <c r="H90" i="4"/>
  <c r="H89" i="4"/>
  <c r="H88" i="4"/>
  <c r="H87" i="4"/>
  <c r="H86" i="4"/>
  <c r="H85" i="4"/>
  <c r="H84" i="4"/>
  <c r="H83" i="4"/>
  <c r="H82" i="4"/>
  <c r="H81" i="4"/>
  <c r="H80" i="4"/>
  <c r="H79" i="4"/>
  <c r="H78" i="4"/>
  <c r="H77" i="4"/>
  <c r="H76" i="4"/>
  <c r="H75" i="4"/>
  <c r="H74" i="4"/>
  <c r="H73" i="4"/>
  <c r="H72" i="4"/>
  <c r="H71" i="4"/>
  <c r="H70" i="4"/>
  <c r="H69" i="4"/>
  <c r="H68" i="4"/>
  <c r="H67" i="4"/>
  <c r="H66" i="4"/>
  <c r="H65" i="4"/>
  <c r="H64" i="4"/>
  <c r="H63" i="4"/>
  <c r="H62" i="4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3" i="4"/>
  <c r="H2" i="4"/>
  <c r="AH7" i="21" l="1"/>
  <c r="AH5" i="21"/>
  <c r="AH8" i="21"/>
  <c r="AH4" i="21" l="1"/>
  <c r="AH6" i="21"/>
  <c r="AH9" i="21"/>
  <c r="X18" i="21" l="1"/>
  <c r="X17" i="21"/>
  <c r="Z18" i="21"/>
  <c r="Z17" i="21"/>
  <c r="V17" i="21"/>
  <c r="V18" i="21"/>
  <c r="AH10" i="21"/>
  <c r="AH17" i="21" l="1"/>
  <c r="AH18" i="21"/>
  <c r="AH12" i="21"/>
  <c r="AH15" i="21"/>
  <c r="AH14" i="21"/>
  <c r="AH11" i="21"/>
  <c r="AH16" i="21"/>
  <c r="AH13" i="21"/>
</calcChain>
</file>

<file path=xl/comments1.xml><?xml version="1.0" encoding="utf-8"?>
<comments xmlns="http://schemas.openxmlformats.org/spreadsheetml/2006/main">
  <authors>
    <author>sudhakarr</author>
    <author>Windows User</author>
    <author>SMVD</author>
  </authors>
  <commentList>
    <comment ref="I4" authorId="0">
      <text>
        <r>
          <rPr>
            <b/>
            <sz val="9"/>
            <color indexed="81"/>
            <rFont val="Tahoma"/>
            <family val="2"/>
          </rPr>
          <t>sudhakarr:</t>
        </r>
        <r>
          <rPr>
            <sz val="9"/>
            <color indexed="81"/>
            <rFont val="Tahoma"/>
            <family val="2"/>
          </rPr>
          <t xml:space="preserve">
Cost of Magazine - 57lacs</t>
        </r>
      </text>
    </comment>
    <comment ref="C17" authorId="1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See calculation in the sheet named " Cost of Collection"</t>
        </r>
      </text>
    </comment>
    <comment ref="C18" authorId="1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See calculation in the sheet named " Cost of Collection"</t>
        </r>
      </text>
    </comment>
    <comment ref="C26" authorId="1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Patron expired or
Patron informed to cancel patronship
No magazines goes to them</t>
        </r>
      </text>
    </comment>
    <comment ref="R26" authorId="2">
      <text>
        <r>
          <rPr>
            <b/>
            <sz val="9"/>
            <color indexed="81"/>
            <rFont val="Tahoma"/>
            <family val="2"/>
          </rPr>
          <t>SMVD:</t>
        </r>
        <r>
          <rPr>
            <sz val="9"/>
            <color indexed="81"/>
            <rFont val="Tahoma"/>
            <family val="2"/>
          </rPr>
          <t xml:space="preserve">
Since this is the 1st report total deactivated donors is presented</t>
        </r>
      </text>
    </comment>
    <comment ref="W26" authorId="1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From beginning till now</t>
        </r>
      </text>
    </comment>
    <comment ref="X26" authorId="1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From beginning till now</t>
        </r>
      </text>
    </comment>
    <comment ref="Y26" authorId="1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From beginning till now</t>
        </r>
      </text>
    </comment>
    <comment ref="Z26" authorId="1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From beginning till now</t>
        </r>
      </text>
    </comment>
    <comment ref="AA26" authorId="1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From beginning till now</t>
        </r>
      </text>
    </comment>
    <comment ref="AB26" authorId="1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From beginning till now</t>
        </r>
      </text>
    </comment>
    <comment ref="AC26" authorId="1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From beginning till now</t>
        </r>
      </text>
    </comment>
  </commentList>
</comments>
</file>

<file path=xl/sharedStrings.xml><?xml version="1.0" encoding="utf-8"?>
<sst xmlns="http://schemas.openxmlformats.org/spreadsheetml/2006/main" count="2576" uniqueCount="632">
  <si>
    <t>NAME</t>
  </si>
  <si>
    <t>ACRD</t>
  </si>
  <si>
    <t>RGND</t>
  </si>
  <si>
    <t>NDVD</t>
  </si>
  <si>
    <t>KLND</t>
  </si>
  <si>
    <t>MDD</t>
  </si>
  <si>
    <t>UTMD</t>
  </si>
  <si>
    <t>PYVD</t>
  </si>
  <si>
    <t>VDD</t>
  </si>
  <si>
    <t>PCD</t>
  </si>
  <si>
    <t>VLVD</t>
  </si>
  <si>
    <t>NLSD</t>
  </si>
  <si>
    <t>MGSD</t>
  </si>
  <si>
    <t>PKND</t>
  </si>
  <si>
    <t>SWAMY</t>
  </si>
  <si>
    <t>MHVD</t>
  </si>
  <si>
    <t>VRSD</t>
  </si>
  <si>
    <t>ABD</t>
  </si>
  <si>
    <t>GNVD</t>
  </si>
  <si>
    <t>ISPD</t>
  </si>
  <si>
    <t>RSJD</t>
  </si>
  <si>
    <t>NTD</t>
  </si>
  <si>
    <t>PCTD</t>
  </si>
  <si>
    <t>SHIVAKUMAR B</t>
  </si>
  <si>
    <t>SRKD</t>
  </si>
  <si>
    <t>NTRJ</t>
  </si>
  <si>
    <t>VASUDEVA REDDY P</t>
  </si>
  <si>
    <t>ADD</t>
  </si>
  <si>
    <t>DCC</t>
  </si>
  <si>
    <t>JAYARAM B</t>
  </si>
  <si>
    <t>HMCD</t>
  </si>
  <si>
    <t>BALARAJU V</t>
  </si>
  <si>
    <t>MANJUNATH C</t>
  </si>
  <si>
    <t>RAJAGOPALA NAIDU</t>
  </si>
  <si>
    <t>ARAVINDA KUKKE</t>
  </si>
  <si>
    <t>SGKD</t>
  </si>
  <si>
    <t>INDUPURI NANAJEE</t>
  </si>
  <si>
    <t>NAGARAJA R</t>
  </si>
  <si>
    <t>NNRD</t>
  </si>
  <si>
    <t>BRKD</t>
  </si>
  <si>
    <t>SELVARAJ T</t>
  </si>
  <si>
    <t>DHRUVA A</t>
  </si>
  <si>
    <t>GOWTAM RAJASHEKAR</t>
  </si>
  <si>
    <t>YOGENDRA GOUD A</t>
  </si>
  <si>
    <t>PRAKASH</t>
  </si>
  <si>
    <t>NNKD</t>
  </si>
  <si>
    <t>KSCD</t>
  </si>
  <si>
    <t>ARVENDRA SINGH ARORA</t>
  </si>
  <si>
    <t>SUKUMAR K</t>
  </si>
  <si>
    <t>JAYARAMA</t>
  </si>
  <si>
    <t>RAJENDRA CHOLAN G</t>
  </si>
  <si>
    <t>KRISHNA M</t>
  </si>
  <si>
    <t>GNRD</t>
  </si>
  <si>
    <t>SUBRAMANYA GUPTA C N</t>
  </si>
  <si>
    <t>RAMESH PANURAR</t>
  </si>
  <si>
    <t>SRRD</t>
  </si>
  <si>
    <t>AGUN BANERJEE</t>
  </si>
  <si>
    <t>SMPD</t>
  </si>
  <si>
    <t>DEEPAK SHARMA</t>
  </si>
  <si>
    <t>CHANDRASHEKAR UDUPA H</t>
  </si>
  <si>
    <t>KISHORE KUMAR S</t>
  </si>
  <si>
    <t>SHOBHA UNNIKRISHNAN</t>
  </si>
  <si>
    <t>TEJA P</t>
  </si>
  <si>
    <t>SYKD</t>
  </si>
  <si>
    <t>SRINIVASAN S</t>
  </si>
  <si>
    <t>BELOOR RAGHAVENDRA SHETTY</t>
  </si>
  <si>
    <t>VENKATESH V</t>
  </si>
  <si>
    <t>PRAHALLADA J S</t>
  </si>
  <si>
    <t>GIRISHKUMAR HIREMATH</t>
  </si>
  <si>
    <t>DEVAMANI THIMMAIAH</t>
  </si>
  <si>
    <t>BALASUBRAMANYAM B R</t>
  </si>
  <si>
    <t>MANJUNATH B S</t>
  </si>
  <si>
    <t>KUMAR N C</t>
  </si>
  <si>
    <t>NAGARAJA C</t>
  </si>
  <si>
    <t>RAMACHANDRA K</t>
  </si>
  <si>
    <t>SHIVA SHANKER R</t>
  </si>
  <si>
    <t>RAVINDRA S</t>
  </si>
  <si>
    <t>SATYANARAYANA N</t>
  </si>
  <si>
    <t>SATISH M</t>
  </si>
  <si>
    <t>LKND</t>
  </si>
  <si>
    <t>MHCD</t>
  </si>
  <si>
    <t>RAMA KRISHNA M K</t>
  </si>
  <si>
    <t>SHOBHA M</t>
  </si>
  <si>
    <t>SHAMASUNDARA</t>
  </si>
  <si>
    <t>CHANDRAPPA S</t>
  </si>
  <si>
    <t>GAURAV KUMAR</t>
  </si>
  <si>
    <t>SRIDHAR S</t>
  </si>
  <si>
    <t>BINU V R</t>
  </si>
  <si>
    <t>KRSD</t>
  </si>
  <si>
    <t>ARUN HOSALLI SUBBARAO</t>
  </si>
  <si>
    <t>MURARI LAL CHOWDHARY</t>
  </si>
  <si>
    <t>UMASHANKAR R</t>
  </si>
  <si>
    <t>NAVEEN RAO S N</t>
  </si>
  <si>
    <t>HARIBABU B R</t>
  </si>
  <si>
    <t>RAMANA REDDY A</t>
  </si>
  <si>
    <t>PRASANNA V</t>
  </si>
  <si>
    <t>UDAYASHANKAR K M</t>
  </si>
  <si>
    <t>VIVEK SHENOY K</t>
  </si>
  <si>
    <t>MALLIKARJUNAIAH G N</t>
  </si>
  <si>
    <t>NAGARAJA M</t>
  </si>
  <si>
    <t>ADITYA KUMAR THAKUR</t>
  </si>
  <si>
    <t>SURESH KUMAR S</t>
  </si>
  <si>
    <t>ANUPAM TRIWEDI</t>
  </si>
  <si>
    <t>PRADEEP K P</t>
  </si>
  <si>
    <t>KALIKUTTY P</t>
  </si>
  <si>
    <t>SRINIVAS R GAVINI</t>
  </si>
  <si>
    <t>AGLD</t>
  </si>
  <si>
    <t>SHASHIKANTHA RAO S</t>
  </si>
  <si>
    <t>SEETHARAM M V SHASTRY</t>
  </si>
  <si>
    <t>NARAYANA T V</t>
  </si>
  <si>
    <t>NARAYANA RAJU C</t>
  </si>
  <si>
    <t>SURESH T HEGDE</t>
  </si>
  <si>
    <t>SHIVA KUMAR V</t>
  </si>
  <si>
    <t>RAJU N M</t>
  </si>
  <si>
    <t>KARTHIK R</t>
  </si>
  <si>
    <t>NARENDRA JAIN B</t>
  </si>
  <si>
    <t>ANIL RANJAN</t>
  </si>
  <si>
    <t>HEMALATHA V</t>
  </si>
  <si>
    <t>SAMPATH KUMAR K</t>
  </si>
  <si>
    <t>UTTAM CHAND M</t>
  </si>
  <si>
    <t>SANTOSH KUMAR A</t>
  </si>
  <si>
    <t>NANJUNDESWAR M</t>
  </si>
  <si>
    <t>ARUN S NAIR</t>
  </si>
  <si>
    <t>SREEDHAR P</t>
  </si>
  <si>
    <t>NARAYANA SWAMY L</t>
  </si>
  <si>
    <t>JAYASHANKAR C</t>
  </si>
  <si>
    <t>MANISH MOHAN</t>
  </si>
  <si>
    <t>MANJUNATH BABU P V</t>
  </si>
  <si>
    <t>UMESH BABU S B</t>
  </si>
  <si>
    <t>SANTHOSH KUMAR</t>
  </si>
  <si>
    <t>BIMAL PATRO</t>
  </si>
  <si>
    <t>PRASAD POLANKI</t>
  </si>
  <si>
    <t>KRISHNA REDDY G V</t>
  </si>
  <si>
    <t>DHARMICHAND T</t>
  </si>
  <si>
    <t>RAMACHANDRA H</t>
  </si>
  <si>
    <t>LAKSHMAN RAM CHOUDHARY D</t>
  </si>
  <si>
    <t>PRASAD K S</t>
  </si>
  <si>
    <t>PODAPATI KOTESWARA RAO</t>
  </si>
  <si>
    <t>RAJESH S R</t>
  </si>
  <si>
    <t>SANJAY KUMAR CHOUDHARY</t>
  </si>
  <si>
    <t>SRINIVASA O</t>
  </si>
  <si>
    <t>KRISHNA MURTHY MATRUBAI</t>
  </si>
  <si>
    <t>SARAVANAN M P</t>
  </si>
  <si>
    <t>UDAYAKUMARA KEREMOOLE</t>
  </si>
  <si>
    <t>SOMASUNDARAM P L</t>
  </si>
  <si>
    <t>JAGADISH S</t>
  </si>
  <si>
    <t>ANIL KUMAR D G</t>
  </si>
  <si>
    <t>DILIP P NAMBOODIRI</t>
  </si>
  <si>
    <t>MRIDUL SARKAR</t>
  </si>
  <si>
    <t>VASU N</t>
  </si>
  <si>
    <t>SAMBHU PRIYA</t>
  </si>
  <si>
    <t>SOMASEKHARAIAH H</t>
  </si>
  <si>
    <t>DURAIRAJ M</t>
  </si>
  <si>
    <t>SREENATH D</t>
  </si>
  <si>
    <t>NAGARAJ VENKATARAMANA</t>
  </si>
  <si>
    <t>GOPAL KRISHNAN V</t>
  </si>
  <si>
    <t>SUBIR KOLEY</t>
  </si>
  <si>
    <t>SUDESH THAREJA</t>
  </si>
  <si>
    <t>LAKSHMANA</t>
  </si>
  <si>
    <t>KRISHNA MURTHY K P</t>
  </si>
  <si>
    <t>MOHAN K</t>
  </si>
  <si>
    <t>SHEKAR GOWDA P</t>
  </si>
  <si>
    <t>BHRIGUNATH SHARMA</t>
  </si>
  <si>
    <t>DEEPAK K</t>
  </si>
  <si>
    <t>UMADEVI S L</t>
  </si>
  <si>
    <t>A V N CH VAMSI KRISHNA</t>
  </si>
  <si>
    <t>SATISH KUMAR JAISWAL</t>
  </si>
  <si>
    <t>MAHESH P S</t>
  </si>
  <si>
    <t>SUBRAMANYAM</t>
  </si>
  <si>
    <t>RAMSHEKAR NAIDU G</t>
  </si>
  <si>
    <t>MANJUNATH REDDY</t>
  </si>
  <si>
    <t>NITYANANDA KOLEY</t>
  </si>
  <si>
    <t>VIMALA RAJASEKHAR K</t>
  </si>
  <si>
    <t>NAGARAJ H C</t>
  </si>
  <si>
    <t>CHANDRASHEKAR K S</t>
  </si>
  <si>
    <t>PRAKASH T P</t>
  </si>
  <si>
    <t>MURALI K</t>
  </si>
  <si>
    <t>PRAKASH M</t>
  </si>
  <si>
    <t>SARASWATHI VENKATESH</t>
  </si>
  <si>
    <t>RAGHAVENDRA T D</t>
  </si>
  <si>
    <t>SHIVASHANKAR R</t>
  </si>
  <si>
    <t>JANARDHANA C</t>
  </si>
  <si>
    <t>KRISHNA DUTT P</t>
  </si>
  <si>
    <t>PRASHANTH A</t>
  </si>
  <si>
    <t>JAYAKUMAR D</t>
  </si>
  <si>
    <t>ARADHYA V S</t>
  </si>
  <si>
    <t>RAJESH SHENOY</t>
  </si>
  <si>
    <t>SHEELA KUMARI A</t>
  </si>
  <si>
    <t>SATYANARAYANA REDDY</t>
  </si>
  <si>
    <t>SEETHARAMAIAH V S</t>
  </si>
  <si>
    <t>HARISH JASANI</t>
  </si>
  <si>
    <t>PARAMESWARA S N</t>
  </si>
  <si>
    <t>RAJESH K R</t>
  </si>
  <si>
    <t>KAILASHNATH TIWARI</t>
  </si>
  <si>
    <t>SANJIT KUMAR PRADHAN</t>
  </si>
  <si>
    <t>BADAMI NAGARAJ</t>
  </si>
  <si>
    <t>SCTD</t>
  </si>
  <si>
    <t>DEEPAK T B</t>
  </si>
  <si>
    <t>MADAN MOHAN REDDY V</t>
  </si>
  <si>
    <t>BRD</t>
  </si>
  <si>
    <t>DEEPA NAGARAJAN</t>
  </si>
  <si>
    <t>BD</t>
  </si>
  <si>
    <t>VENKATESH NAIDU G</t>
  </si>
  <si>
    <t>DHARMARAJ M</t>
  </si>
  <si>
    <t>SHANTHA KUMARI C R</t>
  </si>
  <si>
    <t>MANOHAR K</t>
  </si>
  <si>
    <t>VADIRAJ ACHARYA</t>
  </si>
  <si>
    <t>CHANDRU K</t>
  </si>
  <si>
    <t>BHASKAR BABU H J</t>
  </si>
  <si>
    <t>ARUN R KOLHAPURE</t>
  </si>
  <si>
    <t>SHEKAR M SHETTY</t>
  </si>
  <si>
    <t>KISHORE KUMAR M</t>
  </si>
  <si>
    <t>VENKATESH</t>
  </si>
  <si>
    <t>NAGANDRA</t>
  </si>
  <si>
    <t>SHESHAGIRI RAO AJJAMPUR</t>
  </si>
  <si>
    <t>M JALAJA K NARAYAN</t>
  </si>
  <si>
    <t>SEKHAR CHINNI</t>
  </si>
  <si>
    <t>RAJU R</t>
  </si>
  <si>
    <t>VINJAM MAHESH</t>
  </si>
  <si>
    <t>ANAND M</t>
  </si>
  <si>
    <t>NARASANNA N P</t>
  </si>
  <si>
    <t>SATHYANARAYAN N</t>
  </si>
  <si>
    <t>SURENDRANATH BENARJY</t>
  </si>
  <si>
    <t>BOOPATHY R</t>
  </si>
  <si>
    <t>KUMARASWAMY S N</t>
  </si>
  <si>
    <t>VENKATACHALAM O S</t>
  </si>
  <si>
    <t>JAYAKUMAR Y</t>
  </si>
  <si>
    <t>VISHNU</t>
  </si>
  <si>
    <t>N VENKATA SUBRAHMANYAM</t>
  </si>
  <si>
    <t>DEEPAK ANEJA</t>
  </si>
  <si>
    <t>GIRIRAJ R</t>
  </si>
  <si>
    <t>AUTO CARE ENTERPRISES PVT LTD</t>
  </si>
  <si>
    <t>MANI MOHAN S</t>
  </si>
  <si>
    <t>RAJESHWARY D</t>
  </si>
  <si>
    <t>SATISH S</t>
  </si>
  <si>
    <t>GOUTHAMAN T M</t>
  </si>
  <si>
    <t>JAYANTILAL NARANDAS PATEL</t>
  </si>
  <si>
    <t>NANJE GOWDA K C</t>
  </si>
  <si>
    <t>MURTHY</t>
  </si>
  <si>
    <t>NAGARAJAN V</t>
  </si>
  <si>
    <t>PARTHASARATHI S</t>
  </si>
  <si>
    <t>MANIKANTAN S</t>
  </si>
  <si>
    <t>VENUGOPAL RAM RAO</t>
  </si>
  <si>
    <t>MANJULA K</t>
  </si>
  <si>
    <t>CHANDRA R</t>
  </si>
  <si>
    <t>SUBRAMANIAN M</t>
  </si>
  <si>
    <t>DATTATREYA K HEGDE</t>
  </si>
  <si>
    <t>SRIDHAR NAIDU J</t>
  </si>
  <si>
    <t>MANJUNATHA K</t>
  </si>
  <si>
    <t>SATISH PARAMESHWARAN</t>
  </si>
  <si>
    <t>AROKIA RAJ C</t>
  </si>
  <si>
    <t>NAGARAJA H V</t>
  </si>
  <si>
    <t>RADHA M K</t>
  </si>
  <si>
    <t>GURUMOORTHY N</t>
  </si>
  <si>
    <t>GANESA MURTHI G</t>
  </si>
  <si>
    <t>PRASANNA M</t>
  </si>
  <si>
    <t>SUSHEELA</t>
  </si>
  <si>
    <t>SOMASHEKAR</t>
  </si>
  <si>
    <t>NARAYAN SWAMY</t>
  </si>
  <si>
    <t>RAMESH M PATEL</t>
  </si>
  <si>
    <t>SUBRAMANIAN G</t>
  </si>
  <si>
    <t>VINOD SIVAPPA D</t>
  </si>
  <si>
    <t>SATHYA NARAYAN GUPTA H R</t>
  </si>
  <si>
    <t>SURAPANENI RAMA</t>
  </si>
  <si>
    <t>K K DISPLAY SOLUTION PVT LTD</t>
  </si>
  <si>
    <t>PRITI R</t>
  </si>
  <si>
    <t>CHHELARAM PATEL</t>
  </si>
  <si>
    <t>HARINATH P L</t>
  </si>
  <si>
    <t>VENKATESH M L</t>
  </si>
  <si>
    <t>GOPAL SINGH PANWAR</t>
  </si>
  <si>
    <t>ROOPAK KUMAR</t>
  </si>
  <si>
    <t>JAGADEESH K</t>
  </si>
  <si>
    <t>NARAYANA K</t>
  </si>
  <si>
    <t>AVASARALA NARASIMHA RAO</t>
  </si>
  <si>
    <t>CHANDRASHEKARAN C</t>
  </si>
  <si>
    <t>BHASKAR NAIDU</t>
  </si>
  <si>
    <t>BALAKRISHNAN S P</t>
  </si>
  <si>
    <t>RAJA GOPAL S</t>
  </si>
  <si>
    <t>BHERU SINGH N</t>
  </si>
  <si>
    <t>SUBRAMANYA S</t>
  </si>
  <si>
    <t>BHASKAR CHANDRAKALA K</t>
  </si>
  <si>
    <t>SHOBHA S KUMAR</t>
  </si>
  <si>
    <t>PRADYUMNA</t>
  </si>
  <si>
    <t>SHREYA ENTERPRISES</t>
  </si>
  <si>
    <t>SHREE MANI BHADRA TEXTILES</t>
  </si>
  <si>
    <t>DILIP KUMAR TIWARI</t>
  </si>
  <si>
    <t>CHANDRASHEKAR M G</t>
  </si>
  <si>
    <t>SHABARI ENTERPRISES</t>
  </si>
  <si>
    <t>DEVENDRA KEJARIWAL</t>
  </si>
  <si>
    <t>SHESHAGIRI RAO N G</t>
  </si>
  <si>
    <t>DEVARAJAIAH N</t>
  </si>
  <si>
    <t>RAJESH BHANSALI</t>
  </si>
  <si>
    <t>LINGALA VENKATA SATYANARAYANA MURTHY</t>
  </si>
  <si>
    <t>NANDHA KUMAR M</t>
  </si>
  <si>
    <t>RAJASEKHAR PENUMUDY</t>
  </si>
  <si>
    <t>SUSHIL KUMAR JALALI</t>
  </si>
  <si>
    <t>BRIJ CHOPRA</t>
  </si>
  <si>
    <t>ANIL BAJAJ</t>
  </si>
  <si>
    <t>SESHADRI R B</t>
  </si>
  <si>
    <t>KESAR BALAJI SINGH</t>
  </si>
  <si>
    <t>SUJATHA G</t>
  </si>
  <si>
    <t>DREAMZ INFRA INDIA PRIVATE LIMITED</t>
  </si>
  <si>
    <t>HARI KRISHNAN A R</t>
  </si>
  <si>
    <t>SSSC PROJECTS PVT LTD</t>
  </si>
  <si>
    <t>GEETA B S</t>
  </si>
  <si>
    <t>JHANHAVI M</t>
  </si>
  <si>
    <t>SAHEB GOWDA</t>
  </si>
  <si>
    <t>SRIDHAR B</t>
  </si>
  <si>
    <t>VIKAS KUMAR</t>
  </si>
  <si>
    <t>BALAJI T N</t>
  </si>
  <si>
    <t>LOKSINGH H</t>
  </si>
  <si>
    <t>ELANGOVEN BABU U</t>
  </si>
  <si>
    <t>SWATI VERMA</t>
  </si>
  <si>
    <t>JOYDIP DUTTA</t>
  </si>
  <si>
    <t>WARSAW ENGINEERS</t>
  </si>
  <si>
    <t>KARTHK REDDY M S</t>
  </si>
  <si>
    <t>NARAYANRAOO V</t>
  </si>
  <si>
    <t>KRISHNA MURTHY S</t>
  </si>
  <si>
    <t>KISHAN CHERANDA</t>
  </si>
  <si>
    <t>KALYAN RAJU M N</t>
  </si>
  <si>
    <t>RAGHUNATH K</t>
  </si>
  <si>
    <t>VENKATA RAM NAIDU K</t>
  </si>
  <si>
    <t>ANANTHA RAJ N</t>
  </si>
  <si>
    <t>NANDKISHORE BOOB</t>
  </si>
  <si>
    <t>JAYANTH KUMAR B M</t>
  </si>
  <si>
    <t>HARSH JAIN</t>
  </si>
  <si>
    <t>SHEKAR K N</t>
  </si>
  <si>
    <t>UTTAM CHAND</t>
  </si>
  <si>
    <t>MURALIDHARAN A N</t>
  </si>
  <si>
    <t>ARVIND ARUN RAJ G</t>
  </si>
  <si>
    <t>RAVICHANDRA RAJU M A</t>
  </si>
  <si>
    <t>SUDESH KUMAR</t>
  </si>
  <si>
    <t>NAGASRI</t>
  </si>
  <si>
    <t>KRISHNANANDA A</t>
  </si>
  <si>
    <t>SATISH A V</t>
  </si>
  <si>
    <t>ELEGANT PRINTING WORKS</t>
  </si>
  <si>
    <t>RITESH M JAIN</t>
  </si>
  <si>
    <t>AMBIKA STORES</t>
  </si>
  <si>
    <t>ARUNKUMAR THIRUMALAI NAIDU</t>
  </si>
  <si>
    <t>SONU ARUMUGAM</t>
  </si>
  <si>
    <t>KAMAL KANDHARI</t>
  </si>
  <si>
    <t>GOPINATH N</t>
  </si>
  <si>
    <t>VASANTI V BADAMI</t>
  </si>
  <si>
    <t>YELWRI SESHAGIRI RAO</t>
  </si>
  <si>
    <t>HARI IYENGAR N S</t>
  </si>
  <si>
    <t>ECL PRIVATE LIMITED</t>
  </si>
  <si>
    <t>KALA M</t>
  </si>
  <si>
    <t>MUKUNDAN</t>
  </si>
  <si>
    <t>ANAND KUMAR B H</t>
  </si>
  <si>
    <t>GYANARAM CHOUDHARY</t>
  </si>
  <si>
    <t>LAKSHMAN LAL</t>
  </si>
  <si>
    <t>DINESH SINGH S</t>
  </si>
  <si>
    <t>SANJAY E</t>
  </si>
  <si>
    <t>PRABU KUMAR</t>
  </si>
  <si>
    <t>DHANA SHEKAR C</t>
  </si>
  <si>
    <t>VIMAL KATARIA JAIN</t>
  </si>
  <si>
    <t>SHANKAR LAL GURJAR</t>
  </si>
  <si>
    <t>SANTHOSH KUMAR B V</t>
  </si>
  <si>
    <t>VIGNESH ENTERPRISES</t>
  </si>
  <si>
    <t>CHANDRA LAMP SHADES</t>
  </si>
  <si>
    <t>HARE KRISHNA MOVEMENT HYDERABAD</t>
  </si>
  <si>
    <t>MAHENDRAN M</t>
  </si>
  <si>
    <t>PAVAN BUILDERS AND DEVELOPERS</t>
  </si>
  <si>
    <t>SIDDHARTHA NAIR</t>
  </si>
  <si>
    <t>ASHOK KUMAR T V</t>
  </si>
  <si>
    <t>SUDHAKAR SHRINIVAS</t>
  </si>
  <si>
    <t>CONFIDENCE MEDICAL SYSTEMS</t>
  </si>
  <si>
    <t>DHAVAL SHARMA</t>
  </si>
  <si>
    <t>BHASKAR N</t>
  </si>
  <si>
    <t>AAKARSH RAJ N S K</t>
  </si>
  <si>
    <t>ABHIRAM N S K</t>
  </si>
  <si>
    <t>CRAZY BEAN BAG</t>
  </si>
  <si>
    <t>SRI BALAJI EXPORTS</t>
  </si>
  <si>
    <t>NAGARAJA M P</t>
  </si>
  <si>
    <t>SATHYAN RAJAN</t>
  </si>
  <si>
    <t>BALAMURUGAN Y S</t>
  </si>
  <si>
    <t>PRITHVI</t>
  </si>
  <si>
    <t>NAGESH RAO R</t>
  </si>
  <si>
    <t>SOMESWARA GUPTA C A</t>
  </si>
  <si>
    <t>BABU REDDY N P</t>
  </si>
  <si>
    <t>BALAKRISHNAN K S</t>
  </si>
  <si>
    <t>RAMA MURTHY G</t>
  </si>
  <si>
    <t>HKM VIZAG</t>
  </si>
  <si>
    <t>MUNIRAJU P</t>
  </si>
  <si>
    <t>RAMAKRISHNAN S K N</t>
  </si>
  <si>
    <t>MAHESHA M</t>
  </si>
  <si>
    <t>YOGESHWAR P</t>
  </si>
  <si>
    <t>SUCHET SINGH GOPAL</t>
  </si>
  <si>
    <t>ANSHUJA SUBALE</t>
  </si>
  <si>
    <t>I.S.N.V.S. MURTHY</t>
  </si>
  <si>
    <t>SHIVAPRAKASH V</t>
  </si>
  <si>
    <t>NARAYANA MURTHY MANDAVA</t>
  </si>
  <si>
    <t>ANNAPURNA KRISHNA JEWELLERS</t>
  </si>
  <si>
    <t>JOSHNA C</t>
  </si>
  <si>
    <t>PRASANNA K S</t>
  </si>
  <si>
    <t>MAHALAKSHMI JEWELLERS</t>
  </si>
  <si>
    <t>DINESH CHANDER</t>
  </si>
  <si>
    <t>RAJAGOPAL G P</t>
  </si>
  <si>
    <t>SAMPATHRAJ KHATOR P M</t>
  </si>
  <si>
    <t>HANUMANTHAPPA H</t>
  </si>
  <si>
    <t>PRASAD G</t>
  </si>
  <si>
    <t>PRADEEP SHAM DESAI</t>
  </si>
  <si>
    <t>UNNIKRISHNAN T M</t>
  </si>
  <si>
    <t>GANESH CYCLE MART</t>
  </si>
  <si>
    <t>PURUSHOTTAMA</t>
  </si>
  <si>
    <t>ANONYMOUS DONATIONS</t>
  </si>
  <si>
    <t>NANU MALLYA R</t>
  </si>
  <si>
    <t>JYOTI PRAKASH M</t>
  </si>
  <si>
    <t>KESHAVA RAJU B L</t>
  </si>
  <si>
    <t>CHANDRA MOHAN KUNDAPUR</t>
  </si>
  <si>
    <t>KUMAR M N</t>
  </si>
  <si>
    <t>RAGHUVEER KRISHNA TEERAM</t>
  </si>
  <si>
    <t>DONOR ID</t>
  </si>
  <si>
    <t>INS AMOUNT</t>
  </si>
  <si>
    <t>STATUS CHANGE DATE</t>
  </si>
  <si>
    <t>INS NUMBER</t>
  </si>
  <si>
    <t>PAYMENT STATUS</t>
  </si>
  <si>
    <t>May</t>
  </si>
  <si>
    <t>Month</t>
  </si>
  <si>
    <t>Year</t>
  </si>
  <si>
    <t>2012-13</t>
  </si>
  <si>
    <t>2013-14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</si>
  <si>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</si>
  <si>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</si>
  <si>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</si>
  <si>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</si>
  <si>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</si>
  <si>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</si>
  <si>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</si>
  <si>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</si>
  <si>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</si>
  <si>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</si>
  <si>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</si>
  <si>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Grand Total</t>
  </si>
  <si>
    <t>Count of DONOR ID</t>
  </si>
  <si>
    <t>Sum of INS AMOUNT</t>
  </si>
  <si>
    <t>2013-14 (YTD)</t>
  </si>
  <si>
    <t>DONATION CODE</t>
  </si>
  <si>
    <t>PTRN</t>
  </si>
  <si>
    <t>PREACHER CODE</t>
  </si>
  <si>
    <t>FENA</t>
  </si>
  <si>
    <t>GEN</t>
  </si>
  <si>
    <t>TMPL</t>
  </si>
  <si>
    <t>ANNA</t>
  </si>
  <si>
    <t>COR</t>
  </si>
  <si>
    <t>FEST</t>
  </si>
  <si>
    <t>KIND</t>
  </si>
  <si>
    <t>HND</t>
  </si>
  <si>
    <t>SMKR</t>
  </si>
  <si>
    <t>EDN</t>
  </si>
  <si>
    <t>Strategic Objective</t>
  </si>
  <si>
    <t>Measures</t>
  </si>
  <si>
    <t>Target</t>
  </si>
  <si>
    <t>Owner</t>
  </si>
  <si>
    <t>FINANCIAL</t>
  </si>
  <si>
    <t>Financial Prudence</t>
  </si>
  <si>
    <t>Tally</t>
  </si>
  <si>
    <t>Total Cost</t>
  </si>
  <si>
    <t>Dhananjaya</t>
  </si>
  <si>
    <t>Cheque Bounce</t>
  </si>
  <si>
    <t>No of cheque bounce instances for the month</t>
  </si>
  <si>
    <t>Value of cheque bounce for the month</t>
  </si>
  <si>
    <t>Total Value of Cheque Bounce YTD</t>
  </si>
  <si>
    <t xml:space="preserve">Total Value of Cheques represented &amp; cleared </t>
  </si>
  <si>
    <t>Collection this FY against last FY</t>
  </si>
  <si>
    <t xml:space="preserve">
Split</t>
  </si>
  <si>
    <t>Corpus to
Non Corpus</t>
  </si>
  <si>
    <t>Repeat Donors similar
Corpus  &amp; non corpus</t>
  </si>
  <si>
    <t>% of donation from repeat donor against total donation</t>
  </si>
  <si>
    <t>DONOR, RESOURCE &amp; PORTFOLIO</t>
  </si>
  <si>
    <t>Resource Performance</t>
  </si>
  <si>
    <t>Online Endowment</t>
  </si>
  <si>
    <t>Product &amp; Scheme Performance</t>
  </si>
  <si>
    <t>INTERNAL BUSINESS PROCESS</t>
  </si>
  <si>
    <t>Product &amp; Scheme Management</t>
  </si>
  <si>
    <t>Compliance Management</t>
  </si>
  <si>
    <t>No of non-conformances reported quarterly</t>
  </si>
  <si>
    <t>NC pending YTD (monthly)</t>
  </si>
  <si>
    <t>NC closed YTD (monthly)</t>
  </si>
  <si>
    <t>Donor Complaint Handling</t>
  </si>
  <si>
    <t>LEARNING &amp; DEVELOPMENT</t>
  </si>
  <si>
    <t>Devotee Training Manhours</t>
  </si>
  <si>
    <t>Professional Training Manhours</t>
  </si>
  <si>
    <t>Cost of Collection
(% of Total Cost)</t>
  </si>
  <si>
    <t>Cost of Collection
(Value)</t>
  </si>
  <si>
    <t>Cost of fundraising</t>
  </si>
  <si>
    <t>Cost of maintenance highest</t>
  </si>
  <si>
    <t xml:space="preserve"> @ 22% avg cost of fundraising, there is scope for improvement</t>
  </si>
  <si>
    <t>This is more or less the same. If the names are the same, then maybe this money is not going to come</t>
  </si>
  <si>
    <t xml:space="preserve">House Performance </t>
  </si>
  <si>
    <t>SRKD: ACRD: MHVD: RGND: Others  (Monthly)</t>
  </si>
  <si>
    <t>Total</t>
  </si>
  <si>
    <t>HOUSELEAD</t>
  </si>
  <si>
    <t>DONATION TYPE</t>
  </si>
  <si>
    <t>CORPUS</t>
  </si>
  <si>
    <t>NON CORPUS</t>
  </si>
  <si>
    <t>OTHER</t>
  </si>
  <si>
    <t>Total Online Collection MOM</t>
  </si>
  <si>
    <t>Value of Renewals MoM (in Lakhs)</t>
  </si>
  <si>
    <t xml:space="preserve">SRKD Collection </t>
  </si>
  <si>
    <t xml:space="preserve">ACRD Collection </t>
  </si>
  <si>
    <t>MHVD Collection</t>
  </si>
  <si>
    <t>RGND Collection</t>
  </si>
  <si>
    <t>Others Collection</t>
  </si>
  <si>
    <t>JGJD</t>
  </si>
  <si>
    <t>LP36K,VHMNS01LN,HKNAHDA</t>
  </si>
  <si>
    <t>LP36K,VHMNS01LN,ANNADANA</t>
  </si>
  <si>
    <t>Finance</t>
  </si>
  <si>
    <t>Staff Cost</t>
  </si>
  <si>
    <t>Finance &amp; Abhiram das</t>
  </si>
  <si>
    <t>Excel &amp; Tally</t>
  </si>
  <si>
    <t>% of telemarketing cost to realized amount</t>
  </si>
  <si>
    <t>Abhiram das</t>
  </si>
  <si>
    <t>Excel</t>
  </si>
  <si>
    <t>Value of conversion (realized)</t>
  </si>
  <si>
    <t>Total no of conversion  happened from above</t>
  </si>
  <si>
    <t>Total no of contacts given to preachers for the month</t>
  </si>
  <si>
    <t>Avg matured cals per person</t>
  </si>
  <si>
    <t xml:space="preserve">Total no of matured calls made </t>
  </si>
  <si>
    <t>Telemarketing</t>
  </si>
  <si>
    <t>Front desk / excel</t>
  </si>
  <si>
    <t>No of Donor  queries  { Total Received/ Closed/Pending for the month)</t>
  </si>
  <si>
    <t>Audit Dept</t>
  </si>
  <si>
    <t>Audit Reports</t>
  </si>
  <si>
    <t>Name of new scheme introduced</t>
  </si>
  <si>
    <t>Top three schemes in numbers for the month and % of total receipts</t>
  </si>
  <si>
    <t>Top three schemes in value for the month and % of total collection</t>
  </si>
  <si>
    <t>Value of above (Realized)</t>
  </si>
  <si>
    <t>Repeat Donors (Non Corpus)</t>
  </si>
  <si>
    <t>Value of above (Committed)</t>
  </si>
  <si>
    <t>No of Upgrades for Corpus</t>
  </si>
  <si>
    <t>% of above</t>
  </si>
  <si>
    <t>Value of New enrolment for the month Last FY</t>
  </si>
  <si>
    <t xml:space="preserve">Value of New enrolment for the month </t>
  </si>
  <si>
    <t>No of New enrolment for the month Last FY</t>
  </si>
  <si>
    <t xml:space="preserve">No of New enrolment for the month </t>
  </si>
  <si>
    <t>Total Collection for the month (Last FY)-Non Corpus</t>
  </si>
  <si>
    <t>Total Collection for the month-Non Corpus</t>
  </si>
  <si>
    <t>% of above-Corpus</t>
  </si>
  <si>
    <t>Total Collection for the month (Last FY)</t>
  </si>
  <si>
    <t>Total Collection for the month-Corpus</t>
  </si>
  <si>
    <t>Value of above</t>
  </si>
  <si>
    <t>No of de-activated donors in current quarter</t>
  </si>
  <si>
    <t>2561= total</t>
  </si>
  <si>
    <t>No of active donors with balance and in-active preachers</t>
  </si>
  <si>
    <t>Staff</t>
  </si>
  <si>
    <t xml:space="preserve">Sponshorship Cost </t>
  </si>
  <si>
    <t xml:space="preserve">Preacher Cost </t>
  </si>
  <si>
    <t>Prasadam</t>
  </si>
  <si>
    <t>Others</t>
  </si>
  <si>
    <t xml:space="preserve">Bahumana for Corpus </t>
  </si>
  <si>
    <t>Data Source</t>
  </si>
  <si>
    <t>2014-15</t>
  </si>
  <si>
    <t>Rolling Average ( 3months)
(Total cost - (Staff cost &amp; preacher cost))/ Total Collection</t>
  </si>
  <si>
    <t>Rolling Average ( 3months)
Total Cost/ Total Collection</t>
  </si>
  <si>
    <t>Sponshorship Cost</t>
  </si>
  <si>
    <t xml:space="preserve">Prasadam </t>
  </si>
  <si>
    <t>Bahumana for Corpus</t>
  </si>
  <si>
    <t>Value of above (Rs. In lakhs)</t>
  </si>
  <si>
    <t xml:space="preserve">LP36K VHMNS10LN BRMANNA 14 </t>
  </si>
  <si>
    <t xml:space="preserve">LP36K HKNAHDA VHMNS01LN </t>
  </si>
  <si>
    <t xml:space="preserve">ANNADANA LP36K VHMNS01LN </t>
  </si>
  <si>
    <t>ANNADANA LP36K VHMNS01LN</t>
  </si>
  <si>
    <t xml:space="preserve"> 1308/1306/2</t>
  </si>
  <si>
    <t>1565/1555/10</t>
  </si>
  <si>
    <t>507564 +
492004 (PDC) +
26000 (TAPF)</t>
  </si>
  <si>
    <t>724018 +
361007 (PDC) +
46450 (TAPF)</t>
  </si>
  <si>
    <t>Telemarketing cost</t>
  </si>
  <si>
    <t>Go-poshana Seva</t>
  </si>
  <si>
    <t>Kichidi Prasadam seva</t>
  </si>
  <si>
    <t>Major Training held for the month</t>
  </si>
  <si>
    <t>No of mandays of training for the month</t>
  </si>
  <si>
    <t>pending</t>
  </si>
  <si>
    <t>% Increase or Decrease between FY 14-15 &amp; FY 13-14</t>
  </si>
  <si>
    <t>Total Pushpanjali + Nitya Seva Revenue</t>
  </si>
  <si>
    <t>% Participation (Tickets/ Visitors assuming a family of three)</t>
  </si>
  <si>
    <t>Total Pushpanjali + Nitya Seva Revenue (Last year)</t>
  </si>
  <si>
    <t>% Increase or Decrease</t>
  </si>
  <si>
    <t>Total Pushpanjali + Nitya Seva Tickets Sold (Last Year)</t>
  </si>
  <si>
    <t>Revenue &amp; comparison with Last FY</t>
  </si>
  <si>
    <t>Visitor Participation of Nitya Seva &amp; Puspanjali Seva</t>
  </si>
  <si>
    <t>Nitya Seva &amp; Pushpanjali Seva Services</t>
  </si>
  <si>
    <t>Rs 2500 Tickets</t>
  </si>
  <si>
    <t>Total No of Tickets this FY</t>
  </si>
  <si>
    <t>Total No of Tickets last FY</t>
  </si>
  <si>
    <t>Rs 1000 Tickets</t>
  </si>
  <si>
    <t>Rs 500 Tickets</t>
  </si>
  <si>
    <t>Rs 300 Tickets</t>
  </si>
  <si>
    <t>Total Visitors to Temple (this FY)</t>
  </si>
  <si>
    <t>Total Visitors to Temple (last FY)</t>
  </si>
  <si>
    <t>Total Pushpanjali + Nitya Seva Tickets Sold (This year)</t>
  </si>
  <si>
    <t>No of Active Donors (completed Seva) and in-active Preachers</t>
  </si>
  <si>
    <t>Of the above what % is allocated to DCC</t>
  </si>
  <si>
    <t>No of active donors with balance and active preachers
with annexure data</t>
  </si>
  <si>
    <t>Amt from new schemes YTD-
(Appendix A, schemewise collection with % and sorted, highligted yellow for new)
Appendix :B</t>
  </si>
  <si>
    <r>
      <t xml:space="preserve">Total Collection for the month 
</t>
    </r>
    <r>
      <rPr>
        <b/>
        <sz val="9"/>
        <color rgb="FFFF0000"/>
        <rFont val="Calibri"/>
        <family val="2"/>
        <scheme val="minor"/>
      </rPr>
      <t>(Last FY 13-14)</t>
    </r>
  </si>
  <si>
    <r>
      <t xml:space="preserve">Total Collection for the month
</t>
    </r>
    <r>
      <rPr>
        <b/>
        <sz val="9"/>
        <color rgb="FFFF0000"/>
        <rFont val="Calibri"/>
        <family val="2"/>
        <scheme val="minor"/>
      </rPr>
      <t>FY 14-15</t>
    </r>
  </si>
  <si>
    <t>Conversion %: 
Contacts to Matured Calls</t>
  </si>
  <si>
    <t>Conversion %: 
Conversions to Qualified Contacts given</t>
  </si>
  <si>
    <t>Hundi Collection</t>
  </si>
  <si>
    <t>Hundi Collection for the month</t>
  </si>
  <si>
    <t>Uncompleted Balance- PDC (once in a quarter)</t>
  </si>
  <si>
    <t>1395513+ 872010(PDC)+ 89501 (TAPF)</t>
  </si>
  <si>
    <t>1362/1360/12</t>
  </si>
  <si>
    <t>Nil</t>
  </si>
  <si>
    <t>Pending</t>
  </si>
  <si>
    <t>Kichidi-4250, Go-Poshana - 3250</t>
  </si>
  <si>
    <t>Kichidi - 110403, Go Poshana - 28502</t>
  </si>
  <si>
    <t>1460/1457/3</t>
  </si>
  <si>
    <t>1606687+1262340(PDC)+10000 (TAPF)</t>
  </si>
  <si>
    <t>Kichidi - 22301,    Go Poshana - 2500</t>
  </si>
  <si>
    <t>1585/1569/16</t>
  </si>
  <si>
    <t>New Acquisition - Fresh Enrollment</t>
  </si>
  <si>
    <t>Kichidi - 44717, Go Poshana - 3001</t>
  </si>
  <si>
    <t>1430/1422/8</t>
  </si>
  <si>
    <t>Kichidi - 14116, Go Poshana - 5000</t>
  </si>
  <si>
    <t>422501+37000 (PDC)+10000(TAPF)</t>
  </si>
  <si>
    <t>462001+25000 (PDC)+27501 (TAPF)</t>
  </si>
  <si>
    <t>1977025+510408 (PDC)+5000(TAPF)+30000(Balance)</t>
  </si>
  <si>
    <t>1177/1165/12</t>
  </si>
  <si>
    <t>Annadhana(34%), LP36K (16%), HKNAHDA (5%)</t>
  </si>
  <si>
    <t>LP36K (12%), Annadhana (11%),  HKNAHDA (8%)</t>
  </si>
  <si>
    <t>Annadhana (30%), LP36K (20%), HKNAHDA (5%)</t>
  </si>
  <si>
    <t>LP36K (15%), HKDK01L (8%), HKNAHDA (8%)</t>
  </si>
  <si>
    <t xml:space="preserve">SKJ DMKT (23%), Annadhana (20%), LP36K (,19%) </t>
  </si>
  <si>
    <t xml:space="preserve">LP36K (26%) ,         SKJ Anna (11%), HKNAHDA (10%, </t>
  </si>
  <si>
    <t>Kichidi --13001, Go Poshana - 1000</t>
  </si>
  <si>
    <t>231000+88000 (PDC)+6000(TAPF)</t>
  </si>
  <si>
    <t xml:space="preserve">Annadhana (32%), LP36K (14%), HKNAHDA (6%) </t>
  </si>
  <si>
    <t>VKSG06108L (16.47%),    HKDK01L (10%),  LP36K (8%)</t>
  </si>
  <si>
    <t>1520/1512/8</t>
  </si>
  <si>
    <t>11407/11344/71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</si>
</sst>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1" formatCode="_(* #,##0_);_(* \(#,##0\);_(* &quot;-&quot;_);_(@_)"/>
    <numFmt numFmtId="43" formatCode="_(* #,##0.00_);_(* \(#,##0.00\);_(* &quot;-&quot;??_);_(@_)"/>
    <numFmt numFmtId="164" formatCode="[$-409]d\-mmm\-yyyy;@"/>
    <numFmt numFmtId="165" formatCode="_(* #,##0_);_(* \(#,##0\);_(* &quot;-&quot;??_);_(@_)"/>
    <numFmt numFmtId="166" formatCode="_(* #,##0.00_);_(* \(#,##0.00\);_(* \-??_);_(@_)"/>
    <numFmt numFmtId="167" formatCode="0.0"/>
    <numFmt numFmtId="168" formatCode="0.0%"/>
  </numFmts>
  <fonts count="5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2"/>
      <name val="Times New Roman"/>
      <family val="1"/>
    </font>
    <font>
      <sz val="12"/>
      <color indexed="8"/>
      <name val="Calibri"/>
      <family val="2"/>
    </font>
    <font>
      <sz val="12"/>
      <color indexed="9"/>
      <name val="Calibri"/>
      <family val="2"/>
    </font>
    <font>
      <sz val="12"/>
      <color indexed="14"/>
      <name val="Calibri"/>
      <family val="2"/>
    </font>
    <font>
      <b/>
      <sz val="12"/>
      <color indexed="52"/>
      <name val="Calibri"/>
      <family val="2"/>
    </font>
    <font>
      <b/>
      <sz val="12"/>
      <color indexed="9"/>
      <name val="Calibri"/>
      <family val="2"/>
    </font>
    <font>
      <i/>
      <sz val="12"/>
      <color indexed="23"/>
      <name val="Calibri"/>
      <family val="2"/>
    </font>
    <font>
      <sz val="12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2"/>
      <color indexed="62"/>
      <name val="Calibri"/>
      <family val="2"/>
    </font>
    <font>
      <sz val="12"/>
      <color indexed="52"/>
      <name val="Calibri"/>
      <family val="2"/>
    </font>
    <font>
      <sz val="12"/>
      <color indexed="60"/>
      <name val="Calibri"/>
      <family val="2"/>
    </font>
    <font>
      <sz val="12"/>
      <name val="Arial"/>
      <family val="2"/>
    </font>
    <font>
      <b/>
      <sz val="12"/>
      <color indexed="63"/>
      <name val="Calibri"/>
      <family val="2"/>
    </font>
    <font>
      <b/>
      <sz val="18"/>
      <color indexed="62"/>
      <name val="Cambria"/>
      <family val="2"/>
    </font>
    <font>
      <b/>
      <sz val="12"/>
      <color indexed="8"/>
      <name val="Calibri"/>
      <family val="2"/>
    </font>
    <font>
      <sz val="12"/>
      <color indexed="10"/>
      <name val="Calibri"/>
      <family val="2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color rgb="FFFFFF00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rgb="FFFF0000"/>
      <name val="Calibri"/>
      <family val="2"/>
      <scheme val="minor"/>
    </font>
    <font>
      <sz val="10"/>
      <color theme="1"/>
      <name val="Cambria"/>
      <family val="1"/>
      <scheme val="major"/>
    </font>
    <font>
      <sz val="10"/>
      <name val="Calibri"/>
      <family val="2"/>
      <scheme val="minor"/>
    </font>
  </fonts>
  <fills count="6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13"/>
      </patternFill>
    </fill>
    <fill>
      <patternFill patternType="solid">
        <fgColor indexed="22"/>
        <bgColor indexed="31"/>
      </patternFill>
    </fill>
    <fill>
      <patternFill patternType="solid">
        <fgColor indexed="31"/>
        <bgColor indexed="22"/>
      </patternFill>
    </fill>
    <fill>
      <patternFill patternType="solid">
        <fgColor indexed="44"/>
        <bgColor indexed="22"/>
      </patternFill>
    </fill>
    <fill>
      <patternFill patternType="solid">
        <fgColor indexed="49"/>
        <bgColor indexed="40"/>
      </patternFill>
    </fill>
    <fill>
      <patternFill patternType="solid">
        <fgColor indexed="19"/>
        <bgColor indexed="23"/>
      </patternFill>
    </fill>
    <fill>
      <patternFill patternType="solid">
        <fgColor indexed="54"/>
        <bgColor indexed="23"/>
      </patternFill>
    </fill>
    <fill>
      <patternFill patternType="solid">
        <fgColor indexed="29"/>
        <bgColor indexed="52"/>
      </patternFill>
    </fill>
    <fill>
      <patternFill patternType="solid">
        <fgColor indexed="45"/>
        <bgColor indexed="46"/>
      </patternFill>
    </fill>
    <fill>
      <patternFill patternType="solid">
        <fgColor indexed="55"/>
        <bgColor indexed="23"/>
      </patternFill>
    </fill>
    <fill>
      <patternFill patternType="solid">
        <fgColor indexed="42"/>
        <bgColor indexed="27"/>
      </patternFill>
    </fill>
    <fill>
      <patternFill patternType="solid">
        <fgColor indexed="13"/>
        <bgColor indexed="43"/>
      </patternFill>
    </fill>
    <fill>
      <patternFill patternType="solid">
        <fgColor indexed="43"/>
        <bgColor indexed="13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8" tint="0.59999389629810485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96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5" applyNumberFormat="0" applyAlignment="0" applyProtection="0"/>
    <xf numFmtId="0" fontId="5" fillId="28" borderId="6" applyNumberFormat="0" applyAlignment="0" applyProtection="0"/>
    <xf numFmtId="43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7" applyNumberFormat="0" applyFill="0" applyAlignment="0" applyProtection="0"/>
    <xf numFmtId="0" fontId="9" fillId="0" borderId="8" applyNumberFormat="0" applyFill="0" applyAlignment="0" applyProtection="0"/>
    <xf numFmtId="0" fontId="10" fillId="0" borderId="9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5" applyNumberFormat="0" applyAlignment="0" applyProtection="0"/>
    <xf numFmtId="0" fontId="12" fillId="0" borderId="10" applyNumberFormat="0" applyFill="0" applyAlignment="0" applyProtection="0"/>
    <xf numFmtId="0" fontId="13" fillId="31" borderId="0" applyNumberFormat="0" applyBorder="0" applyAlignment="0" applyProtection="0"/>
    <xf numFmtId="0" fontId="1" fillId="32" borderId="11" applyNumberFormat="0" applyFont="0" applyAlignment="0" applyProtection="0"/>
    <xf numFmtId="0" fontId="14" fillId="27" borderId="12" applyNumberFormat="0" applyAlignment="0" applyProtection="0"/>
    <xf numFmtId="0" fontId="15" fillId="0" borderId="0" applyNumberFormat="0" applyFill="0" applyBorder="0" applyAlignment="0" applyProtection="0"/>
    <xf numFmtId="0" fontId="16" fillId="0" borderId="13" applyNumberFormat="0" applyFill="0" applyAlignment="0" applyProtection="0"/>
    <xf numFmtId="0" fontId="17" fillId="0" borderId="0" applyNumberFormat="0" applyFill="0" applyBorder="0" applyAlignment="0" applyProtection="0"/>
    <xf numFmtId="0" fontId="21" fillId="0" borderId="0"/>
    <xf numFmtId="0" fontId="22" fillId="0" borderId="0"/>
    <xf numFmtId="0" fontId="23" fillId="38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8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23" fillId="42" borderId="0" applyNumberFormat="0" applyBorder="0" applyAlignment="0" applyProtection="0"/>
    <xf numFmtId="0" fontId="23" fillId="39" borderId="0" applyNumberFormat="0" applyBorder="0" applyAlignment="0" applyProtection="0"/>
    <xf numFmtId="0" fontId="23" fillId="43" borderId="0" applyNumberFormat="0" applyBorder="0" applyAlignment="0" applyProtection="0"/>
    <xf numFmtId="0" fontId="23" fillId="42" borderId="0" applyNumberFormat="0" applyBorder="0" applyAlignment="0" applyProtection="0"/>
    <xf numFmtId="0" fontId="23" fillId="44" borderId="0" applyNumberFormat="0" applyBorder="0" applyAlignment="0" applyProtection="0"/>
    <xf numFmtId="0" fontId="23" fillId="41" borderId="0" applyNumberFormat="0" applyBorder="0" applyAlignment="0" applyProtection="0"/>
    <xf numFmtId="0" fontId="24" fillId="45" borderId="0" applyNumberFormat="0" applyBorder="0" applyAlignment="0" applyProtection="0"/>
    <xf numFmtId="0" fontId="24" fillId="39" borderId="0" applyNumberFormat="0" applyBorder="0" applyAlignment="0" applyProtection="0"/>
    <xf numFmtId="0" fontId="24" fillId="43" borderId="0" applyNumberFormat="0" applyBorder="0" applyAlignment="0" applyProtection="0"/>
    <xf numFmtId="0" fontId="24" fillId="42" borderId="0" applyNumberFormat="0" applyBorder="0" applyAlignment="0" applyProtection="0"/>
    <xf numFmtId="0" fontId="24" fillId="45" borderId="0" applyNumberFormat="0" applyBorder="0" applyAlignment="0" applyProtection="0"/>
    <xf numFmtId="0" fontId="24" fillId="41" borderId="0" applyNumberFormat="0" applyBorder="0" applyAlignment="0" applyProtection="0"/>
    <xf numFmtId="0" fontId="24" fillId="45" borderId="0" applyNumberFormat="0" applyBorder="0" applyAlignment="0" applyProtection="0"/>
    <xf numFmtId="0" fontId="24" fillId="46" borderId="0" applyNumberFormat="0" applyBorder="0" applyAlignment="0" applyProtection="0"/>
    <xf numFmtId="0" fontId="24" fillId="43" borderId="0" applyNumberFormat="0" applyBorder="0" applyAlignment="0" applyProtection="0"/>
    <xf numFmtId="0" fontId="24" fillId="47" borderId="0" applyNumberFormat="0" applyBorder="0" applyAlignment="0" applyProtection="0"/>
    <xf numFmtId="0" fontId="24" fillId="45" borderId="0" applyNumberFormat="0" applyBorder="0" applyAlignment="0" applyProtection="0"/>
    <xf numFmtId="0" fontId="24" fillId="48" borderId="0" applyNumberFormat="0" applyBorder="0" applyAlignment="0" applyProtection="0"/>
    <xf numFmtId="0" fontId="25" fillId="49" borderId="0" applyNumberFormat="0" applyBorder="0" applyAlignment="0" applyProtection="0"/>
    <xf numFmtId="0" fontId="26" fillId="39" borderId="27" applyNumberFormat="0" applyAlignment="0" applyProtection="0"/>
    <xf numFmtId="0" fontId="27" fillId="50" borderId="28" applyNumberFormat="0" applyAlignment="0" applyProtection="0"/>
    <xf numFmtId="166" fontId="21" fillId="0" borderId="0" applyFill="0" applyBorder="0" applyAlignment="0" applyProtection="0"/>
    <xf numFmtId="0" fontId="28" fillId="0" borderId="0" applyNumberFormat="0" applyFill="0" applyBorder="0" applyAlignment="0" applyProtection="0"/>
    <xf numFmtId="0" fontId="29" fillId="51" borderId="0" applyNumberFormat="0" applyBorder="0" applyAlignment="0" applyProtection="0"/>
    <xf numFmtId="0" fontId="30" fillId="0" borderId="29" applyNumberFormat="0" applyFill="0" applyAlignment="0" applyProtection="0"/>
    <xf numFmtId="0" fontId="31" fillId="0" borderId="30" applyNumberFormat="0" applyFill="0" applyAlignment="0" applyProtection="0"/>
    <xf numFmtId="0" fontId="32" fillId="0" borderId="31" applyNumberFormat="0" applyFill="0" applyAlignment="0" applyProtection="0"/>
    <xf numFmtId="0" fontId="32" fillId="0" borderId="0" applyNumberFormat="0" applyFill="0" applyBorder="0" applyAlignment="0" applyProtection="0"/>
    <xf numFmtId="0" fontId="33" fillId="41" borderId="27" applyNumberFormat="0" applyAlignment="0" applyProtection="0"/>
    <xf numFmtId="0" fontId="34" fillId="0" borderId="32" applyNumberFormat="0" applyFill="0" applyAlignment="0" applyProtection="0"/>
    <xf numFmtId="0" fontId="35" fillId="52" borderId="0" applyNumberFormat="0" applyBorder="0" applyAlignment="0" applyProtection="0"/>
    <xf numFmtId="0" fontId="20" fillId="0" borderId="0"/>
    <xf numFmtId="0" fontId="1" fillId="0" borderId="0"/>
    <xf numFmtId="0" fontId="20" fillId="0" borderId="0"/>
    <xf numFmtId="0" fontId="36" fillId="0" borderId="0"/>
    <xf numFmtId="0" fontId="21" fillId="53" borderId="33" applyNumberFormat="0" applyAlignment="0" applyProtection="0"/>
    <xf numFmtId="0" fontId="37" fillId="39" borderId="34" applyNumberFormat="0" applyAlignment="0" applyProtection="0"/>
    <xf numFmtId="9" fontId="21" fillId="0" borderId="0" applyFill="0" applyBorder="0" applyAlignment="0" applyProtection="0"/>
    <xf numFmtId="9" fontId="21" fillId="0" borderId="0" applyFill="0" applyBorder="0" applyAlignment="0" applyProtection="0"/>
    <xf numFmtId="0" fontId="20" fillId="0" borderId="0"/>
    <xf numFmtId="0" fontId="38" fillId="0" borderId="0" applyNumberFormat="0" applyFill="0" applyBorder="0" applyAlignment="0" applyProtection="0"/>
    <xf numFmtId="0" fontId="39" fillId="0" borderId="35" applyNumberFormat="0" applyFill="0" applyAlignment="0" applyProtection="0"/>
    <xf numFmtId="0" fontId="40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21" fillId="0" borderId="0"/>
  </cellStyleXfs>
  <cellXfs count="289">
    <xf numFmtId="0" fontId="0" fillId="0" borderId="0" xfId="0"/>
    <xf numFmtId="0" fontId="16" fillId="0" borderId="0" xfId="0" applyFont="1" applyAlignment="1">
      <alignment horizontal="center"/>
    </xf>
    <xf numFmtId="0" fontId="0" fillId="0" borderId="0" xfId="0" applyAlignment="1">
      <alignment vertical="center"/>
    </xf>
    <xf numFmtId="0" fontId="16" fillId="0" borderId="0" xfId="0" applyFont="1" applyAlignment="1">
      <alignment horizontal="center" vertical="center"/>
    </xf>
    <xf numFmtId="164" fontId="16" fillId="0" borderId="0" xfId="0" applyNumberFormat="1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16" fillId="0" borderId="1" xfId="0" pivotButton="1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1" xfId="0" applyNumberFormat="1" applyFont="1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0" fillId="0" borderId="4" xfId="0" pivotButton="1" applyBorder="1"/>
    <xf numFmtId="0" fontId="0" fillId="0" borderId="4" xfId="0" pivotButton="1" applyBorder="1" applyAlignment="1">
      <alignment vertical="center"/>
    </xf>
    <xf numFmtId="0" fontId="0" fillId="0" borderId="1" xfId="0" applyBorder="1"/>
    <xf numFmtId="2" fontId="0" fillId="33" borderId="1" xfId="0" applyNumberFormat="1" applyFill="1" applyBorder="1" applyAlignment="1">
      <alignment horizontal="center" vertical="center"/>
    </xf>
    <xf numFmtId="9" fontId="0" fillId="0" borderId="0" xfId="0" applyNumberFormat="1" applyAlignment="1">
      <alignment horizontal="center"/>
    </xf>
    <xf numFmtId="2" fontId="0" fillId="0" borderId="1" xfId="0" applyNumberFormat="1" applyFill="1" applyBorder="1" applyAlignment="1">
      <alignment horizontal="center" vertical="center"/>
    </xf>
    <xf numFmtId="2" fontId="0" fillId="0" borderId="1" xfId="0" applyNumberFormat="1" applyFont="1" applyBorder="1" applyAlignment="1">
      <alignment horizontal="center" vertical="center"/>
    </xf>
    <xf numFmtId="2" fontId="0" fillId="0" borderId="1" xfId="0" applyNumberFormat="1" applyFont="1" applyFill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/>
    </xf>
    <xf numFmtId="0" fontId="16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33" borderId="1" xfId="0" applyFill="1" applyBorder="1" applyAlignment="1">
      <alignment horizontal="center" vertical="center" wrapText="1"/>
    </xf>
    <xf numFmtId="0" fontId="42" fillId="0" borderId="0" xfId="0" applyFont="1" applyAlignment="1">
      <alignment vertical="center" wrapText="1"/>
    </xf>
    <xf numFmtId="0" fontId="42" fillId="0" borderId="0" xfId="0" applyFont="1" applyAlignment="1">
      <alignment vertical="center"/>
    </xf>
    <xf numFmtId="0" fontId="42" fillId="0" borderId="0" xfId="0" applyFont="1" applyFill="1" applyBorder="1" applyAlignment="1">
      <alignment vertical="center"/>
    </xf>
    <xf numFmtId="0" fontId="43" fillId="0" borderId="0" xfId="0" applyFont="1" applyAlignment="1">
      <alignment horizontal="centerContinuous" vertical="center"/>
    </xf>
    <xf numFmtId="0" fontId="42" fillId="0" borderId="0" xfId="0" applyFont="1" applyAlignment="1">
      <alignment horizontal="centerContinuous" vertical="center"/>
    </xf>
    <xf numFmtId="0" fontId="43" fillId="0" borderId="0" xfId="0" applyFont="1" applyFill="1" applyAlignment="1">
      <alignment vertical="center"/>
    </xf>
    <xf numFmtId="0" fontId="44" fillId="34" borderId="0" xfId="43" applyFont="1" applyFill="1" applyAlignment="1">
      <alignment horizontal="center" vertical="center" wrapText="1"/>
    </xf>
    <xf numFmtId="0" fontId="44" fillId="34" borderId="21" xfId="43" applyFont="1" applyFill="1" applyBorder="1" applyAlignment="1">
      <alignment horizontal="center" vertical="center" wrapText="1"/>
    </xf>
    <xf numFmtId="0" fontId="44" fillId="0" borderId="0" xfId="43" applyFont="1" applyFill="1" applyBorder="1" applyAlignment="1">
      <alignment horizontal="center" vertical="center" wrapText="1"/>
    </xf>
    <xf numFmtId="0" fontId="45" fillId="34" borderId="20" xfId="43" applyFont="1" applyFill="1" applyBorder="1" applyAlignment="1">
      <alignment horizontal="center" vertical="center" wrapText="1"/>
    </xf>
    <xf numFmtId="0" fontId="45" fillId="34" borderId="0" xfId="43" applyFont="1" applyFill="1" applyAlignment="1">
      <alignment horizontal="center" vertical="center" wrapText="1"/>
    </xf>
    <xf numFmtId="0" fontId="45" fillId="0" borderId="0" xfId="43" applyFont="1" applyFill="1" applyAlignment="1">
      <alignment horizontal="center" vertical="center" wrapText="1"/>
    </xf>
    <xf numFmtId="0" fontId="46" fillId="35" borderId="14" xfId="43" applyFont="1" applyFill="1" applyBorder="1" applyAlignment="1">
      <alignment vertical="center"/>
    </xf>
    <xf numFmtId="0" fontId="46" fillId="35" borderId="14" xfId="43" applyFont="1" applyFill="1" applyBorder="1" applyAlignment="1">
      <alignment horizontal="left" vertical="center" wrapText="1"/>
    </xf>
    <xf numFmtId="0" fontId="46" fillId="35" borderId="23" xfId="43" applyFont="1" applyFill="1" applyBorder="1" applyAlignment="1">
      <alignment horizontal="left" vertical="center" wrapText="1"/>
    </xf>
    <xf numFmtId="0" fontId="46" fillId="0" borderId="0" xfId="43" applyFont="1" applyFill="1" applyBorder="1" applyAlignment="1">
      <alignment horizontal="left" vertical="center" wrapText="1"/>
    </xf>
    <xf numFmtId="0" fontId="46" fillId="35" borderId="22" xfId="43" applyFont="1" applyFill="1" applyBorder="1" applyAlignment="1">
      <alignment horizontal="left" vertical="center" wrapText="1"/>
    </xf>
    <xf numFmtId="0" fontId="46" fillId="35" borderId="0" xfId="43" applyFont="1" applyFill="1" applyBorder="1" applyAlignment="1">
      <alignment horizontal="left" vertical="center" wrapText="1"/>
    </xf>
    <xf numFmtId="0" fontId="43" fillId="59" borderId="1" xfId="0" applyFont="1" applyFill="1" applyBorder="1" applyAlignment="1">
      <alignment vertical="center" wrapText="1"/>
    </xf>
    <xf numFmtId="0" fontId="43" fillId="0" borderId="1" xfId="0" applyFont="1" applyBorder="1" applyAlignment="1">
      <alignment vertical="center" wrapText="1"/>
    </xf>
    <xf numFmtId="0" fontId="42" fillId="0" borderId="1" xfId="0" applyFont="1" applyBorder="1" applyAlignment="1">
      <alignment vertical="center" wrapText="1"/>
    </xf>
    <xf numFmtId="0" fontId="42" fillId="0" borderId="0" xfId="0" applyFont="1" applyFill="1" applyBorder="1" applyAlignment="1">
      <alignment vertical="center" wrapText="1"/>
    </xf>
    <xf numFmtId="2" fontId="42" fillId="0" borderId="1" xfId="0" applyNumberFormat="1" applyFont="1" applyBorder="1" applyAlignment="1">
      <alignment horizontal="center" vertical="center" wrapText="1"/>
    </xf>
    <xf numFmtId="2" fontId="42" fillId="33" borderId="1" xfId="0" applyNumberFormat="1" applyFont="1" applyFill="1" applyBorder="1" applyAlignment="1">
      <alignment horizontal="center" vertical="center" wrapText="1"/>
    </xf>
    <xf numFmtId="2" fontId="43" fillId="0" borderId="1" xfId="0" applyNumberFormat="1" applyFont="1" applyBorder="1" applyAlignment="1">
      <alignment horizontal="center" vertical="center" wrapText="1"/>
    </xf>
    <xf numFmtId="2" fontId="43" fillId="0" borderId="0" xfId="0" applyNumberFormat="1" applyFont="1" applyFill="1" applyBorder="1" applyAlignment="1">
      <alignment horizontal="center" vertical="center" wrapText="1"/>
    </xf>
    <xf numFmtId="2" fontId="42" fillId="0" borderId="0" xfId="0" applyNumberFormat="1" applyFont="1" applyAlignment="1">
      <alignment vertical="center"/>
    </xf>
    <xf numFmtId="9" fontId="42" fillId="0" borderId="0" xfId="94" applyFont="1" applyAlignment="1">
      <alignment vertical="center"/>
    </xf>
    <xf numFmtId="0" fontId="43" fillId="0" borderId="15" xfId="0" applyFont="1" applyBorder="1" applyAlignment="1">
      <alignment vertical="center" wrapText="1"/>
    </xf>
    <xf numFmtId="9" fontId="42" fillId="0" borderId="1" xfId="0" applyNumberFormat="1" applyFont="1" applyFill="1" applyBorder="1" applyAlignment="1">
      <alignment horizontal="center" vertical="center" wrapText="1"/>
    </xf>
    <xf numFmtId="9" fontId="42" fillId="0" borderId="0" xfId="0" applyNumberFormat="1" applyFont="1" applyFill="1" applyBorder="1" applyAlignment="1">
      <alignment horizontal="center" vertical="center" wrapText="1"/>
    </xf>
    <xf numFmtId="9" fontId="43" fillId="0" borderId="0" xfId="0" applyNumberFormat="1" applyFont="1" applyFill="1" applyBorder="1" applyAlignment="1">
      <alignment horizontal="center" vertical="center" wrapText="1"/>
    </xf>
    <xf numFmtId="9" fontId="47" fillId="0" borderId="0" xfId="0" applyNumberFormat="1" applyFont="1" applyFill="1" applyBorder="1" applyAlignment="1">
      <alignment horizontal="center" vertical="center" wrapText="1"/>
    </xf>
    <xf numFmtId="9" fontId="42" fillId="0" borderId="1" xfId="0" applyNumberFormat="1" applyFont="1" applyBorder="1" applyAlignment="1">
      <alignment horizontal="center" vertical="center" wrapText="1"/>
    </xf>
    <xf numFmtId="9" fontId="43" fillId="0" borderId="1" xfId="0" applyNumberFormat="1" applyFont="1" applyBorder="1" applyAlignment="1">
      <alignment horizontal="center" vertical="center" wrapText="1"/>
    </xf>
    <xf numFmtId="9" fontId="42" fillId="56" borderId="1" xfId="0" applyNumberFormat="1" applyFont="1" applyFill="1" applyBorder="1" applyAlignment="1">
      <alignment horizontal="center" vertical="center" wrapText="1"/>
    </xf>
    <xf numFmtId="9" fontId="42" fillId="55" borderId="1" xfId="0" applyNumberFormat="1" applyFont="1" applyFill="1" applyBorder="1" applyAlignment="1">
      <alignment horizontal="center" vertical="center" wrapText="1"/>
    </xf>
    <xf numFmtId="9" fontId="43" fillId="55" borderId="1" xfId="0" applyNumberFormat="1" applyFont="1" applyFill="1" applyBorder="1" applyAlignment="1">
      <alignment horizontal="center" vertical="center" wrapText="1"/>
    </xf>
    <xf numFmtId="0" fontId="43" fillId="0" borderId="1" xfId="0" applyFont="1" applyFill="1" applyBorder="1" applyAlignment="1">
      <alignment vertical="center" wrapText="1"/>
    </xf>
    <xf numFmtId="0" fontId="43" fillId="0" borderId="1" xfId="0" applyFont="1" applyBorder="1" applyAlignment="1">
      <alignment horizontal="left" vertical="center" wrapText="1"/>
    </xf>
    <xf numFmtId="0" fontId="43" fillId="0" borderId="0" xfId="0" applyFont="1" applyBorder="1" applyAlignment="1">
      <alignment vertical="center" wrapText="1"/>
    </xf>
    <xf numFmtId="0" fontId="43" fillId="0" borderId="0" xfId="0" applyFont="1" applyFill="1" applyBorder="1" applyAlignment="1">
      <alignment vertical="center" wrapText="1"/>
    </xf>
    <xf numFmtId="0" fontId="42" fillId="54" borderId="1" xfId="0" applyFont="1" applyFill="1" applyBorder="1" applyAlignment="1">
      <alignment horizontal="center" vertical="center" wrapText="1"/>
    </xf>
    <xf numFmtId="165" fontId="42" fillId="54" borderId="1" xfId="28" applyNumberFormat="1" applyFont="1" applyFill="1" applyBorder="1" applyAlignment="1">
      <alignment horizontal="center" vertical="center" wrapText="1"/>
    </xf>
    <xf numFmtId="41" fontId="42" fillId="54" borderId="1" xfId="0" applyNumberFormat="1" applyFont="1" applyFill="1" applyBorder="1" applyAlignment="1">
      <alignment horizontal="center" vertical="center" wrapText="1"/>
    </xf>
    <xf numFmtId="41" fontId="43" fillId="54" borderId="1" xfId="0" applyNumberFormat="1" applyFont="1" applyFill="1" applyBorder="1" applyAlignment="1">
      <alignment horizontal="center" vertical="center" wrapText="1"/>
    </xf>
    <xf numFmtId="41" fontId="43" fillId="0" borderId="0" xfId="0" applyNumberFormat="1" applyFont="1" applyFill="1" applyBorder="1" applyAlignment="1">
      <alignment horizontal="center" vertical="center" wrapText="1"/>
    </xf>
    <xf numFmtId="165" fontId="42" fillId="54" borderId="1" xfId="0" applyNumberFormat="1" applyFont="1" applyFill="1" applyBorder="1" applyAlignment="1">
      <alignment horizontal="center" vertical="center" wrapText="1"/>
    </xf>
    <xf numFmtId="1" fontId="42" fillId="54" borderId="1" xfId="0" applyNumberFormat="1" applyFont="1" applyFill="1" applyBorder="1" applyAlignment="1">
      <alignment horizontal="center" vertical="center" wrapText="1"/>
    </xf>
    <xf numFmtId="0" fontId="42" fillId="0" borderId="1" xfId="0" applyFont="1" applyBorder="1" applyAlignment="1">
      <alignment horizontal="center" vertical="center" wrapText="1"/>
    </xf>
    <xf numFmtId="1" fontId="42" fillId="0" borderId="1" xfId="0" applyNumberFormat="1" applyFont="1" applyBorder="1" applyAlignment="1">
      <alignment horizontal="center" vertical="center" wrapText="1"/>
    </xf>
    <xf numFmtId="41" fontId="42" fillId="0" borderId="1" xfId="0" applyNumberFormat="1" applyFont="1" applyBorder="1" applyAlignment="1">
      <alignment horizontal="center" vertical="center" wrapText="1"/>
    </xf>
    <xf numFmtId="41" fontId="43" fillId="0" borderId="1" xfId="0" applyNumberFormat="1" applyFont="1" applyBorder="1" applyAlignment="1">
      <alignment horizontal="center" vertical="center" wrapText="1"/>
    </xf>
    <xf numFmtId="43" fontId="42" fillId="0" borderId="1" xfId="0" applyNumberFormat="1" applyFont="1" applyBorder="1" applyAlignment="1">
      <alignment vertical="center" wrapText="1"/>
    </xf>
    <xf numFmtId="43" fontId="43" fillId="0" borderId="1" xfId="0" applyNumberFormat="1" applyFont="1" applyBorder="1" applyAlignment="1">
      <alignment vertical="center" wrapText="1"/>
    </xf>
    <xf numFmtId="43" fontId="43" fillId="0" borderId="0" xfId="0" applyNumberFormat="1" applyFont="1" applyFill="1" applyBorder="1" applyAlignment="1">
      <alignment vertical="center" wrapText="1"/>
    </xf>
    <xf numFmtId="0" fontId="43" fillId="61" borderId="16" xfId="0" applyFont="1" applyFill="1" applyBorder="1" applyAlignment="1">
      <alignment horizontal="left" vertical="center" wrapText="1"/>
    </xf>
    <xf numFmtId="0" fontId="42" fillId="0" borderId="1" xfId="0" applyFont="1" applyFill="1" applyBorder="1" applyAlignment="1">
      <alignment horizontal="center" vertical="center" wrapText="1"/>
    </xf>
    <xf numFmtId="0" fontId="43" fillId="0" borderId="1" xfId="0" applyFont="1" applyFill="1" applyBorder="1" applyAlignment="1">
      <alignment horizontal="center" vertical="center" wrapText="1"/>
    </xf>
    <xf numFmtId="0" fontId="43" fillId="0" borderId="0" xfId="0" applyFont="1" applyFill="1" applyBorder="1" applyAlignment="1">
      <alignment horizontal="center" vertical="center" wrapText="1"/>
    </xf>
    <xf numFmtId="2" fontId="42" fillId="0" borderId="1" xfId="0" applyNumberFormat="1" applyFont="1" applyFill="1" applyBorder="1" applyAlignment="1">
      <alignment horizontal="center" vertical="center" wrapText="1"/>
    </xf>
    <xf numFmtId="2" fontId="43" fillId="0" borderId="1" xfId="0" applyNumberFormat="1" applyFont="1" applyFill="1" applyBorder="1" applyAlignment="1">
      <alignment horizontal="center" vertical="center" wrapText="1"/>
    </xf>
    <xf numFmtId="2" fontId="43" fillId="57" borderId="1" xfId="0" applyNumberFormat="1" applyFont="1" applyFill="1" applyBorder="1" applyAlignment="1">
      <alignment horizontal="center" vertical="center" wrapText="1"/>
    </xf>
    <xf numFmtId="9" fontId="47" fillId="0" borderId="0" xfId="94" applyFont="1" applyAlignment="1">
      <alignment vertical="center"/>
    </xf>
    <xf numFmtId="43" fontId="42" fillId="0" borderId="1" xfId="28" applyFont="1" applyBorder="1" applyAlignment="1">
      <alignment horizontal="center" vertical="center" wrapText="1"/>
    </xf>
    <xf numFmtId="0" fontId="43" fillId="0" borderId="0" xfId="0" applyFont="1" applyFill="1" applyBorder="1" applyAlignment="1">
      <alignment horizontal="left" vertical="center" wrapText="1"/>
    </xf>
    <xf numFmtId="0" fontId="42" fillId="0" borderId="20" xfId="0" applyFont="1" applyFill="1" applyBorder="1" applyAlignment="1">
      <alignment vertical="center" wrapText="1"/>
    </xf>
    <xf numFmtId="9" fontId="43" fillId="0" borderId="1" xfId="0" applyNumberFormat="1" applyFont="1" applyFill="1" applyBorder="1" applyAlignment="1">
      <alignment horizontal="center" vertical="center" wrapText="1"/>
    </xf>
    <xf numFmtId="167" fontId="42" fillId="0" borderId="0" xfId="0" applyNumberFormat="1" applyFont="1" applyAlignment="1">
      <alignment vertical="center"/>
    </xf>
    <xf numFmtId="9" fontId="42" fillId="0" borderId="0" xfId="0" applyNumberFormat="1" applyFont="1" applyAlignment="1">
      <alignment vertical="center"/>
    </xf>
    <xf numFmtId="0" fontId="42" fillId="0" borderId="1" xfId="0" applyFont="1" applyFill="1" applyBorder="1" applyAlignment="1">
      <alignment vertical="center" wrapText="1"/>
    </xf>
    <xf numFmtId="165" fontId="42" fillId="0" borderId="0" xfId="28" applyNumberFormat="1" applyFont="1" applyAlignment="1">
      <alignment vertical="center"/>
    </xf>
    <xf numFmtId="1" fontId="42" fillId="0" borderId="1" xfId="0" applyNumberFormat="1" applyFont="1" applyFill="1" applyBorder="1" applyAlignment="1">
      <alignment horizontal="center" vertical="center" wrapText="1"/>
    </xf>
    <xf numFmtId="1" fontId="43" fillId="0" borderId="1" xfId="0" applyNumberFormat="1" applyFont="1" applyFill="1" applyBorder="1" applyAlignment="1">
      <alignment horizontal="center" vertical="center" wrapText="1"/>
    </xf>
    <xf numFmtId="1" fontId="43" fillId="0" borderId="0" xfId="0" applyNumberFormat="1" applyFont="1" applyFill="1" applyBorder="1" applyAlignment="1">
      <alignment horizontal="center" vertical="center" wrapText="1"/>
    </xf>
    <xf numFmtId="1" fontId="42" fillId="0" borderId="0" xfId="0" applyNumberFormat="1" applyFont="1" applyAlignment="1">
      <alignment horizontal="center" vertical="center"/>
    </xf>
    <xf numFmtId="0" fontId="43" fillId="36" borderId="1" xfId="0" applyFont="1" applyFill="1" applyBorder="1" applyAlignment="1">
      <alignment vertical="center" wrapText="1"/>
    </xf>
    <xf numFmtId="9" fontId="43" fillId="55" borderId="0" xfId="0" applyNumberFormat="1" applyFont="1" applyFill="1" applyBorder="1" applyAlignment="1">
      <alignment horizontal="center" vertical="center" wrapText="1"/>
    </xf>
    <xf numFmtId="0" fontId="43" fillId="0" borderId="21" xfId="0" applyFont="1" applyFill="1" applyBorder="1" applyAlignment="1">
      <alignment vertical="center" wrapText="1"/>
    </xf>
    <xf numFmtId="168" fontId="42" fillId="55" borderId="1" xfId="94" applyNumberFormat="1" applyFont="1" applyFill="1" applyBorder="1" applyAlignment="1">
      <alignment vertical="center" wrapText="1"/>
    </xf>
    <xf numFmtId="0" fontId="46" fillId="35" borderId="24" xfId="43" applyFont="1" applyFill="1" applyBorder="1" applyAlignment="1">
      <alignment vertical="center"/>
    </xf>
    <xf numFmtId="0" fontId="43" fillId="37" borderId="1" xfId="0" applyFont="1" applyFill="1" applyBorder="1" applyAlignment="1">
      <alignment vertical="center" wrapText="1"/>
    </xf>
    <xf numFmtId="2" fontId="42" fillId="0" borderId="1" xfId="0" applyNumberFormat="1" applyFont="1" applyBorder="1" applyAlignment="1">
      <alignment vertical="center" wrapText="1"/>
    </xf>
    <xf numFmtId="0" fontId="43" fillId="37" borderId="1" xfId="0" applyFont="1" applyFill="1" applyBorder="1" applyAlignment="1">
      <alignment horizontal="left" vertical="center"/>
    </xf>
    <xf numFmtId="0" fontId="43" fillId="36" borderId="25" xfId="0" applyFont="1" applyFill="1" applyBorder="1" applyAlignment="1">
      <alignment vertical="center" wrapText="1"/>
    </xf>
    <xf numFmtId="0" fontId="46" fillId="35" borderId="25" xfId="43" applyFont="1" applyFill="1" applyBorder="1" applyAlignment="1">
      <alignment vertical="center"/>
    </xf>
    <xf numFmtId="0" fontId="46" fillId="35" borderId="1" xfId="43" applyFont="1" applyFill="1" applyBorder="1" applyAlignment="1">
      <alignment horizontal="left" vertical="center" wrapText="1"/>
    </xf>
    <xf numFmtId="0" fontId="43" fillId="0" borderId="25" xfId="0" applyFont="1" applyBorder="1" applyAlignment="1">
      <alignment vertical="center" wrapText="1"/>
    </xf>
    <xf numFmtId="0" fontId="46" fillId="0" borderId="1" xfId="0" applyFont="1" applyBorder="1" applyAlignment="1">
      <alignment vertical="center" wrapText="1"/>
    </xf>
    <xf numFmtId="2" fontId="43" fillId="0" borderId="0" xfId="0" applyNumberFormat="1" applyFont="1" applyFill="1" applyBorder="1" applyAlignment="1">
      <alignment vertical="center" wrapText="1"/>
    </xf>
    <xf numFmtId="0" fontId="46" fillId="35" borderId="26" xfId="43" applyFont="1" applyFill="1" applyBorder="1" applyAlignment="1">
      <alignment vertical="center"/>
    </xf>
    <xf numFmtId="0" fontId="46" fillId="35" borderId="24" xfId="43" applyFont="1" applyFill="1" applyBorder="1" applyAlignment="1">
      <alignment vertical="center" wrapText="1"/>
    </xf>
    <xf numFmtId="0" fontId="46" fillId="35" borderId="24" xfId="43" applyFont="1" applyFill="1" applyBorder="1" applyAlignment="1">
      <alignment horizontal="left" vertical="center" wrapText="1"/>
    </xf>
    <xf numFmtId="0" fontId="46" fillId="35" borderId="26" xfId="43" applyFont="1" applyFill="1" applyBorder="1" applyAlignment="1">
      <alignment horizontal="left" vertical="center" wrapText="1"/>
    </xf>
    <xf numFmtId="0" fontId="46" fillId="35" borderId="25" xfId="43" applyFont="1" applyFill="1" applyBorder="1" applyAlignment="1">
      <alignment horizontal="left" vertical="center" wrapText="1"/>
    </xf>
    <xf numFmtId="0" fontId="43" fillId="0" borderId="0" xfId="0" applyFont="1" applyAlignment="1">
      <alignment vertical="center" wrapText="1"/>
    </xf>
    <xf numFmtId="0" fontId="43" fillId="0" borderId="0" xfId="0" applyFont="1" applyFill="1" applyAlignment="1">
      <alignment vertical="center" wrapText="1"/>
    </xf>
    <xf numFmtId="0" fontId="43" fillId="0" borderId="0" xfId="0" applyFont="1" applyAlignment="1">
      <alignment vertical="center"/>
    </xf>
    <xf numFmtId="165" fontId="42" fillId="0" borderId="0" xfId="0" applyNumberFormat="1" applyFont="1" applyAlignment="1">
      <alignment vertical="center"/>
    </xf>
    <xf numFmtId="9" fontId="42" fillId="0" borderId="1" xfId="94" applyFont="1" applyBorder="1" applyAlignment="1">
      <alignment vertical="center" wrapText="1"/>
    </xf>
    <xf numFmtId="0" fontId="43" fillId="0" borderId="0" xfId="0" applyFont="1" applyBorder="1" applyAlignment="1">
      <alignment horizontal="left" vertical="center" wrapText="1"/>
    </xf>
    <xf numFmtId="9" fontId="42" fillId="0" borderId="20" xfId="0" applyNumberFormat="1" applyFont="1" applyBorder="1" applyAlignment="1">
      <alignment horizontal="center" vertical="center" wrapText="1"/>
    </xf>
    <xf numFmtId="9" fontId="42" fillId="0" borderId="0" xfId="0" applyNumberFormat="1" applyFont="1" applyBorder="1" applyAlignment="1">
      <alignment horizontal="center" vertical="center" wrapText="1"/>
    </xf>
    <xf numFmtId="0" fontId="48" fillId="0" borderId="0" xfId="0" applyFon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NumberFormat="1"/>
    <xf numFmtId="9" fontId="42" fillId="55" borderId="1" xfId="94" applyFont="1" applyFill="1" applyBorder="1" applyAlignment="1">
      <alignment horizontal="center" vertical="center" wrapText="1"/>
    </xf>
    <xf numFmtId="9" fontId="42" fillId="62" borderId="1" xfId="94" applyFont="1" applyFill="1" applyBorder="1" applyAlignment="1">
      <alignment horizontal="center" vertical="center" wrapText="1"/>
    </xf>
    <xf numFmtId="43" fontId="42" fillId="0" borderId="0" xfId="28" applyFont="1" applyAlignment="1">
      <alignment vertical="center"/>
    </xf>
    <xf numFmtId="0" fontId="42" fillId="58" borderId="0" xfId="0" applyFont="1" applyFill="1" applyAlignment="1">
      <alignment vertical="center"/>
    </xf>
    <xf numFmtId="2" fontId="42" fillId="0" borderId="25" xfId="0" applyNumberFormat="1" applyFont="1" applyBorder="1" applyAlignment="1">
      <alignment horizontal="center" vertical="center" wrapText="1"/>
    </xf>
    <xf numFmtId="2" fontId="43" fillId="0" borderId="25" xfId="0" applyNumberFormat="1" applyFont="1" applyBorder="1" applyAlignment="1">
      <alignment horizontal="center" vertical="center" wrapText="1"/>
    </xf>
    <xf numFmtId="9" fontId="42" fillId="0" borderId="25" xfId="0" applyNumberFormat="1" applyFont="1" applyFill="1" applyBorder="1" applyAlignment="1">
      <alignment horizontal="center" vertical="center" wrapText="1"/>
    </xf>
    <xf numFmtId="9" fontId="42" fillId="58" borderId="25" xfId="94" applyFont="1" applyFill="1" applyBorder="1" applyAlignment="1">
      <alignment horizontal="center" vertical="center"/>
    </xf>
    <xf numFmtId="9" fontId="42" fillId="0" borderId="25" xfId="0" applyNumberFormat="1" applyFont="1" applyBorder="1" applyAlignment="1">
      <alignment horizontal="center" vertical="center" wrapText="1"/>
    </xf>
    <xf numFmtId="9" fontId="42" fillId="55" borderId="25" xfId="0" applyNumberFormat="1" applyFont="1" applyFill="1" applyBorder="1" applyAlignment="1">
      <alignment horizontal="center" vertical="center" wrapText="1"/>
    </xf>
    <xf numFmtId="0" fontId="42" fillId="0" borderId="25" xfId="0" applyFont="1" applyBorder="1" applyAlignment="1">
      <alignment vertical="center" wrapText="1"/>
    </xf>
    <xf numFmtId="41" fontId="42" fillId="54" borderId="25" xfId="0" applyNumberFormat="1" applyFont="1" applyFill="1" applyBorder="1" applyAlignment="1">
      <alignment horizontal="center" vertical="center" wrapText="1"/>
    </xf>
    <xf numFmtId="1" fontId="42" fillId="54" borderId="25" xfId="0" applyNumberFormat="1" applyFont="1" applyFill="1" applyBorder="1" applyAlignment="1">
      <alignment horizontal="center" vertical="center" wrapText="1"/>
    </xf>
    <xf numFmtId="41" fontId="42" fillId="0" borderId="25" xfId="0" applyNumberFormat="1" applyFont="1" applyBorder="1" applyAlignment="1">
      <alignment horizontal="center" vertical="center" wrapText="1"/>
    </xf>
    <xf numFmtId="43" fontId="42" fillId="0" borderId="25" xfId="0" applyNumberFormat="1" applyFont="1" applyBorder="1" applyAlignment="1">
      <alignment vertical="center" wrapText="1"/>
    </xf>
    <xf numFmtId="0" fontId="42" fillId="0" borderId="25" xfId="0" applyFont="1" applyFill="1" applyBorder="1" applyAlignment="1">
      <alignment horizontal="center" vertical="center" wrapText="1"/>
    </xf>
    <xf numFmtId="2" fontId="42" fillId="0" borderId="25" xfId="0" applyNumberFormat="1" applyFont="1" applyFill="1" applyBorder="1" applyAlignment="1">
      <alignment horizontal="center" vertical="center" wrapText="1"/>
    </xf>
    <xf numFmtId="2" fontId="43" fillId="0" borderId="25" xfId="0" applyNumberFormat="1" applyFont="1" applyFill="1" applyBorder="1" applyAlignment="1">
      <alignment horizontal="center" vertical="center" wrapText="1"/>
    </xf>
    <xf numFmtId="1" fontId="42" fillId="0" borderId="25" xfId="0" applyNumberFormat="1" applyFont="1" applyBorder="1" applyAlignment="1">
      <alignment horizontal="center" vertical="center" wrapText="1"/>
    </xf>
    <xf numFmtId="165" fontId="43" fillId="0" borderId="25" xfId="28" applyNumberFormat="1" applyFont="1" applyFill="1" applyBorder="1" applyAlignment="1">
      <alignment horizontal="center" vertical="center" wrapText="1"/>
    </xf>
    <xf numFmtId="9" fontId="43" fillId="63" borderId="25" xfId="94" applyFont="1" applyFill="1" applyBorder="1" applyAlignment="1">
      <alignment horizontal="right" vertical="center" wrapText="1"/>
    </xf>
    <xf numFmtId="0" fontId="42" fillId="0" borderId="25" xfId="0" applyFont="1" applyFill="1" applyBorder="1" applyAlignment="1">
      <alignment vertical="center" wrapText="1"/>
    </xf>
    <xf numFmtId="9" fontId="42" fillId="56" borderId="25" xfId="94" applyFont="1" applyFill="1" applyBorder="1" applyAlignment="1">
      <alignment horizontal="right" vertical="center" wrapText="1"/>
    </xf>
    <xf numFmtId="9" fontId="42" fillId="63" borderId="25" xfId="94" applyFont="1" applyFill="1" applyBorder="1" applyAlignment="1">
      <alignment horizontal="right" vertical="center" wrapText="1"/>
    </xf>
    <xf numFmtId="9" fontId="42" fillId="60" borderId="25" xfId="94" applyFont="1" applyFill="1" applyBorder="1" applyAlignment="1">
      <alignment horizontal="right" vertical="center" wrapText="1"/>
    </xf>
    <xf numFmtId="9" fontId="42" fillId="0" borderId="25" xfId="94" applyFont="1" applyBorder="1" applyAlignment="1">
      <alignment vertical="center" wrapText="1"/>
    </xf>
    <xf numFmtId="1" fontId="43" fillId="0" borderId="1" xfId="0" applyNumberFormat="1" applyFont="1" applyBorder="1" applyAlignment="1">
      <alignment horizontal="center" vertical="center" wrapText="1"/>
    </xf>
    <xf numFmtId="9" fontId="42" fillId="55" borderId="1" xfId="94" applyFont="1" applyFill="1" applyBorder="1" applyAlignment="1">
      <alignment vertical="center" wrapText="1"/>
    </xf>
    <xf numFmtId="9" fontId="42" fillId="62" borderId="1" xfId="94" applyFont="1" applyFill="1" applyBorder="1" applyAlignment="1">
      <alignment vertical="center" wrapText="1"/>
    </xf>
    <xf numFmtId="9" fontId="42" fillId="0" borderId="1" xfId="94" applyFont="1" applyFill="1" applyBorder="1" applyAlignment="1">
      <alignment vertical="center" wrapText="1"/>
    </xf>
    <xf numFmtId="10" fontId="42" fillId="0" borderId="1" xfId="0" applyNumberFormat="1" applyFont="1" applyFill="1" applyBorder="1" applyAlignment="1">
      <alignment vertical="center" wrapText="1"/>
    </xf>
    <xf numFmtId="1" fontId="43" fillId="0" borderId="25" xfId="0" applyNumberFormat="1" applyFont="1" applyFill="1" applyBorder="1" applyAlignment="1">
      <alignment horizontal="center" vertical="center" wrapText="1"/>
    </xf>
    <xf numFmtId="1" fontId="43" fillId="0" borderId="25" xfId="0" applyNumberFormat="1" applyFont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 wrapText="1"/>
    </xf>
    <xf numFmtId="0" fontId="0" fillId="0" borderId="0" xfId="0"/>
    <xf numFmtId="0" fontId="0" fillId="0" borderId="0" xfId="0" applyAlignment="1">
      <alignment wrapText="1"/>
    </xf>
    <xf numFmtId="0" fontId="43" fillId="0" borderId="0" xfId="0" applyFont="1" applyAlignment="1">
      <alignment horizontal="right" vertical="center"/>
    </xf>
    <xf numFmtId="0" fontId="42" fillId="0" borderId="0" xfId="0" applyFont="1" applyAlignment="1">
      <alignment horizontal="right" vertical="center"/>
    </xf>
    <xf numFmtId="0" fontId="45" fillId="34" borderId="0" xfId="43" applyFont="1" applyFill="1" applyAlignment="1">
      <alignment horizontal="right" vertical="center" wrapText="1"/>
    </xf>
    <xf numFmtId="0" fontId="46" fillId="35" borderId="14" xfId="43" applyFont="1" applyFill="1" applyBorder="1" applyAlignment="1">
      <alignment horizontal="right" vertical="center" wrapText="1"/>
    </xf>
    <xf numFmtId="0" fontId="46" fillId="35" borderId="0" xfId="43" applyFont="1" applyFill="1" applyBorder="1" applyAlignment="1">
      <alignment horizontal="right" vertical="center" wrapText="1"/>
    </xf>
    <xf numFmtId="2" fontId="42" fillId="0" borderId="1" xfId="0" applyNumberFormat="1" applyFont="1" applyBorder="1" applyAlignment="1">
      <alignment horizontal="right" vertical="center" wrapText="1"/>
    </xf>
    <xf numFmtId="2" fontId="42" fillId="0" borderId="26" xfId="0" applyNumberFormat="1" applyFont="1" applyBorder="1" applyAlignment="1">
      <alignment horizontal="right" vertical="center" wrapText="1"/>
    </xf>
    <xf numFmtId="2" fontId="43" fillId="0" borderId="1" xfId="0" applyNumberFormat="1" applyFont="1" applyBorder="1" applyAlignment="1">
      <alignment horizontal="right" vertical="center" wrapText="1"/>
    </xf>
    <xf numFmtId="2" fontId="42" fillId="0" borderId="1" xfId="0" applyNumberFormat="1" applyFont="1" applyFill="1" applyBorder="1" applyAlignment="1">
      <alignment horizontal="right" vertical="center" wrapText="1"/>
    </xf>
    <xf numFmtId="9" fontId="42" fillId="0" borderId="1" xfId="0" applyNumberFormat="1" applyFont="1" applyFill="1" applyBorder="1" applyAlignment="1">
      <alignment horizontal="right" vertical="center" wrapText="1"/>
    </xf>
    <xf numFmtId="9" fontId="42" fillId="0" borderId="26" xfId="0" applyNumberFormat="1" applyFont="1" applyFill="1" applyBorder="1" applyAlignment="1">
      <alignment horizontal="right" vertical="center" wrapText="1"/>
    </xf>
    <xf numFmtId="9" fontId="42" fillId="0" borderId="1" xfId="0" applyNumberFormat="1" applyFont="1" applyBorder="1" applyAlignment="1">
      <alignment horizontal="right" vertical="center" wrapText="1"/>
    </xf>
    <xf numFmtId="9" fontId="42" fillId="0" borderId="26" xfId="0" applyNumberFormat="1" applyFont="1" applyBorder="1" applyAlignment="1">
      <alignment horizontal="right" vertical="center" wrapText="1"/>
    </xf>
    <xf numFmtId="9" fontId="42" fillId="55" borderId="1" xfId="0" applyNumberFormat="1" applyFont="1" applyFill="1" applyBorder="1" applyAlignment="1">
      <alignment horizontal="right" vertical="center" wrapText="1"/>
    </xf>
    <xf numFmtId="9" fontId="42" fillId="55" borderId="26" xfId="0" applyNumberFormat="1" applyFont="1" applyFill="1" applyBorder="1" applyAlignment="1">
      <alignment horizontal="right" vertical="center" wrapText="1"/>
    </xf>
    <xf numFmtId="0" fontId="42" fillId="0" borderId="1" xfId="0" applyFont="1" applyBorder="1" applyAlignment="1">
      <alignment horizontal="right" vertical="center" wrapText="1"/>
    </xf>
    <xf numFmtId="0" fontId="42" fillId="0" borderId="26" xfId="0" applyFont="1" applyBorder="1" applyAlignment="1">
      <alignment horizontal="right" vertical="center" wrapText="1"/>
    </xf>
    <xf numFmtId="0" fontId="43" fillId="0" borderId="1" xfId="0" applyFont="1" applyBorder="1" applyAlignment="1">
      <alignment horizontal="right" vertical="center" wrapText="1"/>
    </xf>
    <xf numFmtId="41" fontId="42" fillId="54" borderId="1" xfId="0" applyNumberFormat="1" applyFont="1" applyFill="1" applyBorder="1" applyAlignment="1">
      <alignment horizontal="right" vertical="center" wrapText="1"/>
    </xf>
    <xf numFmtId="165" fontId="42" fillId="54" borderId="26" xfId="28" applyNumberFormat="1" applyFont="1" applyFill="1" applyBorder="1" applyAlignment="1">
      <alignment horizontal="right" vertical="center" wrapText="1"/>
    </xf>
    <xf numFmtId="1" fontId="42" fillId="54" borderId="1" xfId="0" applyNumberFormat="1" applyFont="1" applyFill="1" applyBorder="1" applyAlignment="1">
      <alignment horizontal="right" vertical="center" wrapText="1"/>
    </xf>
    <xf numFmtId="41" fontId="42" fillId="0" borderId="1" xfId="0" applyNumberFormat="1" applyFont="1" applyBorder="1" applyAlignment="1">
      <alignment horizontal="right" vertical="center" wrapText="1"/>
    </xf>
    <xf numFmtId="41" fontId="42" fillId="54" borderId="26" xfId="0" applyNumberFormat="1" applyFont="1" applyFill="1" applyBorder="1" applyAlignment="1">
      <alignment horizontal="right" vertical="center" wrapText="1"/>
    </xf>
    <xf numFmtId="43" fontId="42" fillId="0" borderId="1" xfId="0" applyNumberFormat="1" applyFont="1" applyBorder="1" applyAlignment="1">
      <alignment horizontal="right" vertical="center" wrapText="1"/>
    </xf>
    <xf numFmtId="165" fontId="42" fillId="54" borderId="26" xfId="0" applyNumberFormat="1" applyFont="1" applyFill="1" applyBorder="1" applyAlignment="1">
      <alignment horizontal="right" vertical="center" wrapText="1"/>
    </xf>
    <xf numFmtId="0" fontId="42" fillId="0" borderId="1" xfId="0" applyFont="1" applyFill="1" applyBorder="1" applyAlignment="1">
      <alignment horizontal="right" vertical="center" wrapText="1"/>
    </xf>
    <xf numFmtId="0" fontId="42" fillId="0" borderId="26" xfId="0" applyFont="1" applyFill="1" applyBorder="1" applyAlignment="1">
      <alignment horizontal="right" vertical="center" wrapText="1"/>
    </xf>
    <xf numFmtId="0" fontId="43" fillId="0" borderId="1" xfId="0" applyFont="1" applyFill="1" applyBorder="1" applyAlignment="1">
      <alignment horizontal="right" vertical="center" wrapText="1"/>
    </xf>
    <xf numFmtId="2" fontId="42" fillId="0" borderId="26" xfId="0" applyNumberFormat="1" applyFont="1" applyFill="1" applyBorder="1" applyAlignment="1">
      <alignment horizontal="right" vertical="center" wrapText="1"/>
    </xf>
    <xf numFmtId="2" fontId="43" fillId="0" borderId="1" xfId="0" applyNumberFormat="1" applyFont="1" applyFill="1" applyBorder="1" applyAlignment="1">
      <alignment horizontal="right" vertical="center" wrapText="1"/>
    </xf>
    <xf numFmtId="2" fontId="43" fillId="57" borderId="1" xfId="0" applyNumberFormat="1" applyFont="1" applyFill="1" applyBorder="1" applyAlignment="1">
      <alignment horizontal="right" vertical="center" wrapText="1"/>
    </xf>
    <xf numFmtId="2" fontId="43" fillId="64" borderId="1" xfId="0" applyNumberFormat="1" applyFont="1" applyFill="1" applyBorder="1" applyAlignment="1">
      <alignment horizontal="right" vertical="center" wrapText="1"/>
    </xf>
    <xf numFmtId="0" fontId="42" fillId="0" borderId="0" xfId="0" applyFont="1" applyFill="1" applyBorder="1" applyAlignment="1">
      <alignment horizontal="right" vertical="center" wrapText="1"/>
    </xf>
    <xf numFmtId="1" fontId="43" fillId="0" borderId="1" xfId="0" applyNumberFormat="1" applyFont="1" applyFill="1" applyBorder="1" applyAlignment="1">
      <alignment horizontal="right" vertical="center" wrapText="1"/>
    </xf>
    <xf numFmtId="1" fontId="42" fillId="0" borderId="1" xfId="0" applyNumberFormat="1" applyFont="1" applyBorder="1" applyAlignment="1">
      <alignment horizontal="right" vertical="center" wrapText="1"/>
    </xf>
    <xf numFmtId="1" fontId="42" fillId="0" borderId="26" xfId="0" applyNumberFormat="1" applyFont="1" applyBorder="1" applyAlignment="1">
      <alignment horizontal="right" vertical="center" wrapText="1"/>
    </xf>
    <xf numFmtId="1" fontId="43" fillId="0" borderId="1" xfId="0" applyNumberFormat="1" applyFont="1" applyBorder="1" applyAlignment="1">
      <alignment horizontal="right" vertical="center" wrapText="1"/>
    </xf>
    <xf numFmtId="1" fontId="42" fillId="33" borderId="1" xfId="0" applyNumberFormat="1" applyFont="1" applyFill="1" applyBorder="1" applyAlignment="1">
      <alignment horizontal="right" vertical="center" wrapText="1"/>
    </xf>
    <xf numFmtId="1" fontId="42" fillId="33" borderId="26" xfId="0" applyNumberFormat="1" applyFont="1" applyFill="1" applyBorder="1" applyAlignment="1">
      <alignment horizontal="right" vertical="center" wrapText="1"/>
    </xf>
    <xf numFmtId="1" fontId="42" fillId="0" borderId="1" xfId="0" applyNumberFormat="1" applyFont="1" applyFill="1" applyBorder="1" applyAlignment="1">
      <alignment horizontal="right" vertical="center" wrapText="1"/>
    </xf>
    <xf numFmtId="43" fontId="42" fillId="0" borderId="1" xfId="28" applyFont="1" applyBorder="1" applyAlignment="1">
      <alignment horizontal="right" vertical="center" wrapText="1"/>
    </xf>
    <xf numFmtId="43" fontId="42" fillId="0" borderId="26" xfId="28" applyFont="1" applyBorder="1" applyAlignment="1">
      <alignment horizontal="right" vertical="center" wrapText="1"/>
    </xf>
    <xf numFmtId="9" fontId="43" fillId="0" borderId="1" xfId="0" applyNumberFormat="1" applyFont="1" applyFill="1" applyBorder="1" applyAlignment="1">
      <alignment horizontal="right" vertical="center" wrapText="1"/>
    </xf>
    <xf numFmtId="9" fontId="43" fillId="55" borderId="1" xfId="0" applyNumberFormat="1" applyFont="1" applyFill="1" applyBorder="1" applyAlignment="1">
      <alignment horizontal="right" vertical="center" wrapText="1"/>
    </xf>
    <xf numFmtId="0" fontId="42" fillId="33" borderId="1" xfId="0" applyFont="1" applyFill="1" applyBorder="1" applyAlignment="1">
      <alignment horizontal="right" vertical="center"/>
    </xf>
    <xf numFmtId="0" fontId="42" fillId="33" borderId="26" xfId="0" applyFont="1" applyFill="1" applyBorder="1" applyAlignment="1">
      <alignment horizontal="right" vertical="center"/>
    </xf>
    <xf numFmtId="0" fontId="42" fillId="0" borderId="1" xfId="0" applyFont="1" applyFill="1" applyBorder="1" applyAlignment="1">
      <alignment horizontal="right" vertical="center"/>
    </xf>
    <xf numFmtId="165" fontId="42" fillId="0" borderId="1" xfId="28" applyNumberFormat="1" applyFont="1" applyBorder="1" applyAlignment="1">
      <alignment horizontal="right" vertical="center" wrapText="1"/>
    </xf>
    <xf numFmtId="165" fontId="42" fillId="0" borderId="26" xfId="28" applyNumberFormat="1" applyFont="1" applyBorder="1" applyAlignment="1">
      <alignment horizontal="right" vertical="center" wrapText="1"/>
    </xf>
    <xf numFmtId="9" fontId="42" fillId="55" borderId="1" xfId="94" applyFont="1" applyFill="1" applyBorder="1" applyAlignment="1">
      <alignment horizontal="right" vertical="center" wrapText="1"/>
    </xf>
    <xf numFmtId="9" fontId="42" fillId="55" borderId="26" xfId="94" applyFont="1" applyFill="1" applyBorder="1" applyAlignment="1">
      <alignment horizontal="right" vertical="center" wrapText="1"/>
    </xf>
    <xf numFmtId="9" fontId="42" fillId="0" borderId="1" xfId="94" applyFont="1" applyBorder="1" applyAlignment="1">
      <alignment horizontal="right" vertical="center" wrapText="1"/>
    </xf>
    <xf numFmtId="9" fontId="42" fillId="0" borderId="26" xfId="94" applyFont="1" applyBorder="1" applyAlignment="1">
      <alignment horizontal="right" vertical="center" wrapText="1"/>
    </xf>
    <xf numFmtId="9" fontId="42" fillId="62" borderId="1" xfId="94" applyFont="1" applyFill="1" applyBorder="1" applyAlignment="1">
      <alignment horizontal="right" vertical="center" wrapText="1"/>
    </xf>
    <xf numFmtId="9" fontId="42" fillId="62" borderId="26" xfId="94" applyFont="1" applyFill="1" applyBorder="1" applyAlignment="1">
      <alignment horizontal="right" vertical="center" wrapText="1"/>
    </xf>
    <xf numFmtId="9" fontId="42" fillId="0" borderId="1" xfId="94" applyFont="1" applyFill="1" applyBorder="1" applyAlignment="1">
      <alignment horizontal="right" vertical="center" wrapText="1"/>
    </xf>
    <xf numFmtId="168" fontId="42" fillId="55" borderId="1" xfId="94" applyNumberFormat="1" applyFont="1" applyFill="1" applyBorder="1" applyAlignment="1">
      <alignment horizontal="right" vertical="center" wrapText="1"/>
    </xf>
    <xf numFmtId="168" fontId="42" fillId="55" borderId="26" xfId="94" applyNumberFormat="1" applyFont="1" applyFill="1" applyBorder="1" applyAlignment="1">
      <alignment horizontal="right" vertical="center" wrapText="1"/>
    </xf>
    <xf numFmtId="168" fontId="42" fillId="0" borderId="1" xfId="94" applyNumberFormat="1" applyFont="1" applyFill="1" applyBorder="1" applyAlignment="1">
      <alignment horizontal="right" vertical="center" wrapText="1"/>
    </xf>
    <xf numFmtId="168" fontId="42" fillId="0" borderId="26" xfId="94" applyNumberFormat="1" applyFont="1" applyFill="1" applyBorder="1" applyAlignment="1">
      <alignment horizontal="right" vertical="center" wrapText="1"/>
    </xf>
    <xf numFmtId="0" fontId="46" fillId="35" borderId="1" xfId="43" applyFont="1" applyFill="1" applyBorder="1" applyAlignment="1">
      <alignment horizontal="right" vertical="center" wrapText="1"/>
    </xf>
    <xf numFmtId="0" fontId="46" fillId="35" borderId="26" xfId="43" applyFont="1" applyFill="1" applyBorder="1" applyAlignment="1">
      <alignment horizontal="right" vertical="center" wrapText="1"/>
    </xf>
    <xf numFmtId="0" fontId="42" fillId="33" borderId="1" xfId="0" applyFont="1" applyFill="1" applyBorder="1" applyAlignment="1">
      <alignment horizontal="right" vertical="center" wrapText="1"/>
    </xf>
    <xf numFmtId="0" fontId="42" fillId="33" borderId="26" xfId="0" applyFont="1" applyFill="1" applyBorder="1" applyAlignment="1">
      <alignment horizontal="right" vertical="center" wrapText="1"/>
    </xf>
    <xf numFmtId="165" fontId="42" fillId="0" borderId="1" xfId="28" applyNumberFormat="1" applyFont="1" applyFill="1" applyBorder="1" applyAlignment="1">
      <alignment horizontal="right" vertical="center" wrapText="1"/>
    </xf>
    <xf numFmtId="10" fontId="42" fillId="0" borderId="1" xfId="0" applyNumberFormat="1" applyFont="1" applyFill="1" applyBorder="1" applyAlignment="1">
      <alignment horizontal="right" vertical="center" wrapText="1"/>
    </xf>
    <xf numFmtId="10" fontId="42" fillId="0" borderId="26" xfId="0" applyNumberFormat="1" applyFont="1" applyFill="1" applyBorder="1" applyAlignment="1">
      <alignment horizontal="right" vertical="center" wrapText="1"/>
    </xf>
    <xf numFmtId="0" fontId="46" fillId="35" borderId="25" xfId="43" applyFont="1" applyFill="1" applyBorder="1" applyAlignment="1">
      <alignment horizontal="right" vertical="center" wrapText="1"/>
    </xf>
    <xf numFmtId="0" fontId="46" fillId="35" borderId="24" xfId="43" applyFont="1" applyFill="1" applyBorder="1" applyAlignment="1">
      <alignment horizontal="right" vertical="center" wrapText="1"/>
    </xf>
    <xf numFmtId="0" fontId="42" fillId="0" borderId="0" xfId="0" applyFont="1" applyAlignment="1">
      <alignment horizontal="right" vertical="center" wrapText="1"/>
    </xf>
    <xf numFmtId="0" fontId="43" fillId="0" borderId="0" xfId="0" applyFont="1" applyAlignment="1">
      <alignment horizontal="right" vertical="center" wrapText="1"/>
    </xf>
    <xf numFmtId="9" fontId="49" fillId="0" borderId="1" xfId="0" applyNumberFormat="1" applyFont="1" applyBorder="1"/>
    <xf numFmtId="9" fontId="43" fillId="54" borderId="1" xfId="0" applyNumberFormat="1" applyFont="1" applyFill="1" applyBorder="1" applyAlignment="1">
      <alignment horizontal="right" vertical="center" wrapText="1"/>
    </xf>
    <xf numFmtId="0" fontId="41" fillId="0" borderId="1" xfId="0" applyFont="1" applyFill="1" applyBorder="1" applyAlignment="1">
      <alignment horizontal="right" vertical="center" wrapText="1"/>
    </xf>
    <xf numFmtId="43" fontId="42" fillId="0" borderId="0" xfId="0" applyNumberFormat="1" applyFont="1" applyAlignment="1">
      <alignment vertical="center"/>
    </xf>
    <xf numFmtId="0" fontId="45" fillId="34" borderId="0" xfId="43" applyFont="1" applyFill="1" applyAlignment="1">
      <alignment vertical="center" wrapText="1"/>
    </xf>
    <xf numFmtId="0" fontId="46" fillId="35" borderId="0" xfId="43" applyFont="1" applyFill="1" applyBorder="1" applyAlignment="1">
      <alignment vertical="center" wrapText="1"/>
    </xf>
    <xf numFmtId="2" fontId="43" fillId="0" borderId="1" xfId="0" applyNumberFormat="1" applyFont="1" applyBorder="1" applyAlignment="1">
      <alignment vertical="center" wrapText="1"/>
    </xf>
    <xf numFmtId="9" fontId="42" fillId="0" borderId="1" xfId="0" applyNumberFormat="1" applyFont="1" applyFill="1" applyBorder="1" applyAlignment="1">
      <alignment vertical="center" wrapText="1"/>
    </xf>
    <xf numFmtId="9" fontId="42" fillId="0" borderId="1" xfId="0" applyNumberFormat="1" applyFont="1" applyBorder="1" applyAlignment="1">
      <alignment vertical="center" wrapText="1"/>
    </xf>
    <xf numFmtId="9" fontId="42" fillId="55" borderId="1" xfId="0" applyNumberFormat="1" applyFont="1" applyFill="1" applyBorder="1" applyAlignment="1">
      <alignment vertical="center" wrapText="1"/>
    </xf>
    <xf numFmtId="2" fontId="43" fillId="0" borderId="1" xfId="0" applyNumberFormat="1" applyFont="1" applyFill="1" applyBorder="1" applyAlignment="1">
      <alignment vertical="center" wrapText="1"/>
    </xf>
    <xf numFmtId="2" fontId="43" fillId="57" borderId="1" xfId="0" applyNumberFormat="1" applyFont="1" applyFill="1" applyBorder="1" applyAlignment="1">
      <alignment vertical="center" wrapText="1"/>
    </xf>
    <xf numFmtId="0" fontId="42" fillId="0" borderId="1" xfId="0" applyFont="1" applyBorder="1" applyAlignment="1">
      <alignment vertical="center"/>
    </xf>
    <xf numFmtId="1" fontId="43" fillId="0" borderId="1" xfId="0" applyNumberFormat="1" applyFont="1" applyFill="1" applyBorder="1" applyAlignment="1">
      <alignment vertical="center" wrapText="1"/>
    </xf>
    <xf numFmtId="1" fontId="43" fillId="0" borderId="1" xfId="0" applyNumberFormat="1" applyFont="1" applyBorder="1" applyAlignment="1">
      <alignment vertical="center" wrapText="1"/>
    </xf>
    <xf numFmtId="9" fontId="43" fillId="55" borderId="1" xfId="0" applyNumberFormat="1" applyFont="1" applyFill="1" applyBorder="1" applyAlignment="1">
      <alignment vertical="center" wrapText="1"/>
    </xf>
    <xf numFmtId="0" fontId="46" fillId="35" borderId="1" xfId="43" applyFont="1" applyFill="1" applyBorder="1" applyAlignment="1">
      <alignment vertical="center" wrapText="1"/>
    </xf>
    <xf numFmtId="0" fontId="43" fillId="54" borderId="18" xfId="0" applyFont="1" applyFill="1" applyBorder="1" applyAlignment="1">
      <alignment horizontal="left" vertical="center" wrapText="1"/>
    </xf>
    <xf numFmtId="0" fontId="43" fillId="54" borderId="19" xfId="0" applyFont="1" applyFill="1" applyBorder="1" applyAlignment="1">
      <alignment horizontal="left" vertical="center" wrapText="1"/>
    </xf>
    <xf numFmtId="0" fontId="43" fillId="54" borderId="20" xfId="0" applyFont="1" applyFill="1" applyBorder="1" applyAlignment="1">
      <alignment horizontal="left" vertical="center" wrapText="1"/>
    </xf>
    <xf numFmtId="0" fontId="43" fillId="54" borderId="21" xfId="0" applyFont="1" applyFill="1" applyBorder="1" applyAlignment="1">
      <alignment horizontal="left" vertical="center" wrapText="1"/>
    </xf>
    <xf numFmtId="0" fontId="43" fillId="54" borderId="22" xfId="0" applyFont="1" applyFill="1" applyBorder="1" applyAlignment="1">
      <alignment horizontal="left" vertical="center" wrapText="1"/>
    </xf>
    <xf numFmtId="0" fontId="43" fillId="54" borderId="23" xfId="0" applyFont="1" applyFill="1" applyBorder="1" applyAlignment="1">
      <alignment horizontal="left" vertical="center" wrapText="1"/>
    </xf>
    <xf numFmtId="0" fontId="43" fillId="61" borderId="15" xfId="0" applyFont="1" applyFill="1" applyBorder="1" applyAlignment="1">
      <alignment horizontal="left" vertical="center" wrapText="1"/>
    </xf>
    <xf numFmtId="0" fontId="43" fillId="61" borderId="16" xfId="0" applyFont="1" applyFill="1" applyBorder="1" applyAlignment="1">
      <alignment horizontal="left" vertical="center" wrapText="1"/>
    </xf>
    <xf numFmtId="0" fontId="43" fillId="61" borderId="17" xfId="0" applyFont="1" applyFill="1" applyBorder="1" applyAlignment="1">
      <alignment horizontal="left" vertical="center" wrapText="1"/>
    </xf>
    <xf numFmtId="0" fontId="43" fillId="61" borderId="1" xfId="0" applyFont="1" applyFill="1" applyBorder="1" applyAlignment="1">
      <alignment horizontal="left" vertical="center" wrapText="1"/>
    </xf>
    <xf numFmtId="0" fontId="43" fillId="37" borderId="1" xfId="0" applyFont="1" applyFill="1" applyBorder="1" applyAlignment="1">
      <alignment horizontal="left" vertical="center" wrapText="1"/>
    </xf>
    <xf numFmtId="0" fontId="44" fillId="34" borderId="0" xfId="43" applyFont="1" applyFill="1" applyAlignment="1">
      <alignment horizontal="center" vertical="center" wrapText="1"/>
    </xf>
    <xf numFmtId="0" fontId="43" fillId="37" borderId="15" xfId="0" applyFont="1" applyFill="1" applyBorder="1" applyAlignment="1">
      <alignment horizontal="center" vertical="center" wrapText="1"/>
    </xf>
    <xf numFmtId="0" fontId="43" fillId="37" borderId="16" xfId="0" applyFont="1" applyFill="1" applyBorder="1" applyAlignment="1">
      <alignment horizontal="center" vertical="center" wrapText="1"/>
    </xf>
    <xf numFmtId="0" fontId="43" fillId="37" borderId="17" xfId="0" applyFont="1" applyFill="1" applyBorder="1" applyAlignment="1">
      <alignment horizontal="center" vertical="center" wrapText="1"/>
    </xf>
    <xf numFmtId="0" fontId="43" fillId="37" borderId="18" xfId="0" applyFont="1" applyFill="1" applyBorder="1" applyAlignment="1">
      <alignment horizontal="left" vertical="center" wrapText="1"/>
    </xf>
    <xf numFmtId="0" fontId="43" fillId="37" borderId="19" xfId="0" applyFont="1" applyFill="1" applyBorder="1" applyAlignment="1">
      <alignment horizontal="left" vertical="center" wrapText="1"/>
    </xf>
    <xf numFmtId="0" fontId="43" fillId="37" borderId="22" xfId="0" applyFont="1" applyFill="1" applyBorder="1" applyAlignment="1">
      <alignment horizontal="left" vertical="center" wrapText="1"/>
    </xf>
    <xf numFmtId="0" fontId="43" fillId="37" borderId="23" xfId="0" applyFont="1" applyFill="1" applyBorder="1" applyAlignment="1">
      <alignment horizontal="left" vertical="center" wrapText="1"/>
    </xf>
    <xf numFmtId="0" fontId="43" fillId="54" borderId="1" xfId="0" applyFont="1" applyFill="1" applyBorder="1" applyAlignment="1">
      <alignment horizontal="center" vertical="center" wrapText="1"/>
    </xf>
    <xf numFmtId="0" fontId="43" fillId="37" borderId="1" xfId="0" applyFont="1" applyFill="1" applyBorder="1" applyAlignment="1">
      <alignment horizontal="center" vertical="center" wrapText="1"/>
    </xf>
    <xf numFmtId="0" fontId="43" fillId="37" borderId="15" xfId="0" applyFont="1" applyFill="1" applyBorder="1" applyAlignment="1">
      <alignment horizontal="left" vertical="center" wrapText="1"/>
    </xf>
    <xf numFmtId="0" fontId="43" fillId="37" borderId="16" xfId="0" applyFont="1" applyFill="1" applyBorder="1" applyAlignment="1">
      <alignment horizontal="left" vertical="center" wrapText="1"/>
    </xf>
    <xf numFmtId="0" fontId="43" fillId="37" borderId="17" xfId="0" applyFont="1" applyFill="1" applyBorder="1" applyAlignment="1">
      <alignment horizontal="left" vertical="center" wrapText="1"/>
    </xf>
    <xf numFmtId="0" fontId="43" fillId="36" borderId="1" xfId="0" applyFont="1" applyFill="1" applyBorder="1" applyAlignment="1">
      <alignment horizontal="left" vertical="center" wrapText="1"/>
    </xf>
    <xf numFmtId="0" fontId="43" fillId="36" borderId="18" xfId="0" applyFont="1" applyFill="1" applyBorder="1" applyAlignment="1">
      <alignment horizontal="left" vertical="center" wrapText="1"/>
    </xf>
    <xf numFmtId="0" fontId="43" fillId="36" borderId="19" xfId="0" applyFont="1" applyFill="1" applyBorder="1" applyAlignment="1">
      <alignment horizontal="left" vertical="center" wrapText="1"/>
    </xf>
    <xf numFmtId="0" fontId="43" fillId="36" borderId="22" xfId="0" applyFont="1" applyFill="1" applyBorder="1" applyAlignment="1">
      <alignment horizontal="left" vertical="center" wrapText="1"/>
    </xf>
    <xf numFmtId="0" fontId="43" fillId="36" borderId="23" xfId="0" applyFont="1" applyFill="1" applyBorder="1" applyAlignment="1">
      <alignment horizontal="left" vertical="center" wrapText="1"/>
    </xf>
    <xf numFmtId="0" fontId="43" fillId="36" borderId="26" xfId="0" applyFont="1" applyFill="1" applyBorder="1" applyAlignment="1">
      <alignment horizontal="left" vertical="center" wrapText="1"/>
    </xf>
    <xf numFmtId="0" fontId="43" fillId="36" borderId="25" xfId="0" applyFont="1" applyFill="1" applyBorder="1" applyAlignment="1">
      <alignment horizontal="left" vertical="center" wrapText="1"/>
    </xf>
  </cellXfs>
  <cellStyles count="96">
    <cellStyle name="_CPU_Approach Paper" xfId="44"/>
    <cellStyle name="20% - Accent1" xfId="1" builtinId="30" customBuiltin="1"/>
    <cellStyle name="20% - Accent1 2" xfId="45"/>
    <cellStyle name="20% - Accent2" xfId="2" builtinId="34" customBuiltin="1"/>
    <cellStyle name="20% - Accent2 2" xfId="46"/>
    <cellStyle name="20% - Accent3" xfId="3" builtinId="38" customBuiltin="1"/>
    <cellStyle name="20% - Accent3 2" xfId="47"/>
    <cellStyle name="20% - Accent4" xfId="4" builtinId="42" customBuiltin="1"/>
    <cellStyle name="20% - Accent4 2" xfId="48"/>
    <cellStyle name="20% - Accent5" xfId="5" builtinId="46" customBuiltin="1"/>
    <cellStyle name="20% - Accent5 2" xfId="49"/>
    <cellStyle name="20% - Accent6" xfId="6" builtinId="50" customBuiltin="1"/>
    <cellStyle name="20% - Accent6 2" xfId="50"/>
    <cellStyle name="40% - Accent1" xfId="7" builtinId="31" customBuiltin="1"/>
    <cellStyle name="40% - Accent1 2" xfId="51"/>
    <cellStyle name="40% - Accent2" xfId="8" builtinId="35" customBuiltin="1"/>
    <cellStyle name="40% - Accent2 2" xfId="52"/>
    <cellStyle name="40% - Accent3" xfId="9" builtinId="39" customBuiltin="1"/>
    <cellStyle name="40% - Accent3 2" xfId="53"/>
    <cellStyle name="40% - Accent4" xfId="10" builtinId="43" customBuiltin="1"/>
    <cellStyle name="40% - Accent4 2" xfId="54"/>
    <cellStyle name="40% - Accent5" xfId="11" builtinId="47" customBuiltin="1"/>
    <cellStyle name="40% - Accent5 2" xfId="55"/>
    <cellStyle name="40% - Accent6" xfId="12" builtinId="51" customBuiltin="1"/>
    <cellStyle name="40% - Accent6 2" xfId="56"/>
    <cellStyle name="60% - Accent1" xfId="13" builtinId="32" customBuiltin="1"/>
    <cellStyle name="60% - Accent1 2" xfId="57"/>
    <cellStyle name="60% - Accent2" xfId="14" builtinId="36" customBuiltin="1"/>
    <cellStyle name="60% - Accent2 2" xfId="58"/>
    <cellStyle name="60% - Accent3" xfId="15" builtinId="40" customBuiltin="1"/>
    <cellStyle name="60% - Accent3 2" xfId="59"/>
    <cellStyle name="60% - Accent4" xfId="16" builtinId="44" customBuiltin="1"/>
    <cellStyle name="60% - Accent4 2" xfId="60"/>
    <cellStyle name="60% - Accent5" xfId="17" builtinId="48" customBuiltin="1"/>
    <cellStyle name="60% - Accent5 2" xfId="61"/>
    <cellStyle name="60% - Accent6" xfId="18" builtinId="52" customBuiltin="1"/>
    <cellStyle name="60% - Accent6 2" xfId="62"/>
    <cellStyle name="Accent1" xfId="19" builtinId="29" customBuiltin="1"/>
    <cellStyle name="Accent1 2" xfId="63"/>
    <cellStyle name="Accent2" xfId="20" builtinId="33" customBuiltin="1"/>
    <cellStyle name="Accent2 2" xfId="64"/>
    <cellStyle name="Accent3" xfId="21" builtinId="37" customBuiltin="1"/>
    <cellStyle name="Accent3 2" xfId="65"/>
    <cellStyle name="Accent4" xfId="22" builtinId="41" customBuiltin="1"/>
    <cellStyle name="Accent4 2" xfId="66"/>
    <cellStyle name="Accent5" xfId="23" builtinId="45" customBuiltin="1"/>
    <cellStyle name="Accent5 2" xfId="67"/>
    <cellStyle name="Accent6" xfId="24" builtinId="49" customBuiltin="1"/>
    <cellStyle name="Accent6 2" xfId="68"/>
    <cellStyle name="Bad" xfId="25" builtinId="27" customBuiltin="1"/>
    <cellStyle name="Bad 2" xfId="69"/>
    <cellStyle name="Calculation" xfId="26" builtinId="22" customBuiltin="1"/>
    <cellStyle name="Calculation 2" xfId="70"/>
    <cellStyle name="Check Cell" xfId="27" builtinId="23" customBuiltin="1"/>
    <cellStyle name="Check Cell 2" xfId="71"/>
    <cellStyle name="Comma" xfId="28" builtinId="3"/>
    <cellStyle name="Comma 2" xfId="72"/>
    <cellStyle name="Excel Built-in Normal" xfId="95"/>
    <cellStyle name="Explanatory Text" xfId="29" builtinId="53" customBuiltin="1"/>
    <cellStyle name="Explanatory Text 2" xfId="73"/>
    <cellStyle name="Good" xfId="30" builtinId="26" customBuiltin="1"/>
    <cellStyle name="Good 2" xfId="74"/>
    <cellStyle name="Heading 1" xfId="31" builtinId="16" customBuiltin="1"/>
    <cellStyle name="Heading 1 2" xfId="75"/>
    <cellStyle name="Heading 2" xfId="32" builtinId="17" customBuiltin="1"/>
    <cellStyle name="Heading 2 2" xfId="76"/>
    <cellStyle name="Heading 3" xfId="33" builtinId="18" customBuiltin="1"/>
    <cellStyle name="Heading 3 2" xfId="77"/>
    <cellStyle name="Heading 4" xfId="34" builtinId="19" customBuiltin="1"/>
    <cellStyle name="Heading 4 2" xfId="78"/>
    <cellStyle name="Input" xfId="35" builtinId="20" customBuiltin="1"/>
    <cellStyle name="Input 2" xfId="79"/>
    <cellStyle name="Linked Cell" xfId="36" builtinId="24" customBuiltin="1"/>
    <cellStyle name="Linked Cell 2" xfId="80"/>
    <cellStyle name="Neutral" xfId="37" builtinId="28" customBuiltin="1"/>
    <cellStyle name="Neutral 2" xfId="81"/>
    <cellStyle name="Normal" xfId="0" builtinId="0"/>
    <cellStyle name="Normal 2" xfId="82"/>
    <cellStyle name="Normal 3" xfId="83"/>
    <cellStyle name="Normal 3 2" xfId="84"/>
    <cellStyle name="Normal 4" xfId="43"/>
    <cellStyle name="Normal-Big" xfId="85"/>
    <cellStyle name="Note" xfId="38" builtinId="10" customBuiltin="1"/>
    <cellStyle name="Note 2" xfId="86"/>
    <cellStyle name="Output" xfId="39" builtinId="21" customBuiltin="1"/>
    <cellStyle name="Output 2" xfId="87"/>
    <cellStyle name="Percent" xfId="94" builtinId="5"/>
    <cellStyle name="Percent 2" xfId="88"/>
    <cellStyle name="Percent 3" xfId="89"/>
    <cellStyle name="Style 1" xfId="90"/>
    <cellStyle name="Title" xfId="40" builtinId="15" customBuiltin="1"/>
    <cellStyle name="Title 2" xfId="91"/>
    <cellStyle name="Total" xfId="41" builtinId="25" customBuiltin="1"/>
    <cellStyle name="Total 2" xfId="92"/>
    <cellStyle name="Warning Text" xfId="42" builtinId="11" customBuiltin="1"/>
    <cellStyle name="Warning Text 2" xfId="93"/>
  </cellStyles>
  <dxfs count="0"/>
  <tableStyles count="0" defaultTableStyle="TableStyleMedium2" defaultPivotStyle="PivotStyleLight16"/>
  <colors>
    <mruColors>
      <color rgb="FFFF9999"/>
      <color rgb="FFFFFF99"/>
      <color rgb="FFCC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mvd/AppData/Local/Microsoft/Windows/Temporary%20Internet%20Files/Content.Outlook/1QD2XDT2/BSC%20Repro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mvd/Desktop/Dhananjaya%20BSC%20Updated_19th%20of%20May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Bangalore/IB/MIS/BSC/Dhananjaya%202014-15/BSC%20Reprot%20recd%20from%20Soft%20dept%20Apr-Mar-14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hananjaya Overall Dashboard"/>
      <sheetName val="Preacher Collection"/>
      <sheetName val="BD List"/>
      <sheetName val="Pending bal Non Act ptrn Apr"/>
      <sheetName val="Pending bal non Act ptrn May"/>
      <sheetName val="Pending bal ptrn Apr"/>
      <sheetName val="Pending bal ptrn May"/>
      <sheetName val="Upgrade Details"/>
      <sheetName val="Sheet4"/>
    </sheetNames>
    <sheetDataSet>
      <sheetData sheetId="0" refreshError="1">
        <row r="15">
          <cell r="L15">
            <v>106.53059880000001</v>
          </cell>
        </row>
        <row r="25">
          <cell r="L25">
            <v>74</v>
          </cell>
          <cell r="M25">
            <v>122</v>
          </cell>
        </row>
        <row r="26">
          <cell r="L26">
            <v>78</v>
          </cell>
          <cell r="M26">
            <v>102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 of Colln"/>
      <sheetName val="Enrolment (2&amp;3)"/>
      <sheetName val="Renewals (4&amp;5)"/>
      <sheetName val="Bounce (6&amp;7)"/>
      <sheetName val="Seva Amount"/>
      <sheetName val="House"/>
      <sheetName val="Collections"/>
      <sheetName val="Top Schemes"/>
      <sheetName val="Repeat Donatio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15">
          <cell r="AD15">
            <v>274</v>
          </cell>
        </row>
        <row r="19">
          <cell r="AD19">
            <v>36.774892499999993</v>
          </cell>
          <cell r="AE19">
            <v>25.5317072</v>
          </cell>
          <cell r="AF19">
            <v>41.978849999999994</v>
          </cell>
          <cell r="AG19">
            <v>43.035032700000002</v>
          </cell>
          <cell r="AH19">
            <v>57.10942</v>
          </cell>
          <cell r="AI19">
            <v>24.574603199999999</v>
          </cell>
          <cell r="AJ19">
            <v>17.062951200000001</v>
          </cell>
          <cell r="AK19">
            <v>15.100580000000001</v>
          </cell>
          <cell r="AL19">
            <v>23.832180000000001</v>
          </cell>
          <cell r="AM19">
            <v>29.47569</v>
          </cell>
          <cell r="AN19">
            <v>15.61261</v>
          </cell>
          <cell r="AO19">
            <v>27.392286000000002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hananjaya Overall Dashboard"/>
      <sheetName val="Preacher Collection"/>
      <sheetName val="BD List"/>
      <sheetName val="Pending bal Non Act ptrn Apr"/>
      <sheetName val="Pending bal non Act ptrn May"/>
      <sheetName val="Pending bal ptrn Apr"/>
      <sheetName val="Pending bal ptrn May"/>
      <sheetName val="Upgrade Details"/>
      <sheetName val="Sheet4"/>
    </sheetNames>
    <sheetDataSet>
      <sheetData sheetId="0" refreshError="1"/>
      <sheetData sheetId="1" refreshError="1">
        <row r="44">
          <cell r="E44">
            <v>25.363489999999999</v>
          </cell>
          <cell r="F44">
            <v>23.56316</v>
          </cell>
        </row>
        <row r="45">
          <cell r="E45">
            <v>23.167829999999999</v>
          </cell>
          <cell r="F45">
            <v>17.03537</v>
          </cell>
        </row>
        <row r="46">
          <cell r="E46">
            <v>15.139670000000001</v>
          </cell>
          <cell r="F46">
            <v>19.253419999999998</v>
          </cell>
        </row>
        <row r="47">
          <cell r="E47">
            <v>36.198388799999996</v>
          </cell>
          <cell r="F47">
            <v>25.201750000000001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P167"/>
  <sheetViews>
    <sheetView showGridLines="0" tabSelected="1" zoomScaleNormal="100" workbookViewId="0">
      <pane xSplit="3" ySplit="3" topLeftCell="D64" activePane="bottomRight" state="frozen"/>
      <selection activeCell="G16" sqref="G16"/>
      <selection pane="topRight" activeCell="G16" sqref="G16"/>
      <selection pane="bottomLeft" activeCell="G16" sqref="G16"/>
      <selection pane="bottomRight" activeCell="AM13" sqref="AM13:AN17"/>
    </sheetView>
  </sheetViews>
  <sheetFormatPr defaultColWidth="9.140625" defaultRowHeight="12" x14ac:dyDescent="0.25"/>
  <cols>
    <col min="1" max="1" width="12.28515625" style="28" customWidth="1"/>
    <col min="2" max="2" width="12.42578125" style="29" customWidth="1"/>
    <col min="3" max="3" width="29.42578125" style="29" customWidth="1"/>
    <col min="4" max="4" width="13.7109375" style="29" customWidth="1"/>
    <col min="5" max="5" width="11.5703125" style="29" hidden="1" customWidth="1"/>
    <col min="6" max="6" width="9.5703125" style="29" hidden="1" customWidth="1"/>
    <col min="7" max="7" width="1.28515625" style="30" hidden="1" customWidth="1"/>
    <col min="8" max="8" width="14.7109375" style="29" hidden="1" customWidth="1"/>
    <col min="9" max="9" width="15.28515625" style="29" hidden="1" customWidth="1"/>
    <col min="10" max="10" width="16.5703125" style="29" hidden="1" customWidth="1"/>
    <col min="11" max="11" width="15" style="29" hidden="1" customWidth="1"/>
    <col min="12" max="19" width="14.42578125" style="29" hidden="1" customWidth="1"/>
    <col min="20" max="20" width="14.42578125" style="125" hidden="1" customWidth="1"/>
    <col min="21" max="21" width="1.7109375" style="125" customWidth="1"/>
    <col min="22" max="23" width="12" style="171" customWidth="1"/>
    <col min="24" max="25" width="12" style="170" customWidth="1"/>
    <col min="26" max="26" width="15.28515625" style="170" customWidth="1"/>
    <col min="27" max="27" width="15.7109375" style="170" customWidth="1"/>
    <col min="28" max="28" width="15" style="170" customWidth="1"/>
    <col min="29" max="29" width="16.7109375" style="125" customWidth="1"/>
    <col min="30" max="32" width="14.42578125" style="125" hidden="1" customWidth="1"/>
    <col min="33" max="33" width="2.140625" style="125" hidden="1" customWidth="1"/>
    <col min="34" max="34" width="14.42578125" style="29" customWidth="1"/>
    <col min="35" max="36" width="14.42578125" style="33" hidden="1" customWidth="1"/>
    <col min="37" max="38" width="9.140625" style="29" hidden="1" customWidth="1"/>
    <col min="39" max="39" width="12.85546875" style="29" bestFit="1" customWidth="1"/>
    <col min="40" max="16384" width="9.140625" style="29"/>
  </cols>
  <sheetData>
    <row r="1" spans="1:41" x14ac:dyDescent="0.25">
      <c r="H1" s="31" t="s">
        <v>421</v>
      </c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1"/>
      <c r="U1" s="31"/>
      <c r="V1" s="170" t="s">
        <v>552</v>
      </c>
      <c r="AD1" s="31"/>
      <c r="AE1" s="31"/>
      <c r="AF1" s="31"/>
      <c r="AG1" s="31"/>
      <c r="AH1" s="32"/>
    </row>
    <row r="2" spans="1:41" ht="36" x14ac:dyDescent="0.25">
      <c r="A2" s="269" t="s">
        <v>450</v>
      </c>
      <c r="B2" s="269"/>
      <c r="C2" s="34" t="s">
        <v>451</v>
      </c>
      <c r="D2" s="34" t="s">
        <v>452</v>
      </c>
      <c r="E2" s="34" t="s">
        <v>551</v>
      </c>
      <c r="F2" s="35" t="s">
        <v>453</v>
      </c>
      <c r="G2" s="36"/>
      <c r="H2" s="37" t="s">
        <v>425</v>
      </c>
      <c r="I2" s="38" t="s">
        <v>417</v>
      </c>
      <c r="J2" s="38" t="s">
        <v>426</v>
      </c>
      <c r="K2" s="38" t="s">
        <v>427</v>
      </c>
      <c r="L2" s="38" t="s">
        <v>428</v>
      </c>
      <c r="M2" s="38" t="s">
        <v>429</v>
      </c>
      <c r="N2" s="38" t="s">
        <v>430</v>
      </c>
      <c r="O2" s="38" t="s">
        <v>431</v>
      </c>
      <c r="P2" s="38" t="s">
        <v>432</v>
      </c>
      <c r="Q2" s="38" t="s">
        <v>422</v>
      </c>
      <c r="R2" s="38" t="s">
        <v>423</v>
      </c>
      <c r="S2" s="38" t="s">
        <v>424</v>
      </c>
      <c r="T2" s="38" t="s">
        <v>491</v>
      </c>
      <c r="U2" s="31"/>
      <c r="V2" s="172" t="s">
        <v>425</v>
      </c>
      <c r="W2" s="172" t="s">
        <v>417</v>
      </c>
      <c r="X2" s="172" t="s">
        <v>426</v>
      </c>
      <c r="Y2" s="172" t="s">
        <v>427</v>
      </c>
      <c r="Z2" s="172" t="s">
        <v>428</v>
      </c>
      <c r="AA2" s="172" t="s">
        <v>429</v>
      </c>
      <c r="AB2" s="172" t="s">
        <v>430</v>
      </c>
      <c r="AC2" s="245" t="s">
        <v>431</v>
      </c>
      <c r="AD2" s="38" t="s">
        <v>432</v>
      </c>
      <c r="AE2" s="38" t="s">
        <v>422</v>
      </c>
      <c r="AF2" s="38" t="s">
        <v>423</v>
      </c>
      <c r="AG2" s="38" t="s">
        <v>424</v>
      </c>
      <c r="AH2" s="38" t="s">
        <v>491</v>
      </c>
      <c r="AI2" s="39"/>
      <c r="AJ2" s="39"/>
    </row>
    <row r="3" spans="1:41" x14ac:dyDescent="0.25">
      <c r="A3" s="40" t="s">
        <v>454</v>
      </c>
      <c r="B3" s="40"/>
      <c r="C3" s="40"/>
      <c r="D3" s="41"/>
      <c r="E3" s="41"/>
      <c r="F3" s="42"/>
      <c r="G3" s="43"/>
      <c r="H3" s="44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31"/>
      <c r="V3" s="173"/>
      <c r="W3" s="173"/>
      <c r="X3" s="174"/>
      <c r="Y3" s="174"/>
      <c r="Z3" s="174"/>
      <c r="AA3" s="174"/>
      <c r="AB3" s="174"/>
      <c r="AC3" s="246"/>
      <c r="AD3" s="45"/>
      <c r="AE3" s="45"/>
      <c r="AF3" s="45"/>
      <c r="AG3" s="45"/>
      <c r="AH3" s="41"/>
      <c r="AI3" s="43"/>
      <c r="AJ3" s="43"/>
    </row>
    <row r="4" spans="1:41" x14ac:dyDescent="0.25">
      <c r="A4" s="270" t="s">
        <v>455</v>
      </c>
      <c r="B4" s="264" t="s">
        <v>484</v>
      </c>
      <c r="C4" s="46" t="s">
        <v>557</v>
      </c>
      <c r="D4" s="47"/>
      <c r="E4" s="47" t="s">
        <v>456</v>
      </c>
      <c r="F4" s="48" t="s">
        <v>507</v>
      </c>
      <c r="G4" s="49"/>
      <c r="H4" s="50">
        <v>4.87479</v>
      </c>
      <c r="I4" s="51">
        <v>9.5146700000000006</v>
      </c>
      <c r="J4" s="50">
        <v>6.1037100000000004</v>
      </c>
      <c r="K4" s="50">
        <v>11.07328</v>
      </c>
      <c r="L4" s="50">
        <v>10.72376</v>
      </c>
      <c r="M4" s="50">
        <v>6.51492</v>
      </c>
      <c r="N4" s="50">
        <v>8.8153699999999997</v>
      </c>
      <c r="O4" s="50">
        <v>6.6808800000000002</v>
      </c>
      <c r="P4" s="50">
        <v>9.4750099999999993</v>
      </c>
      <c r="Q4" s="50">
        <v>7.14635</v>
      </c>
      <c r="R4" s="50">
        <v>9.8345300000000009</v>
      </c>
      <c r="S4" s="50">
        <v>10.166449999999999</v>
      </c>
      <c r="T4" s="52">
        <f t="shared" ref="T4:T9" si="0">SUM(H4:S4)</f>
        <v>100.92372</v>
      </c>
      <c r="U4" s="31"/>
      <c r="V4" s="177">
        <v>1</v>
      </c>
      <c r="W4" s="177">
        <v>1</v>
      </c>
      <c r="X4" s="177">
        <v>1</v>
      </c>
      <c r="Y4" s="177">
        <v>1</v>
      </c>
      <c r="Z4" s="177">
        <v>1</v>
      </c>
      <c r="AA4" s="177">
        <v>1</v>
      </c>
      <c r="AB4" s="177">
        <v>1</v>
      </c>
      <c r="AC4" s="177">
        <v>1</v>
      </c>
      <c r="AD4" s="52"/>
      <c r="AE4" s="52"/>
      <c r="AF4" s="52"/>
      <c r="AG4" s="52"/>
      <c r="AH4" s="138">
        <f t="shared" ref="AH4:AH10" si="1">SUM(V4:AG4)</f>
        <v>8</v>
      </c>
      <c r="AI4" s="53"/>
      <c r="AJ4" s="53"/>
      <c r="AM4" s="54"/>
      <c r="AN4" s="55"/>
      <c r="AO4" s="55"/>
    </row>
    <row r="5" spans="1:41" x14ac:dyDescent="0.25">
      <c r="A5" s="271"/>
      <c r="B5" s="265"/>
      <c r="C5" s="46" t="s">
        <v>549</v>
      </c>
      <c r="D5" s="56"/>
      <c r="E5" s="47" t="s">
        <v>456</v>
      </c>
      <c r="F5" s="48" t="s">
        <v>507</v>
      </c>
      <c r="G5" s="49"/>
      <c r="H5" s="50">
        <v>1.9694958999999999</v>
      </c>
      <c r="I5" s="50">
        <v>4.0900071999999996</v>
      </c>
      <c r="J5" s="50">
        <v>2.3804005999999998</v>
      </c>
      <c r="K5" s="50">
        <v>2.659878</v>
      </c>
      <c r="L5" s="50">
        <v>2.4342704999999998</v>
      </c>
      <c r="M5" s="50">
        <v>3.9219485999999999</v>
      </c>
      <c r="N5" s="50">
        <v>0.78000420000000004</v>
      </c>
      <c r="O5" s="50">
        <v>-1.4557691999999998</v>
      </c>
      <c r="P5" s="50">
        <v>2.8815310999999997</v>
      </c>
      <c r="Q5" s="50">
        <v>1.9633934</v>
      </c>
      <c r="R5" s="50">
        <v>2.5956617</v>
      </c>
      <c r="S5" s="50">
        <v>3.4345169000000002</v>
      </c>
      <c r="T5" s="52">
        <f t="shared" si="0"/>
        <v>27.655338900000004</v>
      </c>
      <c r="U5" s="31"/>
      <c r="V5" s="177">
        <v>1</v>
      </c>
      <c r="W5" s="177">
        <v>1</v>
      </c>
      <c r="X5" s="177">
        <v>1</v>
      </c>
      <c r="Y5" s="177">
        <v>1</v>
      </c>
      <c r="Z5" s="177">
        <v>1</v>
      </c>
      <c r="AA5" s="177">
        <v>1</v>
      </c>
      <c r="AB5" s="177">
        <v>1</v>
      </c>
      <c r="AC5" s="177">
        <v>1</v>
      </c>
      <c r="AD5" s="52"/>
      <c r="AE5" s="52"/>
      <c r="AF5" s="52"/>
      <c r="AG5" s="52"/>
      <c r="AH5" s="138">
        <f t="shared" si="1"/>
        <v>8</v>
      </c>
      <c r="AI5" s="53"/>
      <c r="AJ5" s="53"/>
    </row>
    <row r="6" spans="1:41" x14ac:dyDescent="0.25">
      <c r="A6" s="271"/>
      <c r="B6" s="265"/>
      <c r="C6" s="46" t="s">
        <v>556</v>
      </c>
      <c r="D6" s="56"/>
      <c r="E6" s="47" t="s">
        <v>456</v>
      </c>
      <c r="F6" s="48" t="s">
        <v>507</v>
      </c>
      <c r="G6" s="49"/>
      <c r="H6" s="50">
        <v>7.1999999999999998E-3</v>
      </c>
      <c r="I6" s="50">
        <v>10.14371</v>
      </c>
      <c r="J6" s="50">
        <v>3.9675699999999998</v>
      </c>
      <c r="K6" s="50">
        <v>3.2957999999999998</v>
      </c>
      <c r="L6" s="50">
        <v>5.0161899999999999</v>
      </c>
      <c r="M6" s="50">
        <v>2.9697499999999999</v>
      </c>
      <c r="N6" s="50">
        <v>4.2323599999999999</v>
      </c>
      <c r="O6" s="50">
        <v>4.3364799999999999</v>
      </c>
      <c r="P6" s="50">
        <v>3.7031999999999998</v>
      </c>
      <c r="Q6" s="50">
        <v>3.6889799999999999</v>
      </c>
      <c r="R6" s="50">
        <v>3.2618299999999998</v>
      </c>
      <c r="S6" s="50">
        <v>3.2776000000000001</v>
      </c>
      <c r="T6" s="52">
        <f t="shared" si="0"/>
        <v>47.900669999999998</v>
      </c>
      <c r="U6" s="31"/>
      <c r="V6" s="177">
        <v>1</v>
      </c>
      <c r="W6" s="177">
        <v>1</v>
      </c>
      <c r="X6" s="177">
        <v>1</v>
      </c>
      <c r="Y6" s="177">
        <v>1</v>
      </c>
      <c r="Z6" s="177">
        <v>1</v>
      </c>
      <c r="AA6" s="177">
        <v>1</v>
      </c>
      <c r="AB6" s="177">
        <v>1</v>
      </c>
      <c r="AC6" s="177">
        <v>1</v>
      </c>
      <c r="AD6" s="52"/>
      <c r="AE6" s="52"/>
      <c r="AF6" s="52"/>
      <c r="AG6" s="52"/>
      <c r="AH6" s="138">
        <f t="shared" si="1"/>
        <v>8</v>
      </c>
      <c r="AI6" s="53"/>
      <c r="AJ6" s="53"/>
    </row>
    <row r="7" spans="1:41" x14ac:dyDescent="0.25">
      <c r="A7" s="271"/>
      <c r="B7" s="265"/>
      <c r="C7" s="46" t="s">
        <v>547</v>
      </c>
      <c r="D7" s="56"/>
      <c r="E7" s="47" t="s">
        <v>456</v>
      </c>
      <c r="F7" s="48" t="s">
        <v>507</v>
      </c>
      <c r="G7" s="49"/>
      <c r="H7" s="50">
        <v>1.8904399999999999</v>
      </c>
      <c r="I7" s="50">
        <v>3.0962299999999998</v>
      </c>
      <c r="J7" s="50">
        <v>2.9651700000000001</v>
      </c>
      <c r="K7" s="50">
        <v>3.2631600000000001</v>
      </c>
      <c r="L7" s="50">
        <v>3.0794700000000002</v>
      </c>
      <c r="M7" s="50">
        <v>3.5250900000000001</v>
      </c>
      <c r="N7" s="50">
        <v>2.8326699999999998</v>
      </c>
      <c r="O7" s="50">
        <v>2.56663</v>
      </c>
      <c r="P7" s="50">
        <v>2.7893300000000001</v>
      </c>
      <c r="Q7" s="50">
        <v>3.12087</v>
      </c>
      <c r="R7" s="50">
        <v>2.86381</v>
      </c>
      <c r="S7" s="50">
        <v>3.4742999999999999</v>
      </c>
      <c r="T7" s="52">
        <f t="shared" si="0"/>
        <v>35.467170000000003</v>
      </c>
      <c r="U7" s="31"/>
      <c r="V7" s="177">
        <v>1</v>
      </c>
      <c r="W7" s="177">
        <v>1</v>
      </c>
      <c r="X7" s="177">
        <v>1</v>
      </c>
      <c r="Y7" s="177">
        <v>1</v>
      </c>
      <c r="Z7" s="177">
        <v>1</v>
      </c>
      <c r="AA7" s="177">
        <v>1</v>
      </c>
      <c r="AB7" s="177">
        <v>1</v>
      </c>
      <c r="AC7" s="177">
        <v>1</v>
      </c>
      <c r="AD7" s="52"/>
      <c r="AE7" s="52"/>
      <c r="AF7" s="52"/>
      <c r="AG7" s="52"/>
      <c r="AH7" s="138">
        <f t="shared" si="1"/>
        <v>8</v>
      </c>
      <c r="AI7" s="53"/>
      <c r="AJ7" s="53"/>
    </row>
    <row r="8" spans="1:41" x14ac:dyDescent="0.25">
      <c r="A8" s="271"/>
      <c r="B8" s="265"/>
      <c r="C8" s="46" t="s">
        <v>555</v>
      </c>
      <c r="D8" s="56"/>
      <c r="E8" s="47" t="s">
        <v>456</v>
      </c>
      <c r="F8" s="48" t="s">
        <v>507</v>
      </c>
      <c r="G8" s="49"/>
      <c r="H8" s="50">
        <v>3.5172099999999999</v>
      </c>
      <c r="I8" s="50">
        <v>0.16897999999999999</v>
      </c>
      <c r="J8" s="50">
        <v>0.36280000000000001</v>
      </c>
      <c r="K8" s="50">
        <v>0.78874</v>
      </c>
      <c r="L8" s="50">
        <v>0.41654999999999998</v>
      </c>
      <c r="M8" s="50">
        <v>0.83704999999999996</v>
      </c>
      <c r="N8" s="50">
        <v>0.22205</v>
      </c>
      <c r="O8" s="50">
        <v>0.79147000000000001</v>
      </c>
      <c r="P8" s="50">
        <v>0.83250999999999997</v>
      </c>
      <c r="Q8" s="50">
        <v>0.52659</v>
      </c>
      <c r="R8" s="50">
        <v>1.1675199999999999</v>
      </c>
      <c r="S8" s="50">
        <v>0.80086999999999997</v>
      </c>
      <c r="T8" s="52">
        <f t="shared" si="0"/>
        <v>10.43234</v>
      </c>
      <c r="U8" s="31"/>
      <c r="V8" s="177">
        <v>1</v>
      </c>
      <c r="W8" s="177">
        <v>1</v>
      </c>
      <c r="X8" s="177">
        <v>1</v>
      </c>
      <c r="Y8" s="177">
        <v>1</v>
      </c>
      <c r="Z8" s="177">
        <v>1</v>
      </c>
      <c r="AA8" s="177">
        <v>1</v>
      </c>
      <c r="AB8" s="177">
        <v>1</v>
      </c>
      <c r="AC8" s="177">
        <v>1</v>
      </c>
      <c r="AD8" s="52"/>
      <c r="AE8" s="52"/>
      <c r="AF8" s="52"/>
      <c r="AG8" s="52"/>
      <c r="AH8" s="138">
        <f t="shared" si="1"/>
        <v>8</v>
      </c>
      <c r="AI8" s="53"/>
      <c r="AJ8" s="53"/>
    </row>
    <row r="9" spans="1:41" x14ac:dyDescent="0.25">
      <c r="A9" s="271"/>
      <c r="B9" s="265"/>
      <c r="C9" s="46" t="s">
        <v>545</v>
      </c>
      <c r="D9" s="56"/>
      <c r="E9" s="47" t="s">
        <v>456</v>
      </c>
      <c r="F9" s="48" t="s">
        <v>507</v>
      </c>
      <c r="G9" s="49"/>
      <c r="H9" s="50">
        <v>0</v>
      </c>
      <c r="I9" s="50">
        <v>5.0804299999999998</v>
      </c>
      <c r="J9" s="50">
        <v>9.8277900000000002</v>
      </c>
      <c r="K9" s="50">
        <v>4.9433100000000003</v>
      </c>
      <c r="L9" s="50">
        <v>5.6688700000000001</v>
      </c>
      <c r="M9" s="50">
        <v>5.06839</v>
      </c>
      <c r="N9" s="50">
        <v>5.3120099999999999</v>
      </c>
      <c r="O9" s="50">
        <v>5.28714</v>
      </c>
      <c r="P9" s="50">
        <v>5.6465800000000002</v>
      </c>
      <c r="Q9" s="50">
        <v>8.9577299999999997</v>
      </c>
      <c r="R9" s="50">
        <v>8.8543699999999994</v>
      </c>
      <c r="S9" s="50">
        <v>8.1739099999999993</v>
      </c>
      <c r="T9" s="52">
        <f t="shared" si="0"/>
        <v>72.820529999999991</v>
      </c>
      <c r="U9" s="31"/>
      <c r="V9" s="177">
        <v>1</v>
      </c>
      <c r="W9" s="177">
        <v>1</v>
      </c>
      <c r="X9" s="177">
        <v>1</v>
      </c>
      <c r="Y9" s="177">
        <v>1</v>
      </c>
      <c r="Z9" s="177">
        <v>1</v>
      </c>
      <c r="AA9" s="177">
        <v>1</v>
      </c>
      <c r="AB9" s="177">
        <v>1</v>
      </c>
      <c r="AC9" s="177">
        <v>1</v>
      </c>
      <c r="AD9" s="52"/>
      <c r="AE9" s="52"/>
      <c r="AF9" s="52"/>
      <c r="AG9" s="52"/>
      <c r="AH9" s="138">
        <f t="shared" si="1"/>
        <v>8</v>
      </c>
      <c r="AI9" s="53"/>
      <c r="AJ9" s="53"/>
    </row>
    <row r="10" spans="1:41" x14ac:dyDescent="0.25">
      <c r="A10" s="271"/>
      <c r="B10" s="266"/>
      <c r="C10" s="46" t="s">
        <v>457</v>
      </c>
      <c r="D10" s="56"/>
      <c r="E10" s="47" t="s">
        <v>456</v>
      </c>
      <c r="F10" s="48" t="s">
        <v>507</v>
      </c>
      <c r="G10" s="49"/>
      <c r="H10" s="52">
        <f t="shared" ref="H10:T10" si="2">SUM(H4:H9)</f>
        <v>12.2591359</v>
      </c>
      <c r="I10" s="52">
        <f t="shared" si="2"/>
        <v>32.094027199999999</v>
      </c>
      <c r="J10" s="52">
        <f t="shared" si="2"/>
        <v>25.607440600000004</v>
      </c>
      <c r="K10" s="52">
        <f t="shared" si="2"/>
        <v>26.024168</v>
      </c>
      <c r="L10" s="52">
        <f t="shared" si="2"/>
        <v>27.339110500000004</v>
      </c>
      <c r="M10" s="52">
        <f t="shared" si="2"/>
        <v>22.837148600000003</v>
      </c>
      <c r="N10" s="52">
        <f t="shared" si="2"/>
        <v>22.194464199999999</v>
      </c>
      <c r="O10" s="52">
        <f t="shared" si="2"/>
        <v>18.206830800000002</v>
      </c>
      <c r="P10" s="52">
        <f t="shared" si="2"/>
        <v>25.328161099999999</v>
      </c>
      <c r="Q10" s="52">
        <f t="shared" si="2"/>
        <v>25.4039134</v>
      </c>
      <c r="R10" s="52">
        <f t="shared" si="2"/>
        <v>28.577721700000001</v>
      </c>
      <c r="S10" s="52">
        <f t="shared" si="2"/>
        <v>29.327646899999998</v>
      </c>
      <c r="T10" s="52">
        <f t="shared" si="2"/>
        <v>295.19976889999998</v>
      </c>
      <c r="U10" s="31"/>
      <c r="V10" s="177">
        <f t="shared" ref="V10:Y10" si="3">SUM(V4:V9)</f>
        <v>6</v>
      </c>
      <c r="W10" s="177">
        <f t="shared" si="3"/>
        <v>6</v>
      </c>
      <c r="X10" s="177">
        <f t="shared" si="3"/>
        <v>6</v>
      </c>
      <c r="Y10" s="177">
        <f t="shared" si="3"/>
        <v>6</v>
      </c>
      <c r="Z10" s="177">
        <f>SUM(Z4:Z9)</f>
        <v>6</v>
      </c>
      <c r="AA10" s="177">
        <f t="shared" ref="AA10:AC10" si="4">SUM(AA4:AA9)</f>
        <v>6</v>
      </c>
      <c r="AB10" s="177">
        <f t="shared" si="4"/>
        <v>6</v>
      </c>
      <c r="AC10" s="177">
        <f t="shared" si="4"/>
        <v>6</v>
      </c>
      <c r="AD10" s="52"/>
      <c r="AE10" s="52"/>
      <c r="AF10" s="52"/>
      <c r="AG10" s="52"/>
      <c r="AH10" s="139">
        <f t="shared" si="1"/>
        <v>48</v>
      </c>
      <c r="AI10" s="53"/>
      <c r="AJ10" s="53"/>
    </row>
    <row r="11" spans="1:41" ht="12.75" x14ac:dyDescent="0.2">
      <c r="A11" s="271"/>
      <c r="B11" s="267" t="s">
        <v>483</v>
      </c>
      <c r="C11" s="46" t="s">
        <v>550</v>
      </c>
      <c r="D11" s="56"/>
      <c r="E11" s="47" t="s">
        <v>456</v>
      </c>
      <c r="F11" s="48" t="s">
        <v>507</v>
      </c>
      <c r="G11" s="49"/>
      <c r="H11" s="57">
        <f t="shared" ref="H11:T11" si="5">H4/H$10</f>
        <v>0.39764548168521402</v>
      </c>
      <c r="I11" s="57">
        <f t="shared" si="5"/>
        <v>0.29646232742022482</v>
      </c>
      <c r="J11" s="57">
        <f t="shared" si="5"/>
        <v>0.23835689381624495</v>
      </c>
      <c r="K11" s="57">
        <f t="shared" si="5"/>
        <v>0.42549986612444252</v>
      </c>
      <c r="L11" s="57">
        <f t="shared" si="5"/>
        <v>0.39224977710961001</v>
      </c>
      <c r="M11" s="57">
        <f t="shared" si="5"/>
        <v>0.28527729595804263</v>
      </c>
      <c r="N11" s="57">
        <f t="shared" si="5"/>
        <v>0.397187781627096</v>
      </c>
      <c r="O11" s="57">
        <f t="shared" si="5"/>
        <v>0.36694359789403874</v>
      </c>
      <c r="P11" s="57">
        <f t="shared" si="5"/>
        <v>0.37408992948959091</v>
      </c>
      <c r="Q11" s="57">
        <f t="shared" si="5"/>
        <v>0.28130902068025471</v>
      </c>
      <c r="R11" s="57">
        <f t="shared" si="5"/>
        <v>0.34413275149222272</v>
      </c>
      <c r="S11" s="57">
        <f t="shared" si="5"/>
        <v>0.34665072293952093</v>
      </c>
      <c r="T11" s="57">
        <f t="shared" si="5"/>
        <v>0.34188278797124766</v>
      </c>
      <c r="U11" s="31"/>
      <c r="V11" s="179">
        <v>0.37145674077188395</v>
      </c>
      <c r="W11" s="180">
        <v>0.19096586271268506</v>
      </c>
      <c r="X11" s="179">
        <v>0.2785719968025549</v>
      </c>
      <c r="Y11" s="179">
        <v>0.17918671868546152</v>
      </c>
      <c r="Z11" s="179">
        <v>0.22800207436357606</v>
      </c>
      <c r="AA11" s="241">
        <v>0.35</v>
      </c>
      <c r="AB11" s="179">
        <v>0.32644934347313614</v>
      </c>
      <c r="AC11" s="248">
        <f>AC4/AC10</f>
        <v>0.16666666666666666</v>
      </c>
      <c r="AD11" s="57"/>
      <c r="AE11" s="57"/>
      <c r="AF11" s="57"/>
      <c r="AG11" s="57"/>
      <c r="AH11" s="140">
        <f t="shared" ref="AH11:AH16" si="6">AH4/AH$10</f>
        <v>0.16666666666666666</v>
      </c>
      <c r="AI11" s="59"/>
      <c r="AJ11" s="59"/>
    </row>
    <row r="12" spans="1:41" ht="12.75" x14ac:dyDescent="0.2">
      <c r="A12" s="271"/>
      <c r="B12" s="267"/>
      <c r="C12" s="46" t="s">
        <v>549</v>
      </c>
      <c r="D12" s="56"/>
      <c r="E12" s="47" t="s">
        <v>456</v>
      </c>
      <c r="F12" s="48" t="s">
        <v>507</v>
      </c>
      <c r="G12" s="49"/>
      <c r="H12" s="57">
        <f t="shared" ref="H12:T12" si="7">H5/H$10</f>
        <v>0.16065536070939548</v>
      </c>
      <c r="I12" s="57">
        <f t="shared" si="7"/>
        <v>0.12743826676883976</v>
      </c>
      <c r="J12" s="57">
        <f t="shared" si="7"/>
        <v>9.2957380520097721E-2</v>
      </c>
      <c r="K12" s="57">
        <f t="shared" si="7"/>
        <v>0.10220799373874316</v>
      </c>
      <c r="L12" s="57">
        <f t="shared" si="7"/>
        <v>8.9039857386728052E-2</v>
      </c>
      <c r="M12" s="57">
        <f t="shared" si="7"/>
        <v>0.17173547664352456</v>
      </c>
      <c r="N12" s="57">
        <f t="shared" si="7"/>
        <v>3.5144087866739317E-2</v>
      </c>
      <c r="O12" s="57">
        <f t="shared" si="7"/>
        <v>-7.9957309209464367E-2</v>
      </c>
      <c r="P12" s="57">
        <f t="shared" si="7"/>
        <v>0.11376787634219523</v>
      </c>
      <c r="Q12" s="57">
        <f t="shared" si="7"/>
        <v>7.7287045073929431E-2</v>
      </c>
      <c r="R12" s="57">
        <f t="shared" si="7"/>
        <v>9.0828153736272121E-2</v>
      </c>
      <c r="S12" s="57">
        <f t="shared" si="7"/>
        <v>0.11710850555828263</v>
      </c>
      <c r="T12" s="57">
        <f t="shared" si="7"/>
        <v>9.3683470698679147E-2</v>
      </c>
      <c r="U12" s="31"/>
      <c r="V12" s="179">
        <v>3.2808237127214243E-2</v>
      </c>
      <c r="W12" s="180">
        <v>3.7117052004211538E-2</v>
      </c>
      <c r="X12" s="179">
        <v>0.13344753224112668</v>
      </c>
      <c r="Y12" s="179">
        <v>0.16597206991698954</v>
      </c>
      <c r="Z12" s="179">
        <v>0.16525426973910265</v>
      </c>
      <c r="AA12" s="241">
        <v>0.1</v>
      </c>
      <c r="AB12" s="179">
        <v>0.10540532277524915</v>
      </c>
      <c r="AC12" s="248">
        <f>AC5/AC10</f>
        <v>0.16666666666666666</v>
      </c>
      <c r="AD12" s="57"/>
      <c r="AE12" s="57"/>
      <c r="AF12" s="57"/>
      <c r="AG12" s="57"/>
      <c r="AH12" s="140">
        <f t="shared" si="6"/>
        <v>0.16666666666666666</v>
      </c>
      <c r="AI12" s="59"/>
      <c r="AJ12" s="59"/>
    </row>
    <row r="13" spans="1:41" ht="12.75" x14ac:dyDescent="0.2">
      <c r="A13" s="271"/>
      <c r="B13" s="267"/>
      <c r="C13" s="46" t="s">
        <v>548</v>
      </c>
      <c r="D13" s="56"/>
      <c r="E13" s="47" t="s">
        <v>456</v>
      </c>
      <c r="F13" s="48" t="s">
        <v>507</v>
      </c>
      <c r="G13" s="49"/>
      <c r="H13" s="57">
        <f t="shared" ref="H13:T13" si="8">H6/H$10</f>
        <v>5.8731708814811323E-4</v>
      </c>
      <c r="I13" s="57">
        <f t="shared" si="8"/>
        <v>0.31606223602876488</v>
      </c>
      <c r="J13" s="57">
        <f t="shared" si="8"/>
        <v>0.15493817058780951</v>
      </c>
      <c r="K13" s="57">
        <f t="shared" si="8"/>
        <v>0.12664381816164114</v>
      </c>
      <c r="L13" s="57">
        <f t="shared" si="8"/>
        <v>0.18348036597606199</v>
      </c>
      <c r="M13" s="57">
        <f t="shared" si="8"/>
        <v>0.130040315103086</v>
      </c>
      <c r="N13" s="57">
        <f t="shared" si="8"/>
        <v>0.19069439847076822</v>
      </c>
      <c r="O13" s="57">
        <f t="shared" si="8"/>
        <v>0.2381787389379155</v>
      </c>
      <c r="P13" s="57">
        <f t="shared" si="8"/>
        <v>0.14620879839555348</v>
      </c>
      <c r="Q13" s="57">
        <f t="shared" si="8"/>
        <v>0.14521305996894163</v>
      </c>
      <c r="R13" s="57">
        <f t="shared" si="8"/>
        <v>0.11413890982079232</v>
      </c>
      <c r="S13" s="57">
        <f t="shared" si="8"/>
        <v>0.11175802856518981</v>
      </c>
      <c r="T13" s="57">
        <f t="shared" si="8"/>
        <v>0.16226526930726198</v>
      </c>
      <c r="U13" s="31"/>
      <c r="V13" s="179">
        <v>0.13944339463820168</v>
      </c>
      <c r="W13" s="180">
        <v>0.32549480545862458</v>
      </c>
      <c r="X13" s="179">
        <v>4.4525573337255548E-4</v>
      </c>
      <c r="Y13" s="179">
        <v>0.16024625421790972</v>
      </c>
      <c r="Z13" s="179">
        <v>0.16595056458567431</v>
      </c>
      <c r="AA13" s="241">
        <v>0.11</v>
      </c>
      <c r="AB13" s="179">
        <v>0.11555424069487628</v>
      </c>
      <c r="AC13" s="248">
        <f>AC6/AC10</f>
        <v>0.16666666666666666</v>
      </c>
      <c r="AD13" s="57"/>
      <c r="AE13" s="57"/>
      <c r="AF13" s="57"/>
      <c r="AG13" s="57"/>
      <c r="AH13" s="141">
        <f t="shared" si="6"/>
        <v>0.16666666666666666</v>
      </c>
      <c r="AI13" s="59"/>
      <c r="AJ13" s="59"/>
    </row>
    <row r="14" spans="1:41" ht="12.75" x14ac:dyDescent="0.2">
      <c r="A14" s="271"/>
      <c r="B14" s="267"/>
      <c r="C14" s="46" t="s">
        <v>547</v>
      </c>
      <c r="D14" s="56"/>
      <c r="E14" s="47" t="s">
        <v>456</v>
      </c>
      <c r="F14" s="48" t="s">
        <v>507</v>
      </c>
      <c r="G14" s="49"/>
      <c r="H14" s="57">
        <f t="shared" ref="H14:T14" si="9">H7/H$10</f>
        <v>0.15420662723871101</v>
      </c>
      <c r="I14" s="57">
        <f t="shared" si="9"/>
        <v>9.6473713962578062E-2</v>
      </c>
      <c r="J14" s="57">
        <f t="shared" si="9"/>
        <v>0.115793297983868</v>
      </c>
      <c r="K14" s="57">
        <f t="shared" si="9"/>
        <v>0.12538959939084315</v>
      </c>
      <c r="L14" s="57">
        <f t="shared" si="9"/>
        <v>0.11263972907970066</v>
      </c>
      <c r="M14" s="57">
        <f t="shared" si="9"/>
        <v>0.15435771171537588</v>
      </c>
      <c r="N14" s="57">
        <f t="shared" si="9"/>
        <v>0.12762957350418938</v>
      </c>
      <c r="O14" s="57">
        <f t="shared" si="9"/>
        <v>0.14097071742985604</v>
      </c>
      <c r="P14" s="57">
        <f t="shared" si="9"/>
        <v>0.11012761601551879</v>
      </c>
      <c r="Q14" s="57">
        <f t="shared" si="9"/>
        <v>0.12284997003650626</v>
      </c>
      <c r="R14" s="57">
        <f t="shared" si="9"/>
        <v>0.10021127751412037</v>
      </c>
      <c r="S14" s="57">
        <f t="shared" si="9"/>
        <v>0.11846501056994109</v>
      </c>
      <c r="T14" s="57">
        <f t="shared" si="9"/>
        <v>0.12014633389504664</v>
      </c>
      <c r="U14" s="31"/>
      <c r="V14" s="179">
        <v>0.10272463642699332</v>
      </c>
      <c r="W14" s="180">
        <v>0.1281602155185235</v>
      </c>
      <c r="X14" s="179">
        <v>0.14404102484554557</v>
      </c>
      <c r="Y14" s="179">
        <v>0.11505154037635179</v>
      </c>
      <c r="Z14" s="179">
        <v>0.11540954665137791</v>
      </c>
      <c r="AA14" s="241">
        <v>0.1</v>
      </c>
      <c r="AB14" s="179">
        <v>0.17028646920795659</v>
      </c>
      <c r="AC14" s="248">
        <f>AC7/AC10</f>
        <v>0.16666666666666666</v>
      </c>
      <c r="AD14" s="57"/>
      <c r="AE14" s="57"/>
      <c r="AF14" s="57"/>
      <c r="AG14" s="57"/>
      <c r="AH14" s="140">
        <f t="shared" si="6"/>
        <v>0.16666666666666666</v>
      </c>
      <c r="AI14" s="59"/>
      <c r="AJ14" s="59"/>
    </row>
    <row r="15" spans="1:41" ht="12.75" x14ac:dyDescent="0.2">
      <c r="A15" s="271"/>
      <c r="B15" s="267"/>
      <c r="C15" s="46" t="s">
        <v>546</v>
      </c>
      <c r="D15" s="56"/>
      <c r="E15" s="47" t="s">
        <v>456</v>
      </c>
      <c r="F15" s="48" t="s">
        <v>507</v>
      </c>
      <c r="G15" s="49"/>
      <c r="H15" s="57">
        <f t="shared" ref="H15:T15" si="10">H8/H$10</f>
        <v>0.2869052132785313</v>
      </c>
      <c r="I15" s="57">
        <f t="shared" si="10"/>
        <v>5.2651541343493348E-3</v>
      </c>
      <c r="J15" s="57">
        <f t="shared" si="10"/>
        <v>1.4167757163517543E-2</v>
      </c>
      <c r="K15" s="57">
        <f t="shared" si="10"/>
        <v>3.0307981411740043E-2</v>
      </c>
      <c r="L15" s="57">
        <f t="shared" si="10"/>
        <v>1.5236413781640772E-2</v>
      </c>
      <c r="M15" s="57">
        <f t="shared" si="10"/>
        <v>3.6652999665641263E-2</v>
      </c>
      <c r="N15" s="57">
        <f t="shared" si="10"/>
        <v>1.0004747039579357E-2</v>
      </c>
      <c r="O15" s="57">
        <f t="shared" si="10"/>
        <v>4.3471047141274026E-2</v>
      </c>
      <c r="P15" s="57">
        <f t="shared" si="10"/>
        <v>3.2868947599989796E-2</v>
      </c>
      <c r="Q15" s="57">
        <f t="shared" si="10"/>
        <v>2.0728696075621167E-2</v>
      </c>
      <c r="R15" s="57">
        <f t="shared" si="10"/>
        <v>4.0854201474010428E-2</v>
      </c>
      <c r="S15" s="57">
        <f t="shared" si="10"/>
        <v>2.7307680112583461E-2</v>
      </c>
      <c r="T15" s="57">
        <f t="shared" si="10"/>
        <v>3.5339932815238735E-2</v>
      </c>
      <c r="U15" s="31"/>
      <c r="V15" s="179">
        <v>9.119600858528757E-3</v>
      </c>
      <c r="W15" s="180">
        <v>1.4227251412050649E-2</v>
      </c>
      <c r="X15" s="179">
        <v>4.3743990505281938E-2</v>
      </c>
      <c r="Y15" s="179">
        <v>1.3050784476171598E-2</v>
      </c>
      <c r="Z15" s="179">
        <v>2.9653295811688178E-2</v>
      </c>
      <c r="AA15" s="241">
        <v>0.08</v>
      </c>
      <c r="AB15" s="179">
        <v>1.0469417344904274E-2</v>
      </c>
      <c r="AC15" s="248">
        <f>AC8/AC10</f>
        <v>0.16666666666666666</v>
      </c>
      <c r="AD15" s="57"/>
      <c r="AE15" s="57"/>
      <c r="AF15" s="57"/>
      <c r="AG15" s="57"/>
      <c r="AH15" s="140">
        <f t="shared" si="6"/>
        <v>0.16666666666666666</v>
      </c>
      <c r="AI15" s="59"/>
      <c r="AJ15" s="59"/>
    </row>
    <row r="16" spans="1:41" ht="12.75" x14ac:dyDescent="0.2">
      <c r="A16" s="271"/>
      <c r="B16" s="267"/>
      <c r="C16" s="46" t="s">
        <v>545</v>
      </c>
      <c r="D16" s="56"/>
      <c r="E16" s="47" t="s">
        <v>456</v>
      </c>
      <c r="F16" s="48" t="s">
        <v>507</v>
      </c>
      <c r="G16" s="49"/>
      <c r="H16" s="57">
        <f t="shared" ref="H16:T16" si="11">H9/H$10</f>
        <v>0</v>
      </c>
      <c r="I16" s="57">
        <f t="shared" si="11"/>
        <v>0.15829830168524317</v>
      </c>
      <c r="J16" s="57">
        <f t="shared" si="11"/>
        <v>0.38378649992846214</v>
      </c>
      <c r="K16" s="57">
        <f t="shared" si="11"/>
        <v>0.18995074117259006</v>
      </c>
      <c r="L16" s="57">
        <f t="shared" si="11"/>
        <v>0.20735385666625838</v>
      </c>
      <c r="M16" s="57">
        <f t="shared" si="11"/>
        <v>0.22193620091432953</v>
      </c>
      <c r="N16" s="57">
        <f t="shared" si="11"/>
        <v>0.23933941149162774</v>
      </c>
      <c r="O16" s="57">
        <f t="shared" si="11"/>
        <v>0.29039320780637995</v>
      </c>
      <c r="P16" s="57">
        <f t="shared" si="11"/>
        <v>0.22293683215715177</v>
      </c>
      <c r="Q16" s="57">
        <f t="shared" si="11"/>
        <v>0.35261220816474675</v>
      </c>
      <c r="R16" s="57">
        <f t="shared" si="11"/>
        <v>0.309834705962582</v>
      </c>
      <c r="S16" s="57">
        <f t="shared" si="11"/>
        <v>0.27871005225448209</v>
      </c>
      <c r="T16" s="57">
        <f t="shared" si="11"/>
        <v>0.24668220531252588</v>
      </c>
      <c r="U16" s="31"/>
      <c r="V16" s="179">
        <v>0.34444739017717807</v>
      </c>
      <c r="W16" s="180">
        <v>0.30403481289390472</v>
      </c>
      <c r="X16" s="179">
        <v>0.39975019987211841</v>
      </c>
      <c r="Y16" s="179">
        <v>0.36649263232711593</v>
      </c>
      <c r="Z16" s="179">
        <v>0.29573024884858101</v>
      </c>
      <c r="AA16" s="241">
        <v>0.26</v>
      </c>
      <c r="AB16" s="179">
        <v>0.27183520650387771</v>
      </c>
      <c r="AC16" s="248">
        <f>AC9/AC10</f>
        <v>0.16666666666666666</v>
      </c>
      <c r="AD16" s="57"/>
      <c r="AE16" s="57"/>
      <c r="AF16" s="57"/>
      <c r="AG16" s="57"/>
      <c r="AH16" s="141">
        <f t="shared" si="6"/>
        <v>0.16666666666666666</v>
      </c>
      <c r="AI16" s="60"/>
      <c r="AJ16" s="60"/>
      <c r="AK16" s="29" t="s">
        <v>486</v>
      </c>
    </row>
    <row r="17" spans="1:42" ht="36" x14ac:dyDescent="0.25">
      <c r="A17" s="271"/>
      <c r="B17" s="264" t="s">
        <v>485</v>
      </c>
      <c r="C17" s="46" t="s">
        <v>553</v>
      </c>
      <c r="D17" s="56"/>
      <c r="E17" s="47" t="s">
        <v>456</v>
      </c>
      <c r="F17" s="48" t="s">
        <v>507</v>
      </c>
      <c r="G17" s="49"/>
      <c r="H17" s="61"/>
      <c r="I17" s="61"/>
      <c r="J17" s="61">
        <f t="shared" ref="J17:R17" si="12">(SUM(H10:J10)-SUM(H9:J9,H7:J7))/SUM(H34:J34)</f>
        <v>0.13960594599426124</v>
      </c>
      <c r="K17" s="61">
        <f t="shared" si="12"/>
        <v>0.14756070138459235</v>
      </c>
      <c r="L17" s="61">
        <f t="shared" si="12"/>
        <v>0.11531387549042464</v>
      </c>
      <c r="M17" s="61">
        <f t="shared" si="12"/>
        <v>0.12195054482966643</v>
      </c>
      <c r="N17" s="61">
        <f t="shared" si="12"/>
        <v>0.12036184975274133</v>
      </c>
      <c r="O17" s="61">
        <f t="shared" si="12"/>
        <v>0.12537524034014572</v>
      </c>
      <c r="P17" s="61">
        <f t="shared" si="12"/>
        <v>0.14315154467787136</v>
      </c>
      <c r="Q17" s="61">
        <f t="shared" si="12"/>
        <v>0.14839113895367639</v>
      </c>
      <c r="R17" s="61">
        <f t="shared" si="12"/>
        <v>0.16710811668214989</v>
      </c>
      <c r="S17" s="61">
        <f>(SUM(Q10:S10)-SUM(Q9:S9,Q7:S7))/SUM(Q34:S34)</f>
        <v>0.16872620083981599</v>
      </c>
      <c r="T17" s="62">
        <f>SUM(T4,T6)/T34</f>
        <v>0.11233018437228651</v>
      </c>
      <c r="U17" s="31"/>
      <c r="V17" s="181">
        <f>(SUM(R10:S10,V10)-SUM(R9:S9,V9,R7:S7,V7))/SUM(R34:S34,V34)</f>
        <v>0.20916233651752072</v>
      </c>
      <c r="W17" s="182">
        <f>(SUM(S10:T10,W10)-SUM(S9:T9,W9,S7:T7,W7))/SUM(S34:T34,W34)</f>
        <v>0.14640212714731757</v>
      </c>
      <c r="X17" s="181">
        <f>+(SUM(V10:X10)-SUM(V9:X9,V7:X7))/SUM(V34:X34)</f>
        <v>0.66666666666666663</v>
      </c>
      <c r="Y17" s="181">
        <f>(SUM(U10:V10,Y10)-SUM(U9:V9,Y9,U7:V7,Y7))/SUM(U34:V34,Y34)</f>
        <v>0.66666666666666663</v>
      </c>
      <c r="Z17" s="181">
        <f t="shared" ref="Z17:AG17" si="13">(SUM(V10:W10,Z10)-SUM(V9:W9,Z9,V7:W7,Z7))/SUM(V34:W34,Z34)</f>
        <v>0.66666666666666663</v>
      </c>
      <c r="AA17" s="181">
        <f t="shared" si="13"/>
        <v>0.66666666666666663</v>
      </c>
      <c r="AB17" s="181">
        <f t="shared" si="13"/>
        <v>0.66666666666666663</v>
      </c>
      <c r="AC17" s="249">
        <f t="shared" si="13"/>
        <v>0.66666666666666663</v>
      </c>
      <c r="AD17" s="61">
        <f t="shared" si="13"/>
        <v>0.66666666666666663</v>
      </c>
      <c r="AE17" s="61">
        <f t="shared" si="13"/>
        <v>0.66666666666666663</v>
      </c>
      <c r="AF17" s="61">
        <f t="shared" si="13"/>
        <v>0.66666666666666663</v>
      </c>
      <c r="AG17" s="61">
        <f t="shared" si="13"/>
        <v>0.66666666666666663</v>
      </c>
      <c r="AH17" s="142">
        <f>(SUM(AD10:AE10,AH10)-SUM(AD9:AE9,AH9,AD7:AE7,AH7))/SUM(AD34:AE34,AH34)</f>
        <v>0.66666666666666663</v>
      </c>
      <c r="AI17" s="59"/>
      <c r="AJ17" s="59"/>
    </row>
    <row r="18" spans="1:42" ht="24" x14ac:dyDescent="0.25">
      <c r="A18" s="271"/>
      <c r="B18" s="266"/>
      <c r="C18" s="46" t="s">
        <v>554</v>
      </c>
      <c r="D18" s="56"/>
      <c r="E18" s="47" t="s">
        <v>456</v>
      </c>
      <c r="F18" s="48" t="s">
        <v>507</v>
      </c>
      <c r="G18" s="49"/>
      <c r="H18" s="61"/>
      <c r="I18" s="61"/>
      <c r="J18" s="63">
        <f t="shared" ref="J18:R18" si="14">SUM(H10:J10)/SUM(H34:J34)</f>
        <v>0.20736313202830634</v>
      </c>
      <c r="K18" s="64">
        <f t="shared" si="14"/>
        <v>0.22648426052557408</v>
      </c>
      <c r="L18" s="63">
        <f t="shared" si="14"/>
        <v>0.18500353668745742</v>
      </c>
      <c r="M18" s="63">
        <f t="shared" si="14"/>
        <v>0.1834608396236509</v>
      </c>
      <c r="N18" s="63">
        <f t="shared" si="14"/>
        <v>0.18579115769060456</v>
      </c>
      <c r="O18" s="63">
        <f t="shared" si="14"/>
        <v>0.20515524756382547</v>
      </c>
      <c r="P18" s="64">
        <f t="shared" si="14"/>
        <v>0.22785449266823071</v>
      </c>
      <c r="Q18" s="64">
        <f t="shared" si="14"/>
        <v>0.2521509737659044</v>
      </c>
      <c r="R18" s="64">
        <f t="shared" si="14"/>
        <v>0.28152347812379191</v>
      </c>
      <c r="S18" s="64">
        <f>SUM(Q10:S10)/SUM(Q34:S34)</f>
        <v>0.29367317595657466</v>
      </c>
      <c r="T18" s="65">
        <f>T10/T34</f>
        <v>0.22281189573290622</v>
      </c>
      <c r="U18" s="31"/>
      <c r="V18" s="183">
        <f>SUM(R10:S10,V10)/SUM(R34:S34,V34)</f>
        <v>0.34683317249070528</v>
      </c>
      <c r="W18" s="184">
        <f t="shared" ref="W18" si="15">SUM(S10:T10,W10)/SUM(S34:T34,W34)</f>
        <v>0.23198411923840623</v>
      </c>
      <c r="X18" s="183">
        <f>SUM(V10:X10)/SUM(V34:X34)</f>
        <v>1</v>
      </c>
      <c r="Y18" s="183">
        <f>SUM(U10:V10,Y10)/SUM(U34:V34,Y34)</f>
        <v>1</v>
      </c>
      <c r="Z18" s="183">
        <f t="shared" ref="Z18" si="16">SUM(V10:W10,Z10)/SUM(V34:W34,Z34)</f>
        <v>1</v>
      </c>
      <c r="AA18" s="183">
        <f t="shared" ref="AA18" si="17">SUM(W10:X10,AA10)/SUM(W34:X34,AA34)</f>
        <v>1</v>
      </c>
      <c r="AB18" s="183">
        <f t="shared" ref="AB18" si="18">SUM(X10:Y10,AB10)/SUM(X34:Y34,AB34)</f>
        <v>1</v>
      </c>
      <c r="AC18" s="250">
        <f t="shared" ref="AC18" si="19">SUM(Y10:Z10,AC10)/SUM(Y34:Z34,AC34)</f>
        <v>1</v>
      </c>
      <c r="AD18" s="64">
        <f t="shared" ref="AD18" si="20">SUM(Z10:AA10,AD10)/SUM(Z34:AA34,AD34)</f>
        <v>1</v>
      </c>
      <c r="AE18" s="64">
        <f t="shared" ref="AE18" si="21">SUM(AA10:AB10,AE10)/SUM(AA34:AB34,AE34)</f>
        <v>1</v>
      </c>
      <c r="AF18" s="64">
        <f t="shared" ref="AF18" si="22">SUM(AB10:AC10,AF10)/SUM(AB34:AC34,AF34)</f>
        <v>1</v>
      </c>
      <c r="AG18" s="64">
        <f t="shared" ref="AG18" si="23">SUM(AC10:AD10,AG10)/SUM(AC34:AD34,AG34)</f>
        <v>1</v>
      </c>
      <c r="AH18" s="143">
        <f>SUM(AD10:AE10,AH10)/SUM(AD34:AE34,AH34)</f>
        <v>1</v>
      </c>
      <c r="AI18" s="59"/>
      <c r="AJ18" s="59"/>
      <c r="AK18" s="29" t="s">
        <v>487</v>
      </c>
    </row>
    <row r="19" spans="1:42" ht="3.75" customHeight="1" x14ac:dyDescent="0.25">
      <c r="A19" s="271"/>
      <c r="B19" s="66"/>
      <c r="C19" s="66"/>
      <c r="D19" s="67"/>
      <c r="E19" s="47"/>
      <c r="F19" s="48"/>
      <c r="G19" s="49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7"/>
      <c r="U19" s="31"/>
      <c r="V19" s="185"/>
      <c r="W19" s="186"/>
      <c r="X19" s="187"/>
      <c r="Y19" s="187"/>
      <c r="Z19" s="187"/>
      <c r="AA19" s="187"/>
      <c r="AB19" s="187"/>
      <c r="AC19" s="47"/>
      <c r="AD19" s="47"/>
      <c r="AE19" s="47"/>
      <c r="AF19" s="47"/>
      <c r="AG19" s="47"/>
      <c r="AH19" s="144"/>
      <c r="AI19" s="69"/>
      <c r="AJ19" s="69"/>
    </row>
    <row r="20" spans="1:42" ht="36" x14ac:dyDescent="0.25">
      <c r="A20" s="271"/>
      <c r="B20" s="264" t="s">
        <v>601</v>
      </c>
      <c r="C20" s="46" t="s">
        <v>593</v>
      </c>
      <c r="D20" s="56"/>
      <c r="E20" s="47" t="s">
        <v>458</v>
      </c>
      <c r="F20" s="47" t="s">
        <v>512</v>
      </c>
      <c r="G20" s="49"/>
      <c r="H20" s="70"/>
      <c r="I20" s="70"/>
      <c r="J20" s="70"/>
      <c r="K20" s="70"/>
      <c r="L20" s="70"/>
      <c r="M20" s="70"/>
      <c r="N20" s="70"/>
      <c r="O20" s="70"/>
      <c r="P20" s="70"/>
      <c r="Q20" s="70"/>
      <c r="R20" s="71">
        <v>1796</v>
      </c>
      <c r="S20" s="72"/>
      <c r="T20" s="73"/>
      <c r="U20" s="31"/>
      <c r="V20" s="188"/>
      <c r="W20" s="189">
        <v>5000</v>
      </c>
      <c r="X20" s="189">
        <v>5000</v>
      </c>
      <c r="Y20" s="189">
        <v>5000</v>
      </c>
      <c r="Z20" s="189">
        <v>5000</v>
      </c>
      <c r="AA20" s="189">
        <v>5000</v>
      </c>
      <c r="AB20" s="189">
        <v>5000</v>
      </c>
      <c r="AC20" s="189">
        <v>5000</v>
      </c>
      <c r="AD20" s="73"/>
      <c r="AE20" s="73"/>
      <c r="AF20" s="73"/>
      <c r="AG20" s="73"/>
      <c r="AH20" s="145"/>
      <c r="AI20" s="74"/>
      <c r="AJ20" s="74"/>
      <c r="AK20" s="29" t="s">
        <v>488</v>
      </c>
    </row>
    <row r="21" spans="1:42" ht="28.5" customHeight="1" x14ac:dyDescent="0.25">
      <c r="A21" s="271"/>
      <c r="B21" s="265"/>
      <c r="C21" s="46" t="s">
        <v>558</v>
      </c>
      <c r="D21" s="56"/>
      <c r="E21" s="47" t="s">
        <v>458</v>
      </c>
      <c r="F21" s="47" t="s">
        <v>512</v>
      </c>
      <c r="G21" s="49"/>
      <c r="H21" s="70"/>
      <c r="I21" s="70"/>
      <c r="J21" s="70"/>
      <c r="K21" s="70"/>
      <c r="L21" s="70"/>
      <c r="M21" s="70"/>
      <c r="N21" s="70"/>
      <c r="O21" s="70"/>
      <c r="P21" s="70"/>
      <c r="Q21" s="70"/>
      <c r="R21" s="75">
        <v>1582</v>
      </c>
      <c r="S21" s="72"/>
      <c r="T21" s="73"/>
      <c r="U21" s="31"/>
      <c r="V21" s="188"/>
      <c r="W21" s="189">
        <v>100</v>
      </c>
      <c r="X21" s="189">
        <v>100</v>
      </c>
      <c r="Y21" s="189">
        <v>100</v>
      </c>
      <c r="Z21" s="189">
        <v>100</v>
      </c>
      <c r="AA21" s="189">
        <v>100</v>
      </c>
      <c r="AB21" s="189">
        <v>100</v>
      </c>
      <c r="AC21" s="189">
        <v>100</v>
      </c>
      <c r="AD21" s="73"/>
      <c r="AE21" s="73"/>
      <c r="AF21" s="73"/>
      <c r="AG21" s="73"/>
      <c r="AH21" s="145"/>
      <c r="AI21" s="74"/>
      <c r="AJ21" s="74"/>
      <c r="AM21" s="136"/>
    </row>
    <row r="22" spans="1:42" ht="28.5" customHeight="1" x14ac:dyDescent="0.25">
      <c r="A22" s="271"/>
      <c r="B22" s="265"/>
      <c r="C22" s="46" t="s">
        <v>591</v>
      </c>
      <c r="D22" s="56"/>
      <c r="E22" s="47"/>
      <c r="F22" s="47"/>
      <c r="G22" s="49"/>
      <c r="H22" s="70"/>
      <c r="I22" s="70"/>
      <c r="J22" s="70"/>
      <c r="K22" s="70"/>
      <c r="L22" s="70"/>
      <c r="M22" s="70"/>
      <c r="N22" s="70"/>
      <c r="O22" s="70"/>
      <c r="P22" s="70"/>
      <c r="Q22" s="70"/>
      <c r="R22" s="75"/>
      <c r="S22" s="72"/>
      <c r="T22" s="73"/>
      <c r="U22" s="31"/>
      <c r="V22" s="188"/>
      <c r="W22" s="189">
        <v>0</v>
      </c>
      <c r="X22" s="189">
        <v>0</v>
      </c>
      <c r="Y22" s="189">
        <v>0</v>
      </c>
      <c r="Z22" s="189">
        <v>0</v>
      </c>
      <c r="AA22" s="189">
        <v>0</v>
      </c>
      <c r="AB22" s="189">
        <v>0</v>
      </c>
      <c r="AC22" s="189">
        <v>0</v>
      </c>
      <c r="AD22" s="73"/>
      <c r="AE22" s="73"/>
      <c r="AF22" s="73"/>
      <c r="AG22" s="73"/>
      <c r="AH22" s="145"/>
      <c r="AI22" s="74"/>
      <c r="AJ22" s="74"/>
    </row>
    <row r="23" spans="1:42" ht="28.5" customHeight="1" x14ac:dyDescent="0.25">
      <c r="A23" s="271"/>
      <c r="B23" s="265"/>
      <c r="C23" s="46" t="s">
        <v>592</v>
      </c>
      <c r="D23" s="56"/>
      <c r="E23" s="47"/>
      <c r="F23" s="47"/>
      <c r="G23" s="49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5"/>
      <c r="S23" s="72"/>
      <c r="T23" s="73"/>
      <c r="U23" s="31"/>
      <c r="V23" s="188"/>
      <c r="W23" s="189">
        <v>0</v>
      </c>
      <c r="X23" s="189">
        <v>0</v>
      </c>
      <c r="Y23" s="189">
        <v>0</v>
      </c>
      <c r="Z23" s="189">
        <v>0</v>
      </c>
      <c r="AA23" s="189">
        <v>0</v>
      </c>
      <c r="AB23" s="189">
        <v>0</v>
      </c>
      <c r="AC23" s="189">
        <v>0</v>
      </c>
      <c r="AD23" s="242">
        <v>0.96</v>
      </c>
      <c r="AE23" s="242">
        <v>0.96</v>
      </c>
      <c r="AF23" s="242">
        <v>0.96</v>
      </c>
      <c r="AG23" s="242">
        <v>0.96</v>
      </c>
      <c r="AH23" s="145"/>
      <c r="AI23" s="74"/>
      <c r="AJ23" s="74"/>
      <c r="AP23" s="244" t="e">
        <f>29795/AC22*100</f>
        <v>#DIV/0!</v>
      </c>
    </row>
    <row r="24" spans="1:42" ht="28.5" customHeight="1" x14ac:dyDescent="0.25">
      <c r="A24" s="271"/>
      <c r="B24" s="265"/>
      <c r="C24" s="46" t="s">
        <v>544</v>
      </c>
      <c r="D24" s="56"/>
      <c r="E24" s="47" t="s">
        <v>458</v>
      </c>
      <c r="F24" s="47" t="s">
        <v>512</v>
      </c>
      <c r="G24" s="49"/>
      <c r="H24" s="70"/>
      <c r="I24" s="70"/>
      <c r="J24" s="70"/>
      <c r="K24" s="70"/>
      <c r="L24" s="70"/>
      <c r="M24" s="70"/>
      <c r="N24" s="70"/>
      <c r="O24" s="70"/>
      <c r="P24" s="70"/>
      <c r="Q24" s="70"/>
      <c r="R24" s="75">
        <v>765</v>
      </c>
      <c r="S24" s="76" t="s">
        <v>543</v>
      </c>
      <c r="T24" s="73"/>
      <c r="U24" s="31"/>
      <c r="V24" s="190"/>
      <c r="W24" s="189">
        <v>350</v>
      </c>
      <c r="X24" s="189">
        <v>350</v>
      </c>
      <c r="Y24" s="189">
        <v>350</v>
      </c>
      <c r="Z24" s="189">
        <v>350</v>
      </c>
      <c r="AA24" s="189">
        <v>350</v>
      </c>
      <c r="AB24" s="189">
        <v>350</v>
      </c>
      <c r="AC24" s="189">
        <v>350</v>
      </c>
      <c r="AD24" s="73"/>
      <c r="AE24" s="73"/>
      <c r="AF24" s="73"/>
      <c r="AG24" s="73"/>
      <c r="AH24" s="146"/>
      <c r="AI24" s="74"/>
      <c r="AJ24" s="74"/>
      <c r="AM24" s="137"/>
    </row>
    <row r="25" spans="1:42" ht="28.5" customHeight="1" x14ac:dyDescent="0.25">
      <c r="A25" s="271"/>
      <c r="B25" s="265"/>
      <c r="C25" s="46" t="s">
        <v>558</v>
      </c>
      <c r="D25" s="56"/>
      <c r="E25" s="47" t="s">
        <v>458</v>
      </c>
      <c r="F25" s="47" t="s">
        <v>512</v>
      </c>
      <c r="G25" s="49"/>
      <c r="H25" s="70"/>
      <c r="I25" s="70"/>
      <c r="J25" s="70"/>
      <c r="K25" s="70"/>
      <c r="L25" s="70"/>
      <c r="M25" s="70"/>
      <c r="N25" s="70"/>
      <c r="O25" s="70"/>
      <c r="P25" s="70"/>
      <c r="Q25" s="70"/>
      <c r="R25" s="71">
        <v>594</v>
      </c>
      <c r="S25" s="76"/>
      <c r="T25" s="73"/>
      <c r="U25" s="31"/>
      <c r="V25" s="190"/>
      <c r="W25" s="189">
        <v>140</v>
      </c>
      <c r="X25" s="189">
        <v>140</v>
      </c>
      <c r="Y25" s="189">
        <v>140</v>
      </c>
      <c r="Z25" s="189">
        <v>140</v>
      </c>
      <c r="AA25" s="189">
        <v>140</v>
      </c>
      <c r="AB25" s="189">
        <v>140</v>
      </c>
      <c r="AC25" s="189">
        <v>140</v>
      </c>
      <c r="AD25" s="73"/>
      <c r="AE25" s="73"/>
      <c r="AF25" s="73"/>
      <c r="AG25" s="73"/>
      <c r="AH25" s="146"/>
      <c r="AI25" s="74"/>
      <c r="AJ25" s="74"/>
      <c r="AM25" s="137"/>
    </row>
    <row r="26" spans="1:42" ht="24" x14ac:dyDescent="0.25">
      <c r="A26" s="271"/>
      <c r="B26" s="265"/>
      <c r="C26" s="46" t="s">
        <v>542</v>
      </c>
      <c r="D26" s="56"/>
      <c r="E26" s="47" t="s">
        <v>458</v>
      </c>
      <c r="F26" s="47" t="s">
        <v>512</v>
      </c>
      <c r="G26" s="49"/>
      <c r="H26" s="77"/>
      <c r="I26" s="77"/>
      <c r="J26" s="77"/>
      <c r="K26" s="77"/>
      <c r="L26" s="77"/>
      <c r="M26" s="77"/>
      <c r="N26" s="77"/>
      <c r="O26" s="77"/>
      <c r="P26" s="77"/>
      <c r="Q26" s="77"/>
      <c r="R26" s="78">
        <v>9619</v>
      </c>
      <c r="S26" s="79"/>
      <c r="T26" s="80"/>
      <c r="U26" s="31"/>
      <c r="V26" s="191"/>
      <c r="W26" s="192">
        <v>500</v>
      </c>
      <c r="X26" s="192">
        <v>500</v>
      </c>
      <c r="Y26" s="192">
        <v>500</v>
      </c>
      <c r="Z26" s="192">
        <v>500</v>
      </c>
      <c r="AA26" s="192">
        <v>500</v>
      </c>
      <c r="AB26" s="192">
        <v>500</v>
      </c>
      <c r="AC26" s="192">
        <v>500</v>
      </c>
      <c r="AD26" s="80"/>
      <c r="AE26" s="80"/>
      <c r="AF26" s="80"/>
      <c r="AG26" s="80"/>
      <c r="AH26" s="147"/>
      <c r="AI26" s="74"/>
      <c r="AJ26" s="74"/>
    </row>
    <row r="27" spans="1:42" ht="24" x14ac:dyDescent="0.25">
      <c r="A27" s="271"/>
      <c r="B27" s="266"/>
      <c r="C27" s="46" t="s">
        <v>541</v>
      </c>
      <c r="D27" s="67"/>
      <c r="E27" s="47" t="s">
        <v>458</v>
      </c>
      <c r="F27" s="47" t="s">
        <v>512</v>
      </c>
      <c r="G27" s="49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78">
        <v>1641.507758400001</v>
      </c>
      <c r="S27" s="81"/>
      <c r="T27" s="82"/>
      <c r="U27" s="31"/>
      <c r="V27" s="193"/>
      <c r="W27" s="194">
        <v>500</v>
      </c>
      <c r="X27" s="194">
        <v>500</v>
      </c>
      <c r="Y27" s="194">
        <v>500</v>
      </c>
      <c r="Z27" s="194">
        <v>500</v>
      </c>
      <c r="AA27" s="194">
        <v>500</v>
      </c>
      <c r="AB27" s="194">
        <v>500</v>
      </c>
      <c r="AC27" s="194">
        <v>500</v>
      </c>
      <c r="AD27" s="82"/>
      <c r="AE27" s="82"/>
      <c r="AF27" s="82"/>
      <c r="AG27" s="82"/>
      <c r="AH27" s="148"/>
      <c r="AI27" s="83"/>
      <c r="AJ27" s="83"/>
    </row>
    <row r="28" spans="1:42" ht="3.75" customHeight="1" x14ac:dyDescent="0.25">
      <c r="A28" s="271"/>
      <c r="B28" s="84"/>
      <c r="C28" s="66"/>
      <c r="D28" s="67"/>
      <c r="E28" s="47"/>
      <c r="F28" s="47"/>
      <c r="G28" s="49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7"/>
      <c r="U28" s="31"/>
      <c r="V28" s="185"/>
      <c r="W28" s="186"/>
      <c r="X28" s="187"/>
      <c r="Y28" s="187"/>
      <c r="Z28" s="187"/>
      <c r="AA28" s="187"/>
      <c r="AB28" s="187"/>
      <c r="AC28" s="47"/>
      <c r="AD28" s="47"/>
      <c r="AE28" s="47"/>
      <c r="AF28" s="47"/>
      <c r="AG28" s="47"/>
      <c r="AH28" s="144"/>
      <c r="AI28" s="69"/>
      <c r="AJ28" s="69"/>
    </row>
    <row r="29" spans="1:42" ht="24" x14ac:dyDescent="0.25">
      <c r="A29" s="271"/>
      <c r="B29" s="264" t="s">
        <v>459</v>
      </c>
      <c r="C29" s="46" t="s">
        <v>460</v>
      </c>
      <c r="D29" s="56"/>
      <c r="E29" s="47" t="s">
        <v>458</v>
      </c>
      <c r="F29" s="47" t="s">
        <v>512</v>
      </c>
      <c r="G29" s="49"/>
      <c r="H29" s="85">
        <v>19</v>
      </c>
      <c r="I29" s="85">
        <v>23</v>
      </c>
      <c r="J29" s="85">
        <v>27</v>
      </c>
      <c r="K29" s="85">
        <v>35</v>
      </c>
      <c r="L29" s="85">
        <v>36</v>
      </c>
      <c r="M29" s="85">
        <v>39</v>
      </c>
      <c r="N29" s="85">
        <v>21</v>
      </c>
      <c r="O29" s="85">
        <v>28</v>
      </c>
      <c r="P29" s="85">
        <v>29</v>
      </c>
      <c r="Q29" s="85">
        <v>37</v>
      </c>
      <c r="R29" s="85">
        <v>30</v>
      </c>
      <c r="S29" s="85">
        <v>29</v>
      </c>
      <c r="T29" s="86">
        <v>353</v>
      </c>
      <c r="U29" s="31"/>
      <c r="V29" s="195">
        <v>32</v>
      </c>
      <c r="W29" s="196">
        <v>15</v>
      </c>
      <c r="X29" s="197">
        <v>18</v>
      </c>
      <c r="Y29" s="197">
        <v>24</v>
      </c>
      <c r="Z29" s="197">
        <v>32</v>
      </c>
      <c r="AA29" s="197">
        <v>28</v>
      </c>
      <c r="AB29" s="197">
        <v>23</v>
      </c>
      <c r="AC29" s="66">
        <v>19</v>
      </c>
      <c r="AD29" s="86"/>
      <c r="AE29" s="86"/>
      <c r="AF29" s="86"/>
      <c r="AG29" s="86"/>
      <c r="AH29" s="149">
        <f>SUM(V29:AG29)</f>
        <v>191</v>
      </c>
      <c r="AI29" s="87"/>
      <c r="AJ29" s="87"/>
    </row>
    <row r="30" spans="1:42" ht="24" x14ac:dyDescent="0.25">
      <c r="A30" s="271"/>
      <c r="B30" s="265"/>
      <c r="C30" s="46" t="s">
        <v>461</v>
      </c>
      <c r="D30" s="56"/>
      <c r="E30" s="47" t="s">
        <v>458</v>
      </c>
      <c r="F30" s="47" t="s">
        <v>512</v>
      </c>
      <c r="G30" s="49"/>
      <c r="H30" s="88">
        <v>5.9150999999999998</v>
      </c>
      <c r="I30" s="85">
        <v>9.7525300000000001</v>
      </c>
      <c r="J30" s="88">
        <v>2.9750000000000001</v>
      </c>
      <c r="K30" s="88">
        <v>4.3326200000000004</v>
      </c>
      <c r="L30" s="88">
        <v>105.52656</v>
      </c>
      <c r="M30" s="88">
        <v>7.0271600000000003</v>
      </c>
      <c r="N30" s="88">
        <v>3.8944399999999999</v>
      </c>
      <c r="O30" s="88">
        <v>3.8200400000000001</v>
      </c>
      <c r="P30" s="88">
        <v>3.3452700000000002</v>
      </c>
      <c r="Q30" s="88">
        <v>4.4114800000000001</v>
      </c>
      <c r="R30" s="88">
        <v>3.19008</v>
      </c>
      <c r="S30" s="88">
        <v>3.4470100000000001</v>
      </c>
      <c r="T30" s="89">
        <v>157.63729000000004</v>
      </c>
      <c r="U30" s="31"/>
      <c r="V30" s="178">
        <v>4.8499999999999996</v>
      </c>
      <c r="W30" s="198">
        <v>1.72</v>
      </c>
      <c r="X30" s="199">
        <v>1.42</v>
      </c>
      <c r="Y30" s="199">
        <v>2.12</v>
      </c>
      <c r="Z30" s="199">
        <v>5.74</v>
      </c>
      <c r="AA30" s="199">
        <v>5.85</v>
      </c>
      <c r="AB30" s="199">
        <v>5.57</v>
      </c>
      <c r="AC30" s="251">
        <v>3.71</v>
      </c>
      <c r="AD30" s="89"/>
      <c r="AE30" s="89"/>
      <c r="AF30" s="89"/>
      <c r="AG30" s="89"/>
      <c r="AH30" s="150">
        <f>SUM(V30:AG30)</f>
        <v>30.98</v>
      </c>
      <c r="AI30" s="53"/>
      <c r="AJ30" s="53"/>
    </row>
    <row r="31" spans="1:42" ht="24" hidden="1" x14ac:dyDescent="0.25">
      <c r="A31" s="271"/>
      <c r="B31" s="265"/>
      <c r="C31" s="46" t="s">
        <v>462</v>
      </c>
      <c r="D31" s="56"/>
      <c r="E31" s="47" t="s">
        <v>458</v>
      </c>
      <c r="F31" s="47" t="s">
        <v>512</v>
      </c>
      <c r="G31" s="49"/>
      <c r="H31" s="50">
        <v>5.9150999999999998</v>
      </c>
      <c r="I31" s="50">
        <v>15.667629999999999</v>
      </c>
      <c r="J31" s="50">
        <v>18.64263</v>
      </c>
      <c r="K31" s="50">
        <v>22.975250000000003</v>
      </c>
      <c r="L31" s="50">
        <v>128.50181000000001</v>
      </c>
      <c r="M31" s="50">
        <v>135.52897000000002</v>
      </c>
      <c r="N31" s="50">
        <v>139.42341000000002</v>
      </c>
      <c r="O31" s="50">
        <v>143.24345000000002</v>
      </c>
      <c r="P31" s="50">
        <v>146.58872000000002</v>
      </c>
      <c r="Q31" s="50">
        <v>151.00020000000004</v>
      </c>
      <c r="R31" s="88">
        <v>154.19028000000003</v>
      </c>
      <c r="S31" s="88">
        <v>157.63729000000004</v>
      </c>
      <c r="T31" s="90"/>
      <c r="U31" s="31"/>
      <c r="V31" s="178">
        <f>V30</f>
        <v>4.8499999999999996</v>
      </c>
      <c r="W31" s="198">
        <f>V31+W30</f>
        <v>6.5699999999999994</v>
      </c>
      <c r="X31" s="200"/>
      <c r="Y31" s="200"/>
      <c r="Z31" s="200"/>
      <c r="AA31" s="200"/>
      <c r="AB31" s="200"/>
      <c r="AC31" s="252"/>
      <c r="AD31" s="90"/>
      <c r="AE31" s="90"/>
      <c r="AF31" s="90"/>
      <c r="AG31" s="90"/>
      <c r="AH31" s="150"/>
      <c r="AI31" s="53"/>
      <c r="AJ31" s="53"/>
      <c r="AK31" s="91">
        <f>(R31-100)/R34</f>
        <v>0.64242582303356277</v>
      </c>
    </row>
    <row r="32" spans="1:42" ht="24" x14ac:dyDescent="0.25">
      <c r="A32" s="272"/>
      <c r="B32" s="266"/>
      <c r="C32" s="46" t="s">
        <v>463</v>
      </c>
      <c r="D32" s="47"/>
      <c r="E32" s="47" t="s">
        <v>458</v>
      </c>
      <c r="F32" s="47" t="s">
        <v>512</v>
      </c>
      <c r="G32" s="49"/>
      <c r="H32" s="50">
        <v>0.63800999999999997</v>
      </c>
      <c r="I32" s="50">
        <v>1.22001</v>
      </c>
      <c r="J32" s="50">
        <v>1.82002</v>
      </c>
      <c r="K32" s="50">
        <v>0.05</v>
      </c>
      <c r="L32" s="92">
        <v>0</v>
      </c>
      <c r="M32" s="92">
        <v>0</v>
      </c>
      <c r="N32" s="92">
        <v>0</v>
      </c>
      <c r="O32" s="92">
        <v>0</v>
      </c>
      <c r="P32" s="92">
        <v>0</v>
      </c>
      <c r="Q32" s="50">
        <v>0.19983999999999999</v>
      </c>
      <c r="R32" s="50">
        <v>1.4550000000000001</v>
      </c>
      <c r="S32" s="50">
        <v>0.48199999999999998</v>
      </c>
      <c r="T32" s="52">
        <v>5.8648800000000003</v>
      </c>
      <c r="U32" s="31"/>
      <c r="V32" s="175">
        <v>1.55</v>
      </c>
      <c r="W32" s="176">
        <v>0</v>
      </c>
      <c r="X32" s="201">
        <v>0.17</v>
      </c>
      <c r="Y32" s="177">
        <v>0.11</v>
      </c>
      <c r="Z32" s="177">
        <v>1.8</v>
      </c>
      <c r="AA32" s="177">
        <v>0.56000000000000005</v>
      </c>
      <c r="AB32" s="177">
        <v>0.43</v>
      </c>
      <c r="AC32" s="247">
        <v>0.93</v>
      </c>
      <c r="AD32" s="52"/>
      <c r="AE32" s="52"/>
      <c r="AF32" s="52"/>
      <c r="AG32" s="52"/>
      <c r="AH32" s="139">
        <f>SUM(V32:AG32)</f>
        <v>5.5499999999999989</v>
      </c>
      <c r="AI32" s="53"/>
      <c r="AJ32" s="53"/>
      <c r="AM32" s="54"/>
    </row>
    <row r="33" spans="1:41" s="30" customFormat="1" ht="4.5" customHeight="1" x14ac:dyDescent="0.25">
      <c r="A33" s="87"/>
      <c r="B33" s="93"/>
      <c r="C33" s="69"/>
      <c r="D33" s="69"/>
      <c r="E33" s="69"/>
      <c r="F33" s="69"/>
      <c r="G33" s="49"/>
      <c r="H33" s="94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69"/>
      <c r="U33" s="31"/>
      <c r="V33" s="202"/>
      <c r="W33" s="202"/>
      <c r="X33" s="197"/>
      <c r="Y33" s="197"/>
      <c r="Z33" s="197"/>
      <c r="AA33" s="197"/>
      <c r="AB33" s="197"/>
      <c r="AC33" s="66"/>
      <c r="AD33" s="66"/>
      <c r="AE33" s="66"/>
      <c r="AF33" s="66"/>
      <c r="AG33" s="66"/>
      <c r="AH33" s="49"/>
      <c r="AI33" s="69"/>
      <c r="AJ33" s="69"/>
    </row>
    <row r="34" spans="1:41" ht="31.5" customHeight="1" x14ac:dyDescent="0.25">
      <c r="A34" s="258" t="s">
        <v>464</v>
      </c>
      <c r="B34" s="259"/>
      <c r="C34" s="46" t="s">
        <v>596</v>
      </c>
      <c r="D34" s="67"/>
      <c r="E34" s="47" t="s">
        <v>458</v>
      </c>
      <c r="F34" s="47" t="s">
        <v>512</v>
      </c>
      <c r="G34" s="49"/>
      <c r="H34" s="88">
        <v>114.0235725</v>
      </c>
      <c r="I34" s="88">
        <v>100.1346222</v>
      </c>
      <c r="J34" s="88">
        <v>123.22387999999999</v>
      </c>
      <c r="K34" s="88">
        <v>146.31679269999998</v>
      </c>
      <c r="L34" s="88">
        <v>157.31991879999998</v>
      </c>
      <c r="M34" s="88">
        <v>111.71311059999999</v>
      </c>
      <c r="N34" s="88">
        <v>120.49424519999999</v>
      </c>
      <c r="O34" s="88">
        <v>76.039420000000007</v>
      </c>
      <c r="P34" s="88">
        <v>91.937522400000006</v>
      </c>
      <c r="Q34" s="88">
        <v>105.42634559999999</v>
      </c>
      <c r="R34" s="88">
        <v>84.352586799999983</v>
      </c>
      <c r="S34" s="88">
        <v>93.901324500000001</v>
      </c>
      <c r="T34" s="89">
        <v>1324.8833413</v>
      </c>
      <c r="U34" s="31"/>
      <c r="V34" s="178">
        <v>6</v>
      </c>
      <c r="W34" s="178">
        <v>6</v>
      </c>
      <c r="X34" s="178">
        <v>6</v>
      </c>
      <c r="Y34" s="178">
        <v>6</v>
      </c>
      <c r="Z34" s="178">
        <v>6</v>
      </c>
      <c r="AA34" s="178">
        <v>6</v>
      </c>
      <c r="AB34" s="178">
        <v>6</v>
      </c>
      <c r="AC34" s="178">
        <v>6</v>
      </c>
      <c r="AD34" s="89"/>
      <c r="AE34" s="89"/>
      <c r="AF34" s="89"/>
      <c r="AG34" s="89"/>
      <c r="AH34" s="151">
        <f>SUM(V34:AG34)</f>
        <v>48</v>
      </c>
      <c r="AI34" s="53"/>
      <c r="AJ34" s="53"/>
      <c r="AK34" s="91">
        <f>(R34-R35)/R35</f>
        <v>-0.13123719006164891</v>
      </c>
      <c r="AM34" s="55"/>
      <c r="AN34" s="55"/>
    </row>
    <row r="35" spans="1:41" ht="24" x14ac:dyDescent="0.25">
      <c r="A35" s="260"/>
      <c r="B35" s="261"/>
      <c r="C35" s="46" t="s">
        <v>595</v>
      </c>
      <c r="D35" s="67"/>
      <c r="E35" s="47" t="s">
        <v>458</v>
      </c>
      <c r="F35" s="47" t="s">
        <v>512</v>
      </c>
      <c r="G35" s="49"/>
      <c r="H35" s="88">
        <v>117.8411074</v>
      </c>
      <c r="I35" s="88">
        <v>102.64458730000001</v>
      </c>
      <c r="J35" s="88">
        <v>143.794984</v>
      </c>
      <c r="K35" s="88">
        <v>172.252771</v>
      </c>
      <c r="L35" s="88">
        <v>131.52864</v>
      </c>
      <c r="M35" s="88">
        <v>116.6509748</v>
      </c>
      <c r="N35" s="88">
        <v>105.0137447</v>
      </c>
      <c r="O35" s="88">
        <v>181.23885999999999</v>
      </c>
      <c r="P35" s="88">
        <v>148.31137520000001</v>
      </c>
      <c r="Q35" s="88">
        <v>148.24599999999998</v>
      </c>
      <c r="R35" s="88">
        <v>97.095071099999998</v>
      </c>
      <c r="S35" s="88">
        <v>132.40221059999999</v>
      </c>
      <c r="T35" s="89">
        <v>1597.0203260999999</v>
      </c>
      <c r="U35" s="31"/>
      <c r="V35" s="175">
        <v>5</v>
      </c>
      <c r="W35" s="175">
        <v>5</v>
      </c>
      <c r="X35" s="175">
        <v>5</v>
      </c>
      <c r="Y35" s="175">
        <v>5</v>
      </c>
      <c r="Z35" s="175">
        <v>5</v>
      </c>
      <c r="AA35" s="175">
        <v>5</v>
      </c>
      <c r="AB35" s="175">
        <v>5</v>
      </c>
      <c r="AC35" s="175">
        <v>5</v>
      </c>
      <c r="AD35" s="89"/>
      <c r="AE35" s="89"/>
      <c r="AF35" s="89"/>
      <c r="AG35" s="89"/>
      <c r="AH35" s="151">
        <f>SUM(V35:AG35)</f>
        <v>40</v>
      </c>
      <c r="AI35" s="53"/>
      <c r="AJ35" s="53"/>
      <c r="AM35" s="55"/>
    </row>
    <row r="36" spans="1:41" ht="24" x14ac:dyDescent="0.25">
      <c r="A36" s="262"/>
      <c r="B36" s="263"/>
      <c r="C36" s="46" t="s">
        <v>573</v>
      </c>
      <c r="D36" s="67"/>
      <c r="E36" s="47" t="s">
        <v>458</v>
      </c>
      <c r="F36" s="47" t="s">
        <v>512</v>
      </c>
      <c r="G36" s="49"/>
      <c r="H36" s="57">
        <f t="shared" ref="H36:T36" si="24">+H34/H35-1</f>
        <v>-3.2395612908165838E-2</v>
      </c>
      <c r="I36" s="57">
        <f t="shared" si="24"/>
        <v>-2.4452970838726551E-2</v>
      </c>
      <c r="J36" s="57">
        <f t="shared" si="24"/>
        <v>-0.14305856454631272</v>
      </c>
      <c r="K36" s="57">
        <f t="shared" si="24"/>
        <v>-0.15056929505070205</v>
      </c>
      <c r="L36" s="57">
        <f t="shared" si="24"/>
        <v>0.19608869064562651</v>
      </c>
      <c r="M36" s="57">
        <f t="shared" si="24"/>
        <v>-4.233024377606831E-2</v>
      </c>
      <c r="N36" s="57">
        <f t="shared" si="24"/>
        <v>0.14741404131644109</v>
      </c>
      <c r="O36" s="57">
        <f t="shared" si="24"/>
        <v>-0.58044637888364559</v>
      </c>
      <c r="P36" s="57">
        <f t="shared" si="24"/>
        <v>-0.38010471364033316</v>
      </c>
      <c r="Q36" s="57">
        <f t="shared" si="24"/>
        <v>-0.2888418871335483</v>
      </c>
      <c r="R36" s="57">
        <f t="shared" si="24"/>
        <v>-0.13123719006164891</v>
      </c>
      <c r="S36" s="57">
        <f t="shared" si="24"/>
        <v>-0.29078733599331608</v>
      </c>
      <c r="T36" s="95">
        <f t="shared" si="24"/>
        <v>-0.17040295627581115</v>
      </c>
      <c r="U36" s="31"/>
      <c r="V36" s="183">
        <f t="shared" ref="V36:AH36" si="25">+V34/V35-1</f>
        <v>0.19999999999999996</v>
      </c>
      <c r="W36" s="184">
        <f t="shared" si="25"/>
        <v>0.19999999999999996</v>
      </c>
      <c r="X36" s="183">
        <f t="shared" si="25"/>
        <v>0.19999999999999996</v>
      </c>
      <c r="Y36" s="183">
        <f t="shared" si="25"/>
        <v>0.19999999999999996</v>
      </c>
      <c r="Z36" s="183">
        <f t="shared" si="25"/>
        <v>0.19999999999999996</v>
      </c>
      <c r="AA36" s="183">
        <f t="shared" si="25"/>
        <v>0.19999999999999996</v>
      </c>
      <c r="AB36" s="183">
        <f t="shared" si="25"/>
        <v>0.19999999999999996</v>
      </c>
      <c r="AC36" s="250">
        <f t="shared" si="25"/>
        <v>0.19999999999999996</v>
      </c>
      <c r="AD36" s="64" t="e">
        <f t="shared" si="25"/>
        <v>#DIV/0!</v>
      </c>
      <c r="AE36" s="64" t="e">
        <f t="shared" si="25"/>
        <v>#DIV/0!</v>
      </c>
      <c r="AF36" s="64" t="e">
        <f t="shared" si="25"/>
        <v>#DIV/0!</v>
      </c>
      <c r="AG36" s="64" t="e">
        <f t="shared" si="25"/>
        <v>#DIV/0!</v>
      </c>
      <c r="AH36" s="143">
        <f t="shared" si="25"/>
        <v>0.19999999999999996</v>
      </c>
      <c r="AI36" s="59"/>
      <c r="AJ36" s="59"/>
      <c r="AK36" s="58"/>
      <c r="AM36" s="96"/>
    </row>
    <row r="37" spans="1:41" ht="24" x14ac:dyDescent="0.25">
      <c r="A37" s="277" t="s">
        <v>465</v>
      </c>
      <c r="B37" s="270" t="s">
        <v>466</v>
      </c>
      <c r="C37" s="46" t="s">
        <v>540</v>
      </c>
      <c r="D37" s="67"/>
      <c r="E37" s="47" t="s">
        <v>458</v>
      </c>
      <c r="F37" s="47" t="s">
        <v>512</v>
      </c>
      <c r="G37" s="49"/>
      <c r="H37" s="88">
        <v>77.924220000000005</v>
      </c>
      <c r="I37" s="88">
        <v>81.40258</v>
      </c>
      <c r="J37" s="88">
        <v>87.315399999999997</v>
      </c>
      <c r="K37" s="88">
        <v>101.27325999999999</v>
      </c>
      <c r="L37" s="88">
        <v>88.157619999999994</v>
      </c>
      <c r="M37" s="88">
        <v>68.890227400000001</v>
      </c>
      <c r="N37" s="88">
        <v>72.188059999999993</v>
      </c>
      <c r="O37" s="88">
        <v>62.443170000000002</v>
      </c>
      <c r="P37" s="88">
        <v>67.936000000000007</v>
      </c>
      <c r="Q37" s="88">
        <v>75.252387499999998</v>
      </c>
      <c r="R37" s="88">
        <v>75.020057799999989</v>
      </c>
      <c r="S37" s="88">
        <v>76.217708500000001</v>
      </c>
      <c r="T37" s="89">
        <v>934.0206912000001</v>
      </c>
      <c r="U37" s="31"/>
      <c r="V37" s="178">
        <v>4</v>
      </c>
      <c r="W37" s="178">
        <v>4</v>
      </c>
      <c r="X37" s="178">
        <v>4</v>
      </c>
      <c r="Y37" s="178">
        <v>4</v>
      </c>
      <c r="Z37" s="178">
        <v>4</v>
      </c>
      <c r="AA37" s="178">
        <v>4</v>
      </c>
      <c r="AB37" s="178">
        <v>4</v>
      </c>
      <c r="AC37" s="178">
        <v>4</v>
      </c>
      <c r="AD37" s="89"/>
      <c r="AE37" s="89"/>
      <c r="AF37" s="89"/>
      <c r="AG37" s="89"/>
      <c r="AH37" s="151">
        <f>SUM(V37:AG37)</f>
        <v>32</v>
      </c>
      <c r="AI37" s="53"/>
      <c r="AJ37" s="53"/>
      <c r="AK37" s="91">
        <f>(R37-R38)/R38</f>
        <v>-9.81426368908907E-2</v>
      </c>
    </row>
    <row r="38" spans="1:41" ht="24" x14ac:dyDescent="0.25">
      <c r="A38" s="277"/>
      <c r="B38" s="271"/>
      <c r="C38" s="46" t="s">
        <v>539</v>
      </c>
      <c r="D38" s="67"/>
      <c r="E38" s="47" t="s">
        <v>458</v>
      </c>
      <c r="F38" s="47" t="s">
        <v>512</v>
      </c>
      <c r="G38" s="49"/>
      <c r="H38" s="88">
        <v>87.368219999999994</v>
      </c>
      <c r="I38" s="88">
        <v>85.028714600000015</v>
      </c>
      <c r="J38" s="88">
        <v>101.46293</v>
      </c>
      <c r="K38" s="88">
        <v>90.88252</v>
      </c>
      <c r="L38" s="88">
        <v>88.720709999999997</v>
      </c>
      <c r="M38" s="88">
        <v>95.238990000000001</v>
      </c>
      <c r="N38" s="88">
        <v>92.936149999999998</v>
      </c>
      <c r="O38" s="88">
        <v>121.27019</v>
      </c>
      <c r="P38" s="88">
        <v>101.62766000000001</v>
      </c>
      <c r="Q38" s="88">
        <v>129.70554999999999</v>
      </c>
      <c r="R38" s="88">
        <v>83.183949999999996</v>
      </c>
      <c r="S38" s="88">
        <v>117.22123000000001</v>
      </c>
      <c r="T38" s="89">
        <v>1194.6468146000002</v>
      </c>
      <c r="U38" s="31"/>
      <c r="V38" s="175">
        <v>3</v>
      </c>
      <c r="W38" s="175">
        <v>3</v>
      </c>
      <c r="X38" s="175">
        <v>3</v>
      </c>
      <c r="Y38" s="175">
        <v>3</v>
      </c>
      <c r="Z38" s="175">
        <v>3</v>
      </c>
      <c r="AA38" s="175">
        <v>3</v>
      </c>
      <c r="AB38" s="175">
        <v>3</v>
      </c>
      <c r="AC38" s="175">
        <v>3</v>
      </c>
      <c r="AD38" s="89"/>
      <c r="AE38" s="89"/>
      <c r="AF38" s="89"/>
      <c r="AG38" s="89"/>
      <c r="AH38" s="151">
        <f>SUM(V38:AG38)</f>
        <v>24</v>
      </c>
      <c r="AI38" s="53"/>
      <c r="AJ38" s="53"/>
      <c r="AM38" s="97"/>
    </row>
    <row r="39" spans="1:41" ht="24" x14ac:dyDescent="0.25">
      <c r="A39" s="277"/>
      <c r="B39" s="271"/>
      <c r="C39" s="46" t="s">
        <v>538</v>
      </c>
      <c r="D39" s="67"/>
      <c r="E39" s="47" t="s">
        <v>458</v>
      </c>
      <c r="F39" s="47" t="s">
        <v>512</v>
      </c>
      <c r="G39" s="49"/>
      <c r="H39" s="57">
        <f t="shared" ref="H39:T39" si="26">+H37/H38-1</f>
        <v>-0.10809422465056506</v>
      </c>
      <c r="I39" s="57">
        <f t="shared" si="26"/>
        <v>-4.264600043712774E-2</v>
      </c>
      <c r="J39" s="57">
        <f t="shared" si="26"/>
        <v>-0.13943545687080006</v>
      </c>
      <c r="K39" s="57">
        <f t="shared" si="26"/>
        <v>0.11433155682742946</v>
      </c>
      <c r="L39" s="57">
        <f t="shared" si="26"/>
        <v>-6.3467706694412263E-3</v>
      </c>
      <c r="M39" s="57">
        <f t="shared" si="26"/>
        <v>-0.276659408084861</v>
      </c>
      <c r="N39" s="57">
        <f t="shared" si="26"/>
        <v>-0.22325101696164518</v>
      </c>
      <c r="O39" s="57">
        <f t="shared" si="26"/>
        <v>-0.48509052389544371</v>
      </c>
      <c r="P39" s="57">
        <f t="shared" si="26"/>
        <v>-0.33152057225365616</v>
      </c>
      <c r="Q39" s="57">
        <f t="shared" si="26"/>
        <v>-0.41982137618629267</v>
      </c>
      <c r="R39" s="57">
        <f t="shared" si="26"/>
        <v>-9.8142636890890644E-2</v>
      </c>
      <c r="S39" s="57">
        <f t="shared" si="26"/>
        <v>-0.34979603524037417</v>
      </c>
      <c r="T39" s="95">
        <f t="shared" si="26"/>
        <v>-0.21816165264481513</v>
      </c>
      <c r="U39" s="31"/>
      <c r="V39" s="183">
        <f t="shared" ref="V39:AG39" si="27">+V37/V38-1</f>
        <v>0.33333333333333326</v>
      </c>
      <c r="W39" s="184">
        <f t="shared" si="27"/>
        <v>0.33333333333333326</v>
      </c>
      <c r="X39" s="183">
        <f t="shared" si="27"/>
        <v>0.33333333333333326</v>
      </c>
      <c r="Y39" s="183">
        <f t="shared" si="27"/>
        <v>0.33333333333333326</v>
      </c>
      <c r="Z39" s="183">
        <f t="shared" si="27"/>
        <v>0.33333333333333326</v>
      </c>
      <c r="AA39" s="183">
        <f t="shared" si="27"/>
        <v>0.33333333333333326</v>
      </c>
      <c r="AB39" s="183">
        <f t="shared" si="27"/>
        <v>0.33333333333333326</v>
      </c>
      <c r="AC39" s="250">
        <f t="shared" si="27"/>
        <v>0.33333333333333326</v>
      </c>
      <c r="AD39" s="64" t="e">
        <f t="shared" si="27"/>
        <v>#DIV/0!</v>
      </c>
      <c r="AE39" s="64" t="e">
        <f t="shared" si="27"/>
        <v>#DIV/0!</v>
      </c>
      <c r="AF39" s="64" t="e">
        <f t="shared" si="27"/>
        <v>#DIV/0!</v>
      </c>
      <c r="AG39" s="64" t="e">
        <f t="shared" si="27"/>
        <v>#DIV/0!</v>
      </c>
      <c r="AH39" s="143">
        <f t="shared" ref="AH39" si="28">+AH37/AH38-1</f>
        <v>0.33333333333333326</v>
      </c>
      <c r="AI39" s="59"/>
      <c r="AJ39" s="59"/>
      <c r="AM39" s="97"/>
    </row>
    <row r="40" spans="1:41" ht="4.5" customHeight="1" x14ac:dyDescent="0.25">
      <c r="A40" s="277"/>
      <c r="B40" s="271"/>
      <c r="C40" s="66"/>
      <c r="D40" s="67"/>
      <c r="E40" s="47"/>
      <c r="F40" s="47"/>
      <c r="G40" s="49"/>
      <c r="H40" s="98"/>
      <c r="I40" s="98"/>
      <c r="J40" s="98"/>
      <c r="K40" s="98"/>
      <c r="L40" s="98"/>
      <c r="M40" s="98"/>
      <c r="N40" s="98"/>
      <c r="O40" s="98"/>
      <c r="P40" s="98"/>
      <c r="Q40" s="98"/>
      <c r="R40" s="98"/>
      <c r="S40" s="98"/>
      <c r="T40" s="66"/>
      <c r="U40" s="31"/>
      <c r="V40" s="185"/>
      <c r="W40" s="186"/>
      <c r="X40" s="187"/>
      <c r="Y40" s="187"/>
      <c r="Z40" s="187"/>
      <c r="AA40" s="187"/>
      <c r="AB40" s="187"/>
      <c r="AC40" s="47"/>
      <c r="AD40" s="47"/>
      <c r="AE40" s="47"/>
      <c r="AF40" s="47"/>
      <c r="AG40" s="47"/>
      <c r="AH40" s="144"/>
      <c r="AI40" s="69"/>
      <c r="AJ40" s="69"/>
    </row>
    <row r="41" spans="1:41" ht="24" x14ac:dyDescent="0.25">
      <c r="A41" s="277"/>
      <c r="B41" s="271"/>
      <c r="C41" s="46" t="s">
        <v>537</v>
      </c>
      <c r="D41" s="67"/>
      <c r="E41" s="47" t="s">
        <v>458</v>
      </c>
      <c r="F41" s="47" t="s">
        <v>512</v>
      </c>
      <c r="G41" s="49"/>
      <c r="H41" s="88">
        <v>36.099352499999995</v>
      </c>
      <c r="I41" s="88">
        <v>18.732042199999999</v>
      </c>
      <c r="J41" s="88">
        <v>35.908479999999997</v>
      </c>
      <c r="K41" s="88">
        <v>45.043532699999993</v>
      </c>
      <c r="L41" s="88">
        <v>69.162298800000002</v>
      </c>
      <c r="M41" s="88">
        <v>42.8228832</v>
      </c>
      <c r="N41" s="88">
        <v>48.306185200000002</v>
      </c>
      <c r="O41" s="88">
        <v>13.59625</v>
      </c>
      <c r="P41" s="88">
        <v>24.001522399999999</v>
      </c>
      <c r="Q41" s="88">
        <v>30.1739581</v>
      </c>
      <c r="R41" s="88">
        <v>9.332529000000001</v>
      </c>
      <c r="S41" s="88">
        <v>17.683616000000001</v>
      </c>
      <c r="T41" s="89">
        <f>SUM(H41:S41)</f>
        <v>390.8626501</v>
      </c>
      <c r="U41" s="31"/>
      <c r="V41" s="178">
        <v>10</v>
      </c>
      <c r="W41" s="198">
        <v>15</v>
      </c>
      <c r="X41" s="198">
        <v>15</v>
      </c>
      <c r="Y41" s="198">
        <v>15</v>
      </c>
      <c r="Z41" s="198">
        <v>15</v>
      </c>
      <c r="AA41" s="198">
        <v>15</v>
      </c>
      <c r="AB41" s="198">
        <v>15</v>
      </c>
      <c r="AC41" s="198">
        <v>15</v>
      </c>
      <c r="AD41" s="89"/>
      <c r="AE41" s="89"/>
      <c r="AF41" s="89"/>
      <c r="AG41" s="89"/>
      <c r="AH41" s="151">
        <f>SUM(V41:AG41)</f>
        <v>115</v>
      </c>
      <c r="AI41" s="53"/>
      <c r="AJ41" s="53"/>
      <c r="AK41" s="91">
        <f>(R41-R42)/R42</f>
        <v>-0.32913178363460571</v>
      </c>
    </row>
    <row r="42" spans="1:41" ht="24" x14ac:dyDescent="0.25">
      <c r="A42" s="277"/>
      <c r="B42" s="271"/>
      <c r="C42" s="46" t="s">
        <v>536</v>
      </c>
      <c r="D42" s="67"/>
      <c r="E42" s="47" t="s">
        <v>458</v>
      </c>
      <c r="F42" s="47" t="s">
        <v>512</v>
      </c>
      <c r="G42" s="49"/>
      <c r="H42" s="88">
        <v>30.472887399999998</v>
      </c>
      <c r="I42" s="88">
        <v>17.615872700000001</v>
      </c>
      <c r="J42" s="88">
        <v>42.332054000000007</v>
      </c>
      <c r="K42" s="88">
        <v>81.370250999999996</v>
      </c>
      <c r="L42" s="88">
        <v>42.807929999999999</v>
      </c>
      <c r="M42" s="88">
        <v>21.411984799999999</v>
      </c>
      <c r="N42" s="88">
        <v>12.077594700000001</v>
      </c>
      <c r="O42" s="88">
        <v>59.968670000000003</v>
      </c>
      <c r="P42" s="88">
        <v>46.683715200000002</v>
      </c>
      <c r="Q42" s="88">
        <v>18.54045</v>
      </c>
      <c r="R42" s="88">
        <v>13.911121099999999</v>
      </c>
      <c r="S42" s="88">
        <v>15.180980599999998</v>
      </c>
      <c r="T42" s="89">
        <f>SUM(H42:S42)</f>
        <v>402.37351150000001</v>
      </c>
      <c r="U42" s="31"/>
      <c r="V42" s="175">
        <v>12</v>
      </c>
      <c r="W42" s="176">
        <v>10</v>
      </c>
      <c r="X42" s="176">
        <v>10</v>
      </c>
      <c r="Y42" s="176">
        <v>10</v>
      </c>
      <c r="Z42" s="176">
        <v>10</v>
      </c>
      <c r="AA42" s="176">
        <v>10</v>
      </c>
      <c r="AB42" s="176">
        <v>10</v>
      </c>
      <c r="AC42" s="176">
        <v>10</v>
      </c>
      <c r="AD42" s="89"/>
      <c r="AE42" s="89"/>
      <c r="AF42" s="89"/>
      <c r="AG42" s="89"/>
      <c r="AH42" s="151">
        <f>SUM(V42:AG42)</f>
        <v>82</v>
      </c>
      <c r="AI42" s="53"/>
      <c r="AJ42" s="53"/>
    </row>
    <row r="43" spans="1:41" ht="24" x14ac:dyDescent="0.25">
      <c r="A43" s="277"/>
      <c r="B43" s="272"/>
      <c r="C43" s="46" t="s">
        <v>531</v>
      </c>
      <c r="D43" s="67"/>
      <c r="E43" s="47" t="s">
        <v>458</v>
      </c>
      <c r="F43" s="47" t="s">
        <v>512</v>
      </c>
      <c r="G43" s="49"/>
      <c r="H43" s="57">
        <f t="shared" ref="H43:T43" si="29">+H41/H42-1</f>
        <v>0.18463839760717904</v>
      </c>
      <c r="I43" s="57">
        <f t="shared" si="29"/>
        <v>6.3361578447373557E-2</v>
      </c>
      <c r="J43" s="57">
        <f t="shared" si="29"/>
        <v>-0.15174255423561556</v>
      </c>
      <c r="K43" s="57">
        <f t="shared" si="29"/>
        <v>-0.44643733862883139</v>
      </c>
      <c r="L43" s="57">
        <f t="shared" si="29"/>
        <v>0.61564221395428387</v>
      </c>
      <c r="M43" s="57">
        <f t="shared" si="29"/>
        <v>0.99994926206000301</v>
      </c>
      <c r="N43" s="57">
        <f t="shared" si="29"/>
        <v>2.9996527785453835</v>
      </c>
      <c r="O43" s="57">
        <f t="shared" si="29"/>
        <v>-0.77327744637324791</v>
      </c>
      <c r="P43" s="57">
        <f t="shared" si="29"/>
        <v>-0.48586948795369234</v>
      </c>
      <c r="Q43" s="57">
        <f t="shared" si="29"/>
        <v>0.62746632902653388</v>
      </c>
      <c r="R43" s="57">
        <f t="shared" si="29"/>
        <v>-0.32913178363460571</v>
      </c>
      <c r="S43" s="57">
        <f t="shared" si="29"/>
        <v>0.16485334287298947</v>
      </c>
      <c r="T43" s="95">
        <f t="shared" si="29"/>
        <v>-2.860740349703661E-2</v>
      </c>
      <c r="U43" s="31"/>
      <c r="V43" s="183">
        <f t="shared" ref="V43:AG43" si="30">+V41/V42-1</f>
        <v>-0.16666666666666663</v>
      </c>
      <c r="W43" s="184">
        <f t="shared" si="30"/>
        <v>0.5</v>
      </c>
      <c r="X43" s="183">
        <f t="shared" si="30"/>
        <v>0.5</v>
      </c>
      <c r="Y43" s="183">
        <f t="shared" si="30"/>
        <v>0.5</v>
      </c>
      <c r="Z43" s="183">
        <f t="shared" si="30"/>
        <v>0.5</v>
      </c>
      <c r="AA43" s="183">
        <f t="shared" si="30"/>
        <v>0.5</v>
      </c>
      <c r="AB43" s="183">
        <f t="shared" si="30"/>
        <v>0.5</v>
      </c>
      <c r="AC43" s="250">
        <f t="shared" si="30"/>
        <v>0.5</v>
      </c>
      <c r="AD43" s="64" t="e">
        <f t="shared" si="30"/>
        <v>#DIV/0!</v>
      </c>
      <c r="AE43" s="64" t="e">
        <f t="shared" si="30"/>
        <v>#DIV/0!</v>
      </c>
      <c r="AF43" s="64" t="e">
        <f t="shared" si="30"/>
        <v>#DIV/0!</v>
      </c>
      <c r="AG43" s="64" t="e">
        <f t="shared" si="30"/>
        <v>#DIV/0!</v>
      </c>
      <c r="AH43" s="143">
        <f t="shared" ref="AH43" si="31">+AH41/AH42-1</f>
        <v>0.40243902439024382</v>
      </c>
      <c r="AI43" s="59"/>
      <c r="AJ43" s="59"/>
    </row>
    <row r="44" spans="1:41" s="30" customFormat="1" ht="4.5" customHeight="1" x14ac:dyDescent="0.25">
      <c r="A44" s="87"/>
      <c r="B44" s="93"/>
      <c r="C44" s="69"/>
      <c r="D44" s="69"/>
      <c r="E44" s="69"/>
      <c r="F44" s="69"/>
      <c r="G44" s="49"/>
      <c r="H44" s="94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69"/>
      <c r="U44" s="31"/>
      <c r="V44" s="202"/>
      <c r="W44" s="202"/>
      <c r="X44" s="197"/>
      <c r="Y44" s="197"/>
      <c r="Z44" s="197"/>
      <c r="AA44" s="197"/>
      <c r="AB44" s="197"/>
      <c r="AC44" s="66"/>
      <c r="AD44" s="66"/>
      <c r="AE44" s="66"/>
      <c r="AF44" s="66"/>
      <c r="AG44" s="66"/>
      <c r="AH44" s="49"/>
      <c r="AI44" s="69"/>
      <c r="AJ44" s="69"/>
    </row>
    <row r="45" spans="1:41" ht="24" x14ac:dyDescent="0.25">
      <c r="A45" s="258" t="s">
        <v>612</v>
      </c>
      <c r="B45" s="259"/>
      <c r="C45" s="46" t="s">
        <v>535</v>
      </c>
      <c r="D45" s="67"/>
      <c r="E45" s="47" t="s">
        <v>458</v>
      </c>
      <c r="F45" s="47" t="s">
        <v>512</v>
      </c>
      <c r="G45" s="49"/>
      <c r="H45" s="85">
        <v>78</v>
      </c>
      <c r="I45" s="85">
        <v>100</v>
      </c>
      <c r="J45" s="85">
        <v>111</v>
      </c>
      <c r="K45" s="85">
        <v>116</v>
      </c>
      <c r="L45" s="85">
        <v>119</v>
      </c>
      <c r="M45" s="85">
        <v>98</v>
      </c>
      <c r="N45" s="85">
        <v>89</v>
      </c>
      <c r="O45" s="85">
        <v>86</v>
      </c>
      <c r="P45" s="85">
        <v>91</v>
      </c>
      <c r="Q45" s="85">
        <v>94</v>
      </c>
      <c r="R45" s="85">
        <v>87</v>
      </c>
      <c r="S45" s="85">
        <v>96</v>
      </c>
      <c r="T45" s="89">
        <f>SUM(H45:S45)</f>
        <v>1165</v>
      </c>
      <c r="U45" s="31"/>
      <c r="V45" s="195">
        <f>'[1]Dhananjaya Overall Dashboard'!L25</f>
        <v>74</v>
      </c>
      <c r="W45" s="196">
        <f>'[1]Dhananjaya Overall Dashboard'!M25</f>
        <v>122</v>
      </c>
      <c r="X45" s="185">
        <v>139</v>
      </c>
      <c r="Y45" s="203">
        <v>165</v>
      </c>
      <c r="Z45" s="203">
        <v>274</v>
      </c>
      <c r="AA45" s="203">
        <v>41</v>
      </c>
      <c r="AB45" s="203">
        <v>31</v>
      </c>
      <c r="AC45" s="253">
        <v>36</v>
      </c>
      <c r="AD45" s="101"/>
      <c r="AE45" s="101"/>
      <c r="AF45" s="101"/>
      <c r="AG45" s="101"/>
      <c r="AH45" s="165">
        <f>SUM(V45:AG45)</f>
        <v>882</v>
      </c>
      <c r="AI45" s="53"/>
      <c r="AJ45" s="53"/>
      <c r="AK45" s="29">
        <f>SUM(H45:R45)</f>
        <v>1069</v>
      </c>
      <c r="AL45" s="91">
        <f>(AK45-AK47)/AK47</f>
        <v>-0.22927180966113914</v>
      </c>
    </row>
    <row r="46" spans="1:41" ht="24" x14ac:dyDescent="0.25">
      <c r="A46" s="260"/>
      <c r="B46" s="261"/>
      <c r="C46" s="46" t="s">
        <v>534</v>
      </c>
      <c r="D46" s="67"/>
      <c r="E46" s="47" t="s">
        <v>458</v>
      </c>
      <c r="F46" s="47" t="s">
        <v>512</v>
      </c>
      <c r="G46" s="49"/>
      <c r="H46" s="85">
        <v>109</v>
      </c>
      <c r="I46" s="85">
        <v>143</v>
      </c>
      <c r="J46" s="85">
        <v>129</v>
      </c>
      <c r="K46" s="85">
        <v>124</v>
      </c>
      <c r="L46" s="85">
        <v>125</v>
      </c>
      <c r="M46" s="85">
        <v>134</v>
      </c>
      <c r="N46" s="85">
        <v>112</v>
      </c>
      <c r="O46" s="85">
        <v>130</v>
      </c>
      <c r="P46" s="85">
        <v>146</v>
      </c>
      <c r="Q46" s="85">
        <v>126</v>
      </c>
      <c r="R46" s="85">
        <v>109</v>
      </c>
      <c r="S46" s="85">
        <v>96</v>
      </c>
      <c r="T46" s="89">
        <f>SUM(H46:S46)</f>
        <v>1483</v>
      </c>
      <c r="U46" s="31"/>
      <c r="V46" s="178">
        <f>'[1]Dhananjaya Overall Dashboard'!L26</f>
        <v>78</v>
      </c>
      <c r="W46" s="198">
        <f>'[1]Dhananjaya Overall Dashboard'!M26</f>
        <v>102</v>
      </c>
      <c r="X46" s="185">
        <v>111</v>
      </c>
      <c r="Y46" s="203">
        <v>109</v>
      </c>
      <c r="Z46" s="203">
        <v>119</v>
      </c>
      <c r="AA46" s="203">
        <v>99</v>
      </c>
      <c r="AB46" s="203">
        <v>89</v>
      </c>
      <c r="AC46" s="254">
        <v>87</v>
      </c>
      <c r="AD46" s="101"/>
      <c r="AE46" s="101"/>
      <c r="AF46" s="101"/>
      <c r="AG46" s="101"/>
      <c r="AH46" s="165">
        <f>SUM(V46:AG46)</f>
        <v>794</v>
      </c>
      <c r="AI46" s="53"/>
      <c r="AJ46" s="53"/>
      <c r="AK46" s="99">
        <f>SUM(H48:R48)</f>
        <v>934.10949999999991</v>
      </c>
      <c r="AL46" s="91">
        <f>(AK46-AK48)/AK48</f>
        <v>-0.22362235573521194</v>
      </c>
      <c r="AO46" s="168"/>
    </row>
    <row r="47" spans="1:41" ht="24" x14ac:dyDescent="0.25">
      <c r="A47" s="260"/>
      <c r="B47" s="261"/>
      <c r="C47" s="46" t="s">
        <v>531</v>
      </c>
      <c r="D47" s="67"/>
      <c r="E47" s="47" t="s">
        <v>458</v>
      </c>
      <c r="F47" s="47" t="s">
        <v>512</v>
      </c>
      <c r="G47" s="49"/>
      <c r="H47" s="57">
        <f t="shared" ref="H47:T47" si="32">H45/H46-1</f>
        <v>-0.2844036697247706</v>
      </c>
      <c r="I47" s="57">
        <f t="shared" si="32"/>
        <v>-0.30069930069930073</v>
      </c>
      <c r="J47" s="57">
        <f t="shared" si="32"/>
        <v>-0.13953488372093026</v>
      </c>
      <c r="K47" s="57">
        <f t="shared" si="32"/>
        <v>-6.4516129032258118E-2</v>
      </c>
      <c r="L47" s="57">
        <f t="shared" si="32"/>
        <v>-4.8000000000000043E-2</v>
      </c>
      <c r="M47" s="57">
        <f t="shared" si="32"/>
        <v>-0.26865671641791045</v>
      </c>
      <c r="N47" s="57">
        <f t="shared" si="32"/>
        <v>-0.2053571428571429</v>
      </c>
      <c r="O47" s="57">
        <f t="shared" si="32"/>
        <v>-0.33846153846153848</v>
      </c>
      <c r="P47" s="57">
        <f t="shared" si="32"/>
        <v>-0.37671232876712324</v>
      </c>
      <c r="Q47" s="57">
        <f t="shared" si="32"/>
        <v>-0.25396825396825395</v>
      </c>
      <c r="R47" s="57">
        <f t="shared" si="32"/>
        <v>-0.20183486238532111</v>
      </c>
      <c r="S47" s="57">
        <f t="shared" si="32"/>
        <v>0</v>
      </c>
      <c r="T47" s="57">
        <f t="shared" si="32"/>
        <v>-0.21443020903573839</v>
      </c>
      <c r="U47" s="31"/>
      <c r="V47" s="179">
        <f t="shared" ref="V47:AH47" si="33">V45/V46-1</f>
        <v>-5.1282051282051322E-2</v>
      </c>
      <c r="W47" s="180">
        <f t="shared" si="33"/>
        <v>0.19607843137254899</v>
      </c>
      <c r="X47" s="179">
        <f t="shared" si="33"/>
        <v>0.25225225225225234</v>
      </c>
      <c r="Y47" s="179">
        <f t="shared" si="33"/>
        <v>0.51376146788990829</v>
      </c>
      <c r="Z47" s="179">
        <f t="shared" si="33"/>
        <v>1.3025210084033612</v>
      </c>
      <c r="AA47" s="179">
        <f t="shared" si="33"/>
        <v>-0.58585858585858586</v>
      </c>
      <c r="AB47" s="179">
        <f t="shared" si="33"/>
        <v>-0.651685393258427</v>
      </c>
      <c r="AC47" s="248">
        <f t="shared" si="33"/>
        <v>-0.5862068965517242</v>
      </c>
      <c r="AD47" s="57" t="e">
        <f t="shared" si="33"/>
        <v>#DIV/0!</v>
      </c>
      <c r="AE47" s="57" t="e">
        <f t="shared" si="33"/>
        <v>#DIV/0!</v>
      </c>
      <c r="AF47" s="57" t="e">
        <f t="shared" si="33"/>
        <v>#DIV/0!</v>
      </c>
      <c r="AG47" s="57" t="e">
        <f t="shared" si="33"/>
        <v>#DIV/0!</v>
      </c>
      <c r="AH47" s="140">
        <f t="shared" si="33"/>
        <v>0.11083123425692687</v>
      </c>
      <c r="AI47" s="53"/>
      <c r="AJ47" s="53"/>
      <c r="AK47" s="29">
        <f>SUM(H46:R46)</f>
        <v>1387</v>
      </c>
      <c r="AO47" s="169"/>
    </row>
    <row r="48" spans="1:41" ht="24" x14ac:dyDescent="0.25">
      <c r="A48" s="260"/>
      <c r="B48" s="261"/>
      <c r="C48" s="46" t="s">
        <v>533</v>
      </c>
      <c r="D48" s="67"/>
      <c r="E48" s="47" t="s">
        <v>458</v>
      </c>
      <c r="F48" s="47" t="s">
        <v>512</v>
      </c>
      <c r="G48" s="49"/>
      <c r="H48" s="88">
        <v>54.350180000000002</v>
      </c>
      <c r="I48" s="88">
        <v>81.070369999999997</v>
      </c>
      <c r="J48" s="88">
        <v>95.500349999999997</v>
      </c>
      <c r="K48" s="88">
        <v>101.80034000000001</v>
      </c>
      <c r="L48" s="88">
        <v>198.69039000000001</v>
      </c>
      <c r="M48" s="88">
        <v>69.675799999999995</v>
      </c>
      <c r="N48" s="88">
        <v>72.680250000000001</v>
      </c>
      <c r="O48" s="88">
        <v>50.760179999999998</v>
      </c>
      <c r="P48" s="88">
        <v>65.905789999999996</v>
      </c>
      <c r="Q48" s="88">
        <v>70.460189999999997</v>
      </c>
      <c r="R48" s="88">
        <v>73.21566</v>
      </c>
      <c r="S48" s="88">
        <v>76.820170000000005</v>
      </c>
      <c r="T48" s="89">
        <f>SUM(H48:S48)</f>
        <v>1010.9296699999999</v>
      </c>
      <c r="U48" s="31"/>
      <c r="V48" s="175">
        <v>5</v>
      </c>
      <c r="W48" s="176">
        <v>6</v>
      </c>
      <c r="X48" s="176">
        <v>6</v>
      </c>
      <c r="Y48" s="176">
        <v>6</v>
      </c>
      <c r="Z48" s="176">
        <v>6</v>
      </c>
      <c r="AA48" s="176">
        <v>6</v>
      </c>
      <c r="AB48" s="176">
        <v>6</v>
      </c>
      <c r="AC48" s="176">
        <v>6</v>
      </c>
      <c r="AD48" s="89"/>
      <c r="AE48" s="89"/>
      <c r="AF48" s="89"/>
      <c r="AG48" s="89"/>
      <c r="AH48" s="151">
        <f>SUM(V48:AG48)</f>
        <v>47</v>
      </c>
      <c r="AI48" s="53"/>
      <c r="AJ48" s="53"/>
      <c r="AK48" s="99">
        <f>SUM(H49:R49)</f>
        <v>1203.16383</v>
      </c>
    </row>
    <row r="49" spans="1:41" ht="24" x14ac:dyDescent="0.25">
      <c r="A49" s="260"/>
      <c r="B49" s="261"/>
      <c r="C49" s="46" t="s">
        <v>532</v>
      </c>
      <c r="D49" s="67"/>
      <c r="E49" s="47" t="s">
        <v>458</v>
      </c>
      <c r="F49" s="47" t="s">
        <v>512</v>
      </c>
      <c r="G49" s="49"/>
      <c r="H49" s="88">
        <v>72.74109</v>
      </c>
      <c r="I49" s="88">
        <v>102.57695</v>
      </c>
      <c r="J49" s="88">
        <v>99.431280000000001</v>
      </c>
      <c r="K49" s="88">
        <v>86.871219999999994</v>
      </c>
      <c r="L49" s="88">
        <v>94.37679</v>
      </c>
      <c r="M49" s="88">
        <v>116.35782</v>
      </c>
      <c r="N49" s="88">
        <v>95.640379999999993</v>
      </c>
      <c r="O49" s="88">
        <v>225.51036999999999</v>
      </c>
      <c r="P49" s="88">
        <v>117.55165</v>
      </c>
      <c r="Q49" s="88">
        <v>117.30598999999999</v>
      </c>
      <c r="R49" s="88">
        <v>74.800290000000004</v>
      </c>
      <c r="S49" s="88">
        <v>201.24036000000001</v>
      </c>
      <c r="T49" s="89">
        <f>SUM(H49:S49)</f>
        <v>1404.40419</v>
      </c>
      <c r="U49" s="31"/>
      <c r="V49" s="175">
        <v>5.5</v>
      </c>
      <c r="W49" s="176">
        <v>5</v>
      </c>
      <c r="X49" s="176">
        <v>5</v>
      </c>
      <c r="Y49" s="176">
        <v>5</v>
      </c>
      <c r="Z49" s="176">
        <v>5</v>
      </c>
      <c r="AA49" s="176">
        <v>5</v>
      </c>
      <c r="AB49" s="176">
        <v>5</v>
      </c>
      <c r="AC49" s="176">
        <v>5</v>
      </c>
      <c r="AD49" s="89"/>
      <c r="AE49" s="89"/>
      <c r="AF49" s="89"/>
      <c r="AG49" s="89"/>
      <c r="AH49" s="151">
        <f>SUM(V49:AG49)</f>
        <v>40.5</v>
      </c>
      <c r="AI49" s="53"/>
      <c r="AJ49" s="53"/>
      <c r="AK49" s="99"/>
    </row>
    <row r="50" spans="1:41" ht="24" x14ac:dyDescent="0.25">
      <c r="A50" s="262"/>
      <c r="B50" s="263"/>
      <c r="C50" s="46" t="s">
        <v>531</v>
      </c>
      <c r="D50" s="67"/>
      <c r="E50" s="47" t="s">
        <v>458</v>
      </c>
      <c r="F50" s="47" t="s">
        <v>512</v>
      </c>
      <c r="G50" s="49"/>
      <c r="H50" s="57">
        <f t="shared" ref="H50:T50" si="34">H48/H49-1</f>
        <v>-0.25282697853441571</v>
      </c>
      <c r="I50" s="57">
        <f t="shared" si="34"/>
        <v>-0.20966289210197808</v>
      </c>
      <c r="J50" s="57">
        <f t="shared" si="34"/>
        <v>-3.9534138552777431E-2</v>
      </c>
      <c r="K50" s="57">
        <f t="shared" si="34"/>
        <v>0.17185346309168925</v>
      </c>
      <c r="L50" s="57">
        <f t="shared" si="34"/>
        <v>1.1052887049877413</v>
      </c>
      <c r="M50" s="57">
        <f t="shared" si="34"/>
        <v>-0.40119366278948854</v>
      </c>
      <c r="N50" s="57">
        <f t="shared" si="34"/>
        <v>-0.240067323028202</v>
      </c>
      <c r="O50" s="57">
        <f t="shared" si="34"/>
        <v>-0.77490977465914312</v>
      </c>
      <c r="P50" s="57">
        <f t="shared" si="34"/>
        <v>-0.4393461087105115</v>
      </c>
      <c r="Q50" s="57">
        <f t="shared" si="34"/>
        <v>-0.39934704101640506</v>
      </c>
      <c r="R50" s="57">
        <f t="shared" si="34"/>
        <v>-2.1184810914503194E-2</v>
      </c>
      <c r="S50" s="57">
        <f t="shared" si="34"/>
        <v>-0.6182665842975037</v>
      </c>
      <c r="T50" s="57">
        <f t="shared" si="34"/>
        <v>-0.28017184995724065</v>
      </c>
      <c r="U50" s="31"/>
      <c r="V50" s="183">
        <f>V48/V49-1</f>
        <v>-9.0909090909090939E-2</v>
      </c>
      <c r="W50" s="184">
        <f t="shared" ref="W50:AH50" si="35">W48/W49-1</f>
        <v>0.19999999999999996</v>
      </c>
      <c r="X50" s="183">
        <f t="shared" si="35"/>
        <v>0.19999999999999996</v>
      </c>
      <c r="Y50" s="183">
        <f t="shared" si="35"/>
        <v>0.19999999999999996</v>
      </c>
      <c r="Z50" s="183">
        <f t="shared" si="35"/>
        <v>0.19999999999999996</v>
      </c>
      <c r="AA50" s="183">
        <f t="shared" si="35"/>
        <v>0.19999999999999996</v>
      </c>
      <c r="AB50" s="183">
        <f t="shared" si="35"/>
        <v>0.19999999999999996</v>
      </c>
      <c r="AC50" s="250">
        <f t="shared" si="35"/>
        <v>0.19999999999999996</v>
      </c>
      <c r="AD50" s="64" t="e">
        <f t="shared" si="35"/>
        <v>#DIV/0!</v>
      </c>
      <c r="AE50" s="64" t="e">
        <f t="shared" si="35"/>
        <v>#DIV/0!</v>
      </c>
      <c r="AF50" s="64" t="e">
        <f t="shared" si="35"/>
        <v>#DIV/0!</v>
      </c>
      <c r="AG50" s="64" t="e">
        <f t="shared" si="35"/>
        <v>#DIV/0!</v>
      </c>
      <c r="AH50" s="143">
        <f t="shared" si="35"/>
        <v>0.16049382716049387</v>
      </c>
      <c r="AI50" s="58"/>
      <c r="AJ50" s="58"/>
    </row>
    <row r="51" spans="1:41" s="30" customFormat="1" ht="3.75" customHeight="1" x14ac:dyDescent="0.25">
      <c r="A51" s="87"/>
      <c r="B51" s="93"/>
      <c r="C51" s="69"/>
      <c r="D51" s="69"/>
      <c r="E51" s="69"/>
      <c r="F51" s="69"/>
      <c r="G51" s="49"/>
      <c r="H51" s="94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69"/>
      <c r="U51" s="31"/>
      <c r="V51" s="202"/>
      <c r="W51" s="202"/>
      <c r="X51" s="197"/>
      <c r="Y51" s="197"/>
      <c r="Z51" s="197"/>
      <c r="AA51" s="197"/>
      <c r="AB51" s="197"/>
      <c r="AC51" s="66"/>
      <c r="AD51" s="66"/>
      <c r="AE51" s="66"/>
      <c r="AF51" s="66"/>
      <c r="AG51" s="66"/>
      <c r="AH51" s="49"/>
      <c r="AI51" s="69"/>
      <c r="AJ51" s="69"/>
    </row>
    <row r="52" spans="1:41" ht="24" x14ac:dyDescent="0.25">
      <c r="A52" s="268" t="s">
        <v>467</v>
      </c>
      <c r="B52" s="268"/>
      <c r="C52" s="46" t="s">
        <v>530</v>
      </c>
      <c r="D52" s="67"/>
      <c r="E52" s="47" t="s">
        <v>458</v>
      </c>
      <c r="F52" s="47" t="s">
        <v>512</v>
      </c>
      <c r="G52" s="49"/>
      <c r="H52" s="100">
        <v>274</v>
      </c>
      <c r="I52" s="100">
        <v>127</v>
      </c>
      <c r="J52" s="100">
        <v>147</v>
      </c>
      <c r="K52" s="100">
        <v>259</v>
      </c>
      <c r="L52" s="100">
        <v>564</v>
      </c>
      <c r="M52" s="100">
        <v>335</v>
      </c>
      <c r="N52" s="100">
        <v>107</v>
      </c>
      <c r="O52" s="100">
        <v>113</v>
      </c>
      <c r="P52" s="100">
        <v>226</v>
      </c>
      <c r="Q52" s="100">
        <v>510</v>
      </c>
      <c r="R52" s="100">
        <v>119</v>
      </c>
      <c r="S52" s="100">
        <v>289</v>
      </c>
      <c r="T52" s="101">
        <f>SUM(H52:S52)</f>
        <v>3070</v>
      </c>
      <c r="U52" s="31"/>
      <c r="V52" s="204">
        <v>8</v>
      </c>
      <c r="W52" s="205">
        <v>12</v>
      </c>
      <c r="X52" s="203">
        <v>22</v>
      </c>
      <c r="Y52" s="206">
        <v>30</v>
      </c>
      <c r="Z52" s="206">
        <v>48</v>
      </c>
      <c r="AA52" s="206">
        <v>9</v>
      </c>
      <c r="AB52" s="206">
        <v>13</v>
      </c>
      <c r="AC52" s="255">
        <v>10</v>
      </c>
      <c r="AD52" s="160"/>
      <c r="AE52" s="160"/>
      <c r="AF52" s="160"/>
      <c r="AG52" s="160"/>
      <c r="AH52" s="166">
        <f>SUM(V52:AG52)</f>
        <v>152</v>
      </c>
      <c r="AI52" s="102"/>
      <c r="AJ52" s="102"/>
      <c r="AK52" s="103"/>
    </row>
    <row r="53" spans="1:41" ht="24" x14ac:dyDescent="0.25">
      <c r="A53" s="268"/>
      <c r="B53" s="268"/>
      <c r="C53" s="46" t="s">
        <v>529</v>
      </c>
      <c r="D53" s="67"/>
      <c r="E53" s="47" t="s">
        <v>458</v>
      </c>
      <c r="F53" s="47" t="s">
        <v>512</v>
      </c>
      <c r="G53" s="49"/>
      <c r="H53" s="100"/>
      <c r="I53" s="100"/>
      <c r="J53" s="100"/>
      <c r="K53" s="100"/>
      <c r="L53" s="100"/>
      <c r="M53" s="100"/>
      <c r="N53" s="100"/>
      <c r="O53" s="100"/>
      <c r="P53" s="100"/>
      <c r="Q53" s="100"/>
      <c r="R53" s="100"/>
      <c r="S53" s="100"/>
      <c r="T53" s="101"/>
      <c r="U53" s="31"/>
      <c r="V53" s="175">
        <v>1</v>
      </c>
      <c r="W53" s="176">
        <v>1</v>
      </c>
      <c r="X53" s="199">
        <v>1</v>
      </c>
      <c r="Y53" s="199">
        <v>1</v>
      </c>
      <c r="Z53" s="199">
        <v>1</v>
      </c>
      <c r="AA53" s="199">
        <v>1</v>
      </c>
      <c r="AB53" s="199">
        <v>1</v>
      </c>
      <c r="AC53" s="199">
        <v>1</v>
      </c>
      <c r="AD53" s="160"/>
      <c r="AE53" s="160"/>
      <c r="AF53" s="160"/>
      <c r="AG53" s="160"/>
      <c r="AH53" s="166">
        <f t="shared" ref="AH53:AH57" si="36">SUM(V53:AG53)</f>
        <v>8</v>
      </c>
      <c r="AI53" s="102"/>
      <c r="AJ53" s="102"/>
      <c r="AK53" s="103"/>
    </row>
    <row r="54" spans="1:41" ht="24" x14ac:dyDescent="0.25">
      <c r="A54" s="268"/>
      <c r="B54" s="268"/>
      <c r="C54" s="46" t="s">
        <v>528</v>
      </c>
      <c r="D54" s="67"/>
      <c r="E54" s="47" t="s">
        <v>458</v>
      </c>
      <c r="F54" s="47" t="s">
        <v>512</v>
      </c>
      <c r="G54" s="49"/>
      <c r="H54" s="100"/>
      <c r="I54" s="100"/>
      <c r="J54" s="100"/>
      <c r="K54" s="100"/>
      <c r="L54" s="100"/>
      <c r="M54" s="100"/>
      <c r="N54" s="100"/>
      <c r="O54" s="100"/>
      <c r="P54" s="100"/>
      <c r="Q54" s="100"/>
      <c r="R54" s="100"/>
      <c r="S54" s="100"/>
      <c r="T54" s="101"/>
      <c r="U54" s="31"/>
      <c r="V54" s="207" t="s">
        <v>572</v>
      </c>
      <c r="W54" s="208" t="s">
        <v>572</v>
      </c>
      <c r="X54" s="209">
        <v>113</v>
      </c>
      <c r="Y54" s="203">
        <v>244</v>
      </c>
      <c r="Z54" s="206">
        <v>645</v>
      </c>
      <c r="AA54" s="206">
        <v>119</v>
      </c>
      <c r="AB54" s="206">
        <v>113</v>
      </c>
      <c r="AC54" s="255">
        <v>150</v>
      </c>
      <c r="AD54" s="160"/>
      <c r="AE54" s="160"/>
      <c r="AF54" s="160"/>
      <c r="AG54" s="160"/>
      <c r="AH54" s="166">
        <f t="shared" si="36"/>
        <v>1384</v>
      </c>
      <c r="AI54" s="102"/>
      <c r="AJ54" s="102"/>
      <c r="AK54" s="103"/>
      <c r="AM54" s="29">
        <f>512-165</f>
        <v>347</v>
      </c>
    </row>
    <row r="55" spans="1:41" ht="24" x14ac:dyDescent="0.25">
      <c r="A55" s="268"/>
      <c r="B55" s="268"/>
      <c r="C55" s="46" t="s">
        <v>527</v>
      </c>
      <c r="D55" s="67"/>
      <c r="E55" s="47" t="s">
        <v>458</v>
      </c>
      <c r="F55" s="47" t="s">
        <v>512</v>
      </c>
      <c r="G55" s="49"/>
      <c r="H55" s="100"/>
      <c r="I55" s="100"/>
      <c r="J55" s="100"/>
      <c r="K55" s="100"/>
      <c r="L55" s="100"/>
      <c r="M55" s="100"/>
      <c r="N55" s="100"/>
      <c r="O55" s="100"/>
      <c r="P55" s="100"/>
      <c r="Q55" s="100"/>
      <c r="R55" s="100"/>
      <c r="S55" s="100"/>
      <c r="T55" s="101"/>
      <c r="U55" s="31"/>
      <c r="V55" s="210">
        <f>1990367/100000</f>
        <v>19.903670000000002</v>
      </c>
      <c r="W55" s="211">
        <f>941487/100000</f>
        <v>9.4148700000000005</v>
      </c>
      <c r="X55" s="178">
        <v>12.319592500000001</v>
      </c>
      <c r="Y55" s="199">
        <v>2.1</v>
      </c>
      <c r="Z55" s="206">
        <v>43.13</v>
      </c>
      <c r="AA55" s="177">
        <v>1.35</v>
      </c>
      <c r="AB55" s="177">
        <v>10.49</v>
      </c>
      <c r="AC55" s="255">
        <v>6.32</v>
      </c>
      <c r="AD55" s="160"/>
      <c r="AE55" s="160"/>
      <c r="AF55" s="160"/>
      <c r="AG55" s="160"/>
      <c r="AH55" s="166">
        <f t="shared" si="36"/>
        <v>105.0281325</v>
      </c>
      <c r="AI55" s="102"/>
      <c r="AJ55" s="102"/>
      <c r="AK55" s="103"/>
    </row>
    <row r="56" spans="1:41" hidden="1" x14ac:dyDescent="0.25">
      <c r="A56" s="268"/>
      <c r="B56" s="268"/>
      <c r="C56" s="104" t="s">
        <v>498</v>
      </c>
      <c r="D56" s="67"/>
      <c r="E56" s="47"/>
      <c r="F56" s="47"/>
      <c r="G56" s="49"/>
      <c r="H56" s="50">
        <f>'[2]Repeat Donation'!AD19</f>
        <v>36.774892499999993</v>
      </c>
      <c r="I56" s="50">
        <f>'[2]Repeat Donation'!AE19</f>
        <v>25.5317072</v>
      </c>
      <c r="J56" s="50">
        <f>'[2]Repeat Donation'!AF19</f>
        <v>41.978849999999994</v>
      </c>
      <c r="K56" s="50">
        <f>'[2]Repeat Donation'!AG19</f>
        <v>43.035032700000002</v>
      </c>
      <c r="L56" s="50">
        <f>'[2]Repeat Donation'!AH19</f>
        <v>57.10942</v>
      </c>
      <c r="M56" s="50">
        <f>'[2]Repeat Donation'!AI19</f>
        <v>24.574603199999999</v>
      </c>
      <c r="N56" s="50">
        <f>'[2]Repeat Donation'!AJ19</f>
        <v>17.062951200000001</v>
      </c>
      <c r="O56" s="50">
        <f>'[2]Repeat Donation'!AK19</f>
        <v>15.100580000000001</v>
      </c>
      <c r="P56" s="50">
        <f>'[2]Repeat Donation'!AL19</f>
        <v>23.832180000000001</v>
      </c>
      <c r="Q56" s="50">
        <f>'[2]Repeat Donation'!AM19</f>
        <v>29.47569</v>
      </c>
      <c r="R56" s="50">
        <f>'[2]Repeat Donation'!AN19</f>
        <v>15.61261</v>
      </c>
      <c r="S56" s="50">
        <f>'[2]Repeat Donation'!AO19</f>
        <v>27.392286000000002</v>
      </c>
      <c r="T56" s="52">
        <f>SUM(H56:S56)</f>
        <v>357.48080279999999</v>
      </c>
      <c r="U56" s="31"/>
      <c r="V56" s="175"/>
      <c r="W56" s="176"/>
      <c r="X56" s="199"/>
      <c r="Y56" s="177"/>
      <c r="Z56" s="177"/>
      <c r="AA56" s="177"/>
      <c r="AB56" s="177"/>
      <c r="AC56" s="247"/>
      <c r="AD56" s="52"/>
      <c r="AE56" s="52"/>
      <c r="AF56" s="52"/>
      <c r="AG56" s="52"/>
      <c r="AH56" s="166">
        <f t="shared" si="36"/>
        <v>0</v>
      </c>
      <c r="AI56" s="53"/>
      <c r="AJ56" s="53"/>
      <c r="AK56" s="103"/>
    </row>
    <row r="57" spans="1:41" ht="24" hidden="1" x14ac:dyDescent="0.25">
      <c r="A57" s="268"/>
      <c r="B57" s="268"/>
      <c r="C57" s="104" t="s">
        <v>468</v>
      </c>
      <c r="D57" s="67"/>
      <c r="E57" s="47"/>
      <c r="F57" s="47"/>
      <c r="G57" s="49"/>
      <c r="H57" s="61">
        <f t="shared" ref="H57:T57" si="37">+H56/H34</f>
        <v>0.32252008680047273</v>
      </c>
      <c r="I57" s="61">
        <f t="shared" si="37"/>
        <v>0.25497382063323948</v>
      </c>
      <c r="J57" s="61">
        <f t="shared" si="37"/>
        <v>0.34067138609821407</v>
      </c>
      <c r="K57" s="61">
        <f t="shared" si="37"/>
        <v>0.2941223075346977</v>
      </c>
      <c r="L57" s="61">
        <f t="shared" si="37"/>
        <v>0.36301455299251023</v>
      </c>
      <c r="M57" s="61">
        <f t="shared" si="37"/>
        <v>0.21997958044505475</v>
      </c>
      <c r="N57" s="61">
        <f t="shared" si="37"/>
        <v>0.14160801764165915</v>
      </c>
      <c r="O57" s="61">
        <f t="shared" si="37"/>
        <v>0.19858883721101503</v>
      </c>
      <c r="P57" s="61">
        <f t="shared" si="37"/>
        <v>0.25922147321211692</v>
      </c>
      <c r="Q57" s="61">
        <f t="shared" si="37"/>
        <v>0.27958561811327742</v>
      </c>
      <c r="R57" s="61">
        <f t="shared" si="37"/>
        <v>0.18508750700221566</v>
      </c>
      <c r="S57" s="61">
        <f t="shared" si="37"/>
        <v>0.29171352103771447</v>
      </c>
      <c r="T57" s="65">
        <f t="shared" si="37"/>
        <v>0.26982058846723306</v>
      </c>
      <c r="U57" s="31"/>
      <c r="V57" s="181"/>
      <c r="W57" s="182"/>
      <c r="X57" s="212"/>
      <c r="Y57" s="213"/>
      <c r="Z57" s="213"/>
      <c r="AA57" s="213"/>
      <c r="AB57" s="213"/>
      <c r="AC57" s="256"/>
      <c r="AD57" s="65"/>
      <c r="AE57" s="65"/>
      <c r="AF57" s="65"/>
      <c r="AG57" s="65"/>
      <c r="AH57" s="166">
        <f t="shared" si="36"/>
        <v>0</v>
      </c>
      <c r="AI57" s="59"/>
      <c r="AJ57" s="59"/>
    </row>
    <row r="58" spans="1:41" s="30" customFormat="1" ht="3.75" customHeight="1" x14ac:dyDescent="0.25">
      <c r="A58" s="87"/>
      <c r="B58" s="93"/>
      <c r="C58" s="69"/>
      <c r="D58" s="69"/>
      <c r="E58" s="69"/>
      <c r="F58" s="69"/>
      <c r="G58" s="49"/>
      <c r="H58" s="94"/>
      <c r="I58" s="49"/>
      <c r="J58" s="49"/>
      <c r="K58" s="49"/>
      <c r="L58" s="49"/>
      <c r="M58" s="49"/>
      <c r="N58" s="49"/>
      <c r="O58" s="49"/>
      <c r="P58" s="49"/>
      <c r="Q58" s="49"/>
      <c r="R58" s="49"/>
      <c r="S58" s="49"/>
      <c r="T58" s="69"/>
      <c r="U58" s="31"/>
      <c r="V58" s="202"/>
      <c r="W58" s="202"/>
      <c r="X58" s="197"/>
      <c r="Y58" s="197"/>
      <c r="Z58" s="197"/>
      <c r="AA58" s="197"/>
      <c r="AB58" s="197"/>
      <c r="AC58" s="66"/>
      <c r="AD58" s="66"/>
      <c r="AE58" s="66"/>
      <c r="AF58" s="66"/>
      <c r="AG58" s="66"/>
      <c r="AH58" s="49"/>
      <c r="AI58" s="69"/>
      <c r="AJ58" s="69"/>
    </row>
    <row r="59" spans="1:41" x14ac:dyDescent="0.25">
      <c r="A59" s="268" t="s">
        <v>599</v>
      </c>
      <c r="B59" s="268"/>
      <c r="C59" s="104" t="s">
        <v>600</v>
      </c>
      <c r="D59" s="128"/>
      <c r="E59" s="68"/>
      <c r="F59" s="68"/>
      <c r="G59" s="49"/>
      <c r="H59" s="129"/>
      <c r="I59" s="130"/>
      <c r="J59" s="130"/>
      <c r="K59" s="130"/>
      <c r="L59" s="130"/>
      <c r="M59" s="130"/>
      <c r="N59" s="130"/>
      <c r="O59" s="130"/>
      <c r="P59" s="130"/>
      <c r="Q59" s="130"/>
      <c r="R59" s="130"/>
      <c r="S59" s="130"/>
      <c r="T59" s="105"/>
      <c r="U59" s="31"/>
      <c r="V59" s="214">
        <v>24.63</v>
      </c>
      <c r="W59" s="215">
        <v>21.69</v>
      </c>
      <c r="X59" s="216">
        <v>32.82</v>
      </c>
      <c r="Y59" s="216">
        <v>27.82</v>
      </c>
      <c r="Z59" s="216">
        <v>36.049999999999997</v>
      </c>
      <c r="AA59" s="216">
        <v>167.07</v>
      </c>
      <c r="AB59" s="216">
        <v>26.43</v>
      </c>
      <c r="AC59" s="253">
        <v>22.32</v>
      </c>
      <c r="AD59" s="65"/>
      <c r="AE59" s="65"/>
      <c r="AF59" s="65"/>
      <c r="AG59" s="65"/>
      <c r="AH59" s="142"/>
      <c r="AI59" s="59"/>
      <c r="AJ59" s="59"/>
    </row>
    <row r="60" spans="1:41" s="30" customFormat="1" ht="3.75" customHeight="1" x14ac:dyDescent="0.25">
      <c r="A60" s="87"/>
      <c r="B60" s="93"/>
      <c r="C60" s="69"/>
      <c r="D60" s="69"/>
      <c r="E60" s="69"/>
      <c r="F60" s="69"/>
      <c r="G60" s="49"/>
      <c r="H60" s="94"/>
      <c r="I60" s="49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69"/>
      <c r="U60" s="31"/>
      <c r="V60" s="202"/>
      <c r="W60" s="202"/>
      <c r="X60" s="197"/>
      <c r="Y60" s="197"/>
      <c r="Z60" s="197"/>
      <c r="AA60" s="197"/>
      <c r="AB60" s="197"/>
      <c r="AC60" s="66"/>
      <c r="AD60" s="66"/>
      <c r="AE60" s="66"/>
      <c r="AF60" s="66"/>
      <c r="AG60" s="66"/>
      <c r="AH60" s="49"/>
      <c r="AI60" s="69"/>
      <c r="AJ60" s="69"/>
    </row>
    <row r="61" spans="1:41" s="30" customFormat="1" ht="24" x14ac:dyDescent="0.25">
      <c r="A61" s="277" t="s">
        <v>581</v>
      </c>
      <c r="B61" s="267" t="s">
        <v>579</v>
      </c>
      <c r="C61" s="46" t="s">
        <v>574</v>
      </c>
      <c r="D61" s="66"/>
      <c r="E61" s="66" t="s">
        <v>513</v>
      </c>
      <c r="F61" s="47" t="s">
        <v>512</v>
      </c>
      <c r="G61" s="49"/>
      <c r="H61" s="94"/>
      <c r="I61" s="49"/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69"/>
      <c r="U61" s="31"/>
      <c r="V61" s="217">
        <v>700000</v>
      </c>
      <c r="W61" s="217">
        <v>700000</v>
      </c>
      <c r="X61" s="217">
        <v>700000</v>
      </c>
      <c r="Y61" s="217">
        <v>700000</v>
      </c>
      <c r="Z61" s="217">
        <v>700000</v>
      </c>
      <c r="AA61" s="217">
        <v>700000</v>
      </c>
      <c r="AB61" s="217">
        <v>700000</v>
      </c>
      <c r="AC61" s="217">
        <v>700000</v>
      </c>
      <c r="AD61" s="66"/>
      <c r="AE61" s="66"/>
      <c r="AF61" s="66"/>
      <c r="AG61" s="66"/>
      <c r="AH61" s="153">
        <f>SUM(V61:AG61)</f>
        <v>5600000</v>
      </c>
      <c r="AI61" s="69"/>
      <c r="AJ61" s="69"/>
    </row>
    <row r="62" spans="1:41" s="30" customFormat="1" ht="24" x14ac:dyDescent="0.25">
      <c r="A62" s="277"/>
      <c r="B62" s="267"/>
      <c r="C62" s="46" t="s">
        <v>576</v>
      </c>
      <c r="D62" s="66"/>
      <c r="E62" s="66" t="s">
        <v>513</v>
      </c>
      <c r="F62" s="47" t="s">
        <v>512</v>
      </c>
      <c r="G62" s="49"/>
      <c r="H62" s="94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69"/>
      <c r="U62" s="31"/>
      <c r="V62" s="217">
        <v>550000</v>
      </c>
      <c r="W62" s="217">
        <v>550000</v>
      </c>
      <c r="X62" s="217">
        <v>550000</v>
      </c>
      <c r="Y62" s="217">
        <v>550000</v>
      </c>
      <c r="Z62" s="217">
        <v>550000</v>
      </c>
      <c r="AA62" s="217">
        <v>550000</v>
      </c>
      <c r="AB62" s="217">
        <v>550000</v>
      </c>
      <c r="AC62" s="217">
        <v>550000</v>
      </c>
      <c r="AD62" s="66"/>
      <c r="AE62" s="66"/>
      <c r="AF62" s="66"/>
      <c r="AG62" s="66"/>
      <c r="AH62" s="153">
        <f>SUM(V62:AG62)</f>
        <v>4400000</v>
      </c>
      <c r="AI62" s="69"/>
      <c r="AJ62" s="69"/>
      <c r="AN62" s="30">
        <v>36.049999999999997</v>
      </c>
      <c r="AO62" s="30">
        <v>167.07</v>
      </c>
    </row>
    <row r="63" spans="1:41" s="30" customFormat="1" ht="24" x14ac:dyDescent="0.25">
      <c r="A63" s="277"/>
      <c r="B63" s="267"/>
      <c r="C63" s="46" t="s">
        <v>577</v>
      </c>
      <c r="D63" s="66"/>
      <c r="E63" s="66" t="s">
        <v>513</v>
      </c>
      <c r="F63" s="47" t="s">
        <v>512</v>
      </c>
      <c r="G63" s="49"/>
      <c r="H63" s="94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69"/>
      <c r="U63" s="31"/>
      <c r="V63" s="219">
        <f>(V61-V62)/V62</f>
        <v>0.27272727272727271</v>
      </c>
      <c r="W63" s="220">
        <f>(W61-W62)/W62</f>
        <v>0.27272727272727271</v>
      </c>
      <c r="X63" s="219">
        <f>(X61-X62)/X62</f>
        <v>0.27272727272727271</v>
      </c>
      <c r="Y63" s="219">
        <f t="shared" ref="Y63:AG63" si="38">(Y61-Y62)/Y62</f>
        <v>0.27272727272727271</v>
      </c>
      <c r="Z63" s="219">
        <f t="shared" si="38"/>
        <v>0.27272727272727271</v>
      </c>
      <c r="AA63" s="219">
        <f t="shared" si="38"/>
        <v>0.27272727272727271</v>
      </c>
      <c r="AB63" s="219">
        <f t="shared" si="38"/>
        <v>0.27272727272727271</v>
      </c>
      <c r="AC63" s="161">
        <f t="shared" si="38"/>
        <v>0.27272727272727271</v>
      </c>
      <c r="AD63" s="134" t="e">
        <f t="shared" si="38"/>
        <v>#DIV/0!</v>
      </c>
      <c r="AE63" s="134" t="e">
        <f t="shared" si="38"/>
        <v>#DIV/0!</v>
      </c>
      <c r="AF63" s="134" t="e">
        <f t="shared" si="38"/>
        <v>#DIV/0!</v>
      </c>
      <c r="AG63" s="134" t="e">
        <f t="shared" si="38"/>
        <v>#DIV/0!</v>
      </c>
      <c r="AH63" s="154">
        <f>(AH61-AH62)/AH62</f>
        <v>0.27272727272727271</v>
      </c>
      <c r="AI63" s="69"/>
      <c r="AJ63" s="69"/>
    </row>
    <row r="64" spans="1:41" s="30" customFormat="1" ht="3" customHeight="1" x14ac:dyDescent="0.25">
      <c r="A64" s="277"/>
      <c r="B64" s="106"/>
      <c r="C64" s="66"/>
      <c r="D64" s="66"/>
      <c r="E64" s="66"/>
      <c r="F64" s="47"/>
      <c r="G64" s="49"/>
      <c r="H64" s="94"/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69"/>
      <c r="U64" s="31"/>
      <c r="V64" s="221"/>
      <c r="W64" s="222"/>
      <c r="X64" s="197"/>
      <c r="Y64" s="197"/>
      <c r="Z64" s="197"/>
      <c r="AA64" s="197"/>
      <c r="AB64" s="197"/>
      <c r="AC64" s="66"/>
      <c r="AD64" s="66"/>
      <c r="AE64" s="66"/>
      <c r="AF64" s="66"/>
      <c r="AG64" s="66"/>
      <c r="AH64" s="155"/>
      <c r="AI64" s="69"/>
      <c r="AJ64" s="69"/>
    </row>
    <row r="65" spans="1:36" s="30" customFormat="1" ht="24" x14ac:dyDescent="0.25">
      <c r="A65" s="277"/>
      <c r="B65" s="264" t="s">
        <v>580</v>
      </c>
      <c r="C65" s="46" t="s">
        <v>588</v>
      </c>
      <c r="D65" s="66"/>
      <c r="E65" s="66" t="s">
        <v>513</v>
      </c>
      <c r="F65" s="47" t="s">
        <v>512</v>
      </c>
      <c r="G65" s="49"/>
      <c r="H65" s="94"/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69"/>
      <c r="U65" s="31"/>
      <c r="V65" s="217">
        <v>316042.09999999998</v>
      </c>
      <c r="W65" s="218">
        <v>425652.7</v>
      </c>
      <c r="X65" s="197">
        <v>307344</v>
      </c>
      <c r="Y65" s="197">
        <v>275461</v>
      </c>
      <c r="Z65" s="197">
        <v>328038</v>
      </c>
      <c r="AA65" s="197">
        <v>237968</v>
      </c>
      <c r="AB65" s="197">
        <v>311859</v>
      </c>
      <c r="AC65" s="66">
        <v>260031</v>
      </c>
      <c r="AD65" s="66"/>
      <c r="AE65" s="66"/>
      <c r="AF65" s="66"/>
      <c r="AG65" s="66"/>
      <c r="AH65" s="153">
        <f>SUM(V65:AG65)</f>
        <v>2462395.7999999998</v>
      </c>
      <c r="AI65" s="69"/>
      <c r="AJ65" s="69"/>
    </row>
    <row r="66" spans="1:36" s="30" customFormat="1" ht="24" x14ac:dyDescent="0.25">
      <c r="A66" s="277"/>
      <c r="B66" s="265"/>
      <c r="C66" s="46" t="s">
        <v>589</v>
      </c>
      <c r="D66" s="66"/>
      <c r="E66" s="66" t="s">
        <v>513</v>
      </c>
      <c r="F66" s="47" t="s">
        <v>512</v>
      </c>
      <c r="G66" s="49"/>
      <c r="H66" s="94"/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69"/>
      <c r="U66" s="31"/>
      <c r="V66" s="217">
        <v>318850.40000000002</v>
      </c>
      <c r="W66" s="218">
        <v>417014.4</v>
      </c>
      <c r="X66" s="197">
        <v>287235</v>
      </c>
      <c r="Y66" s="197">
        <v>233551</v>
      </c>
      <c r="Z66" s="197">
        <v>359964</v>
      </c>
      <c r="AA66" s="197">
        <v>233855</v>
      </c>
      <c r="AB66" s="197">
        <v>266188</v>
      </c>
      <c r="AC66" s="66">
        <v>249083</v>
      </c>
      <c r="AD66" s="66"/>
      <c r="AE66" s="66"/>
      <c r="AF66" s="66"/>
      <c r="AG66" s="66"/>
      <c r="AH66" s="153">
        <f>SUM(V66:AG66)</f>
        <v>2365740.7999999998</v>
      </c>
      <c r="AI66" s="69"/>
      <c r="AJ66" s="69"/>
    </row>
    <row r="67" spans="1:36" s="30" customFormat="1" ht="24" x14ac:dyDescent="0.25">
      <c r="A67" s="277"/>
      <c r="B67" s="265"/>
      <c r="C67" s="46" t="s">
        <v>577</v>
      </c>
      <c r="D67" s="66"/>
      <c r="E67" s="66" t="s">
        <v>513</v>
      </c>
      <c r="F67" s="47" t="s">
        <v>512</v>
      </c>
      <c r="G67" s="49"/>
      <c r="H67" s="94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69"/>
      <c r="U67" s="31"/>
      <c r="V67" s="223">
        <f t="shared" ref="V67:AH67" si="39">(V65-V66)/V66</f>
        <v>-8.8075787265753675E-3</v>
      </c>
      <c r="W67" s="224">
        <f t="shared" si="39"/>
        <v>2.0714632396387243E-2</v>
      </c>
      <c r="X67" s="225">
        <f t="shared" si="39"/>
        <v>7.0008877748185289E-2</v>
      </c>
      <c r="Y67" s="225">
        <f t="shared" si="39"/>
        <v>0.17944688740360779</v>
      </c>
      <c r="Z67" s="225">
        <f t="shared" si="39"/>
        <v>-8.8692202553588687E-2</v>
      </c>
      <c r="AA67" s="225">
        <f t="shared" si="39"/>
        <v>1.7587821513330909E-2</v>
      </c>
      <c r="AB67" s="225">
        <f t="shared" si="39"/>
        <v>0.17157422573519468</v>
      </c>
      <c r="AC67" s="163">
        <f t="shared" si="39"/>
        <v>4.3953220412472953E-2</v>
      </c>
      <c r="AD67" s="225" t="e">
        <f t="shared" si="39"/>
        <v>#DIV/0!</v>
      </c>
      <c r="AE67" s="225" t="e">
        <f t="shared" si="39"/>
        <v>#DIV/0!</v>
      </c>
      <c r="AF67" s="225" t="e">
        <f t="shared" si="39"/>
        <v>#DIV/0!</v>
      </c>
      <c r="AG67" s="225" t="e">
        <f t="shared" si="39"/>
        <v>#DIV/0!</v>
      </c>
      <c r="AH67" s="225">
        <f t="shared" si="39"/>
        <v>4.0856124221216462E-2</v>
      </c>
      <c r="AI67" s="69"/>
      <c r="AJ67" s="69"/>
    </row>
    <row r="68" spans="1:36" s="30" customFormat="1" ht="24" x14ac:dyDescent="0.25">
      <c r="A68" s="277"/>
      <c r="B68" s="265"/>
      <c r="C68" s="46" t="s">
        <v>590</v>
      </c>
      <c r="D68" s="66"/>
      <c r="E68" s="66" t="s">
        <v>513</v>
      </c>
      <c r="F68" s="47" t="s">
        <v>512</v>
      </c>
      <c r="G68" s="49"/>
      <c r="H68" s="94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69"/>
      <c r="U68" s="31"/>
      <c r="V68" s="195">
        <v>2022</v>
      </c>
      <c r="W68" s="196">
        <v>3796</v>
      </c>
      <c r="X68" s="195">
        <v>2825</v>
      </c>
      <c r="Y68" s="197">
        <v>2742</v>
      </c>
      <c r="Z68" s="197">
        <v>2507</v>
      </c>
      <c r="AA68" s="197">
        <v>2421</v>
      </c>
      <c r="AB68" s="197">
        <v>2940</v>
      </c>
      <c r="AC68" s="66">
        <v>2785</v>
      </c>
      <c r="AD68" s="66"/>
      <c r="AE68" s="66"/>
      <c r="AF68" s="66"/>
      <c r="AG68" s="66"/>
      <c r="AH68" s="153">
        <f>SUM(V68:AG68)</f>
        <v>22038</v>
      </c>
      <c r="AI68" s="69"/>
      <c r="AJ68" s="69"/>
    </row>
    <row r="69" spans="1:36" s="30" customFormat="1" ht="24" x14ac:dyDescent="0.25">
      <c r="A69" s="277"/>
      <c r="B69" s="265"/>
      <c r="C69" s="46" t="s">
        <v>578</v>
      </c>
      <c r="D69" s="66"/>
      <c r="E69" s="66" t="s">
        <v>513</v>
      </c>
      <c r="F69" s="47" t="s">
        <v>512</v>
      </c>
      <c r="G69" s="49"/>
      <c r="H69" s="94"/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69"/>
      <c r="U69" s="31"/>
      <c r="V69" s="195">
        <v>1989</v>
      </c>
      <c r="W69" s="196">
        <v>2497</v>
      </c>
      <c r="X69" s="195">
        <v>2507</v>
      </c>
      <c r="Y69" s="197">
        <v>2077</v>
      </c>
      <c r="Z69" s="197">
        <v>2181</v>
      </c>
      <c r="AA69" s="197">
        <v>1792</v>
      </c>
      <c r="AB69" s="197">
        <v>1945</v>
      </c>
      <c r="AC69" s="66">
        <v>1934</v>
      </c>
      <c r="AD69" s="66"/>
      <c r="AE69" s="66"/>
      <c r="AF69" s="66"/>
      <c r="AG69" s="66"/>
      <c r="AH69" s="153">
        <f>SUM(V69:AG69)</f>
        <v>16922</v>
      </c>
      <c r="AI69" s="69"/>
      <c r="AJ69" s="69"/>
    </row>
    <row r="70" spans="1:36" s="30" customFormat="1" ht="24" x14ac:dyDescent="0.25">
      <c r="A70" s="277"/>
      <c r="B70" s="265"/>
      <c r="C70" s="46" t="s">
        <v>577</v>
      </c>
      <c r="D70" s="66"/>
      <c r="E70" s="66" t="s">
        <v>513</v>
      </c>
      <c r="F70" s="47" t="s">
        <v>512</v>
      </c>
      <c r="G70" s="49"/>
      <c r="H70" s="94"/>
      <c r="I70" s="49"/>
      <c r="J70" s="49"/>
      <c r="K70" s="49"/>
      <c r="L70" s="49"/>
      <c r="M70" s="49"/>
      <c r="N70" s="49"/>
      <c r="O70" s="49"/>
      <c r="P70" s="49"/>
      <c r="Q70" s="49"/>
      <c r="R70" s="49"/>
      <c r="S70" s="49"/>
      <c r="T70" s="69"/>
      <c r="U70" s="31"/>
      <c r="V70" s="223">
        <f>(V68-V69)/V69</f>
        <v>1.6591251885369532E-2</v>
      </c>
      <c r="W70" s="224">
        <f>(W68-W69)/W69</f>
        <v>0.5202242691229475</v>
      </c>
      <c r="X70" s="223">
        <f>(X68-X69)/X69</f>
        <v>0.1268448344635022</v>
      </c>
      <c r="Y70" s="223">
        <f t="shared" ref="Y70:AG70" si="40">(Y68-Y69)/Y69</f>
        <v>0.320173326913818</v>
      </c>
      <c r="Z70" s="223">
        <f t="shared" si="40"/>
        <v>0.14947271893626776</v>
      </c>
      <c r="AA70" s="223">
        <f t="shared" si="40"/>
        <v>0.3510044642857143</v>
      </c>
      <c r="AB70" s="223">
        <f t="shared" si="40"/>
        <v>0.51156812339331614</v>
      </c>
      <c r="AC70" s="162">
        <f t="shared" si="40"/>
        <v>0.44002068252326781</v>
      </c>
      <c r="AD70" s="135" t="e">
        <f t="shared" si="40"/>
        <v>#DIV/0!</v>
      </c>
      <c r="AE70" s="135" t="e">
        <f t="shared" si="40"/>
        <v>#DIV/0!</v>
      </c>
      <c r="AF70" s="135" t="e">
        <f t="shared" si="40"/>
        <v>#DIV/0!</v>
      </c>
      <c r="AG70" s="135" t="e">
        <f t="shared" si="40"/>
        <v>#DIV/0!</v>
      </c>
      <c r="AH70" s="157">
        <f>(AH68-AH69)/AH69</f>
        <v>0.30232832998463538</v>
      </c>
      <c r="AI70" s="69"/>
      <c r="AJ70" s="69"/>
    </row>
    <row r="71" spans="1:36" s="30" customFormat="1" ht="24" x14ac:dyDescent="0.25">
      <c r="A71" s="277"/>
      <c r="B71" s="266"/>
      <c r="C71" s="46" t="s">
        <v>575</v>
      </c>
      <c r="D71" s="66"/>
      <c r="E71" s="66" t="s">
        <v>513</v>
      </c>
      <c r="F71" s="47" t="s">
        <v>512</v>
      </c>
      <c r="G71" s="49"/>
      <c r="H71" s="94"/>
      <c r="I71" s="49"/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69"/>
      <c r="U71" s="31"/>
      <c r="V71" s="226">
        <f>V68/(V65/3)</f>
        <v>1.9193645403571234E-2</v>
      </c>
      <c r="W71" s="227">
        <f>W68/(W65/3)</f>
        <v>2.6754205952411438E-2</v>
      </c>
      <c r="X71" s="226">
        <f>X68/(X65/3)</f>
        <v>2.7574964860221773E-2</v>
      </c>
      <c r="Y71" s="226">
        <f t="shared" ref="Y71:AG71" si="41">Y68/(Y65/3)</f>
        <v>2.9862666584380367E-2</v>
      </c>
      <c r="Z71" s="226">
        <f t="shared" si="41"/>
        <v>2.2927221846249519E-2</v>
      </c>
      <c r="AA71" s="226">
        <f t="shared" si="41"/>
        <v>3.0520910374504134E-2</v>
      </c>
      <c r="AB71" s="226">
        <f t="shared" si="41"/>
        <v>2.8282012063143919E-2</v>
      </c>
      <c r="AC71" s="107">
        <f t="shared" si="41"/>
        <v>3.2130784406474613E-2</v>
      </c>
      <c r="AD71" s="107" t="e">
        <f t="shared" si="41"/>
        <v>#DIV/0!</v>
      </c>
      <c r="AE71" s="107" t="e">
        <f t="shared" si="41"/>
        <v>#DIV/0!</v>
      </c>
      <c r="AF71" s="107" t="e">
        <f t="shared" si="41"/>
        <v>#DIV/0!</v>
      </c>
      <c r="AG71" s="107" t="e">
        <f t="shared" si="41"/>
        <v>#DIV/0!</v>
      </c>
      <c r="AH71" s="107"/>
      <c r="AI71" s="69"/>
      <c r="AJ71" s="69"/>
    </row>
    <row r="72" spans="1:36" s="30" customFormat="1" ht="4.5" customHeight="1" x14ac:dyDescent="0.25">
      <c r="A72" s="277"/>
      <c r="B72" s="66"/>
      <c r="C72" s="66"/>
      <c r="D72" s="66"/>
      <c r="E72" s="66"/>
      <c r="F72" s="47"/>
      <c r="G72" s="49"/>
      <c r="H72" s="94"/>
      <c r="I72" s="49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69"/>
      <c r="U72" s="31"/>
      <c r="V72" s="228"/>
      <c r="W72" s="229"/>
      <c r="X72" s="197"/>
      <c r="Y72" s="197"/>
      <c r="Z72" s="197"/>
      <c r="AA72" s="197"/>
      <c r="AB72" s="197"/>
      <c r="AC72" s="66"/>
      <c r="AD72" s="66"/>
      <c r="AE72" s="66"/>
      <c r="AF72" s="66"/>
      <c r="AG72" s="66"/>
      <c r="AH72" s="155"/>
      <c r="AI72" s="69"/>
      <c r="AJ72" s="69"/>
    </row>
    <row r="73" spans="1:36" s="30" customFormat="1" ht="24" x14ac:dyDescent="0.25">
      <c r="A73" s="277"/>
      <c r="B73" s="267" t="s">
        <v>582</v>
      </c>
      <c r="C73" s="46" t="s">
        <v>583</v>
      </c>
      <c r="D73" s="66"/>
      <c r="E73" s="66" t="s">
        <v>513</v>
      </c>
      <c r="F73" s="47" t="s">
        <v>512</v>
      </c>
      <c r="G73" s="49"/>
      <c r="H73" s="94"/>
      <c r="I73" s="49"/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69"/>
      <c r="U73" s="31"/>
      <c r="V73" s="195">
        <v>18</v>
      </c>
      <c r="W73" s="196">
        <v>21</v>
      </c>
      <c r="X73" s="195">
        <v>16</v>
      </c>
      <c r="Y73" s="197">
        <v>9</v>
      </c>
      <c r="Z73" s="197">
        <v>9</v>
      </c>
      <c r="AA73" s="197">
        <v>7</v>
      </c>
      <c r="AB73" s="197">
        <v>8</v>
      </c>
      <c r="AC73" s="66">
        <v>7</v>
      </c>
      <c r="AD73" s="66"/>
      <c r="AE73" s="66"/>
      <c r="AF73" s="66"/>
      <c r="AG73" s="66"/>
      <c r="AH73" s="153">
        <f>SUM(V73:AG73)</f>
        <v>95</v>
      </c>
      <c r="AI73" s="69"/>
      <c r="AJ73" s="69"/>
    </row>
    <row r="74" spans="1:36" s="30" customFormat="1" ht="24" x14ac:dyDescent="0.25">
      <c r="A74" s="277"/>
      <c r="B74" s="267"/>
      <c r="C74" s="46" t="s">
        <v>584</v>
      </c>
      <c r="D74" s="66"/>
      <c r="E74" s="66" t="s">
        <v>513</v>
      </c>
      <c r="F74" s="47" t="s">
        <v>512</v>
      </c>
      <c r="G74" s="49"/>
      <c r="H74" s="94"/>
      <c r="I74" s="49"/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69"/>
      <c r="U74" s="31"/>
      <c r="V74" s="195">
        <v>7</v>
      </c>
      <c r="W74" s="196">
        <v>32</v>
      </c>
      <c r="X74" s="195">
        <v>14</v>
      </c>
      <c r="Y74" s="197">
        <v>13</v>
      </c>
      <c r="Z74" s="197">
        <v>19</v>
      </c>
      <c r="AA74" s="197">
        <v>11</v>
      </c>
      <c r="AB74" s="197">
        <v>9</v>
      </c>
      <c r="AC74" s="66">
        <v>16</v>
      </c>
      <c r="AD74" s="66"/>
      <c r="AE74" s="66"/>
      <c r="AF74" s="66"/>
      <c r="AG74" s="66"/>
      <c r="AH74" s="153">
        <f>SUM(V74:AG74)</f>
        <v>121</v>
      </c>
      <c r="AI74" s="69"/>
      <c r="AJ74" s="69"/>
    </row>
    <row r="75" spans="1:36" s="30" customFormat="1" ht="24" x14ac:dyDescent="0.25">
      <c r="A75" s="277"/>
      <c r="B75" s="267"/>
      <c r="C75" s="46" t="s">
        <v>577</v>
      </c>
      <c r="D75" s="66"/>
      <c r="E75" s="66" t="s">
        <v>513</v>
      </c>
      <c r="F75" s="47" t="s">
        <v>512</v>
      </c>
      <c r="G75" s="49"/>
      <c r="H75" s="94"/>
      <c r="I75" s="49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69"/>
      <c r="U75" s="31"/>
      <c r="V75" s="219">
        <f>(V73-V74)/V74</f>
        <v>1.5714285714285714</v>
      </c>
      <c r="W75" s="220">
        <f>(W73-W74)/W74</f>
        <v>-0.34375</v>
      </c>
      <c r="X75" s="219">
        <f t="shared" ref="X75:AG75" si="42">(X73-X74)/X74</f>
        <v>0.14285714285714285</v>
      </c>
      <c r="Y75" s="219">
        <f t="shared" si="42"/>
        <v>-0.30769230769230771</v>
      </c>
      <c r="Z75" s="219">
        <f t="shared" si="42"/>
        <v>-0.52631578947368418</v>
      </c>
      <c r="AA75" s="219">
        <f t="shared" si="42"/>
        <v>-0.36363636363636365</v>
      </c>
      <c r="AB75" s="219">
        <f t="shared" si="42"/>
        <v>-0.1111111111111111</v>
      </c>
      <c r="AC75" s="161">
        <f t="shared" si="42"/>
        <v>-0.5625</v>
      </c>
      <c r="AD75" s="134" t="e">
        <f t="shared" si="42"/>
        <v>#DIV/0!</v>
      </c>
      <c r="AE75" s="134" t="e">
        <f t="shared" si="42"/>
        <v>#DIV/0!</v>
      </c>
      <c r="AF75" s="134" t="e">
        <f t="shared" si="42"/>
        <v>#DIV/0!</v>
      </c>
      <c r="AG75" s="134" t="e">
        <f t="shared" si="42"/>
        <v>#DIV/0!</v>
      </c>
      <c r="AH75" s="156">
        <f>(AH73-AH74)/AH74</f>
        <v>-0.21487603305785125</v>
      </c>
      <c r="AI75" s="69"/>
      <c r="AJ75" s="69"/>
    </row>
    <row r="76" spans="1:36" s="30" customFormat="1" ht="3.75" customHeight="1" x14ac:dyDescent="0.25">
      <c r="A76" s="277"/>
      <c r="B76" s="106"/>
      <c r="C76" s="66"/>
      <c r="D76" s="66"/>
      <c r="E76" s="66"/>
      <c r="F76" s="47"/>
      <c r="G76" s="49"/>
      <c r="H76" s="94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69"/>
      <c r="U76" s="31"/>
      <c r="V76" s="195"/>
      <c r="W76" s="196"/>
      <c r="X76" s="197"/>
      <c r="Y76" s="197"/>
      <c r="Z76" s="197"/>
      <c r="AA76" s="197"/>
      <c r="AB76" s="197"/>
      <c r="AC76" s="66"/>
      <c r="AD76" s="66"/>
      <c r="AE76" s="66"/>
      <c r="AF76" s="66"/>
      <c r="AG76" s="66"/>
      <c r="AH76" s="155"/>
      <c r="AI76" s="69"/>
      <c r="AJ76" s="69"/>
    </row>
    <row r="77" spans="1:36" s="30" customFormat="1" ht="24" x14ac:dyDescent="0.25">
      <c r="A77" s="277"/>
      <c r="B77" s="267" t="s">
        <v>585</v>
      </c>
      <c r="C77" s="46" t="s">
        <v>583</v>
      </c>
      <c r="D77" s="66"/>
      <c r="E77" s="66" t="s">
        <v>513</v>
      </c>
      <c r="F77" s="47" t="s">
        <v>512</v>
      </c>
      <c r="G77" s="49"/>
      <c r="H77" s="94"/>
      <c r="I77" s="49"/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69"/>
      <c r="U77" s="31"/>
      <c r="V77" s="195">
        <v>37</v>
      </c>
      <c r="W77" s="196">
        <v>35</v>
      </c>
      <c r="X77" s="197">
        <v>32</v>
      </c>
      <c r="Y77" s="197">
        <v>28</v>
      </c>
      <c r="Z77" s="197">
        <v>27</v>
      </c>
      <c r="AA77" s="197">
        <v>27</v>
      </c>
      <c r="AB77" s="197">
        <v>30</v>
      </c>
      <c r="AC77" s="66">
        <v>31</v>
      </c>
      <c r="AD77" s="66"/>
      <c r="AE77" s="66"/>
      <c r="AF77" s="66"/>
      <c r="AG77" s="66"/>
      <c r="AH77" s="153">
        <f t="shared" ref="AH77:AH78" si="43">SUM(V77:AG77)</f>
        <v>247</v>
      </c>
      <c r="AI77" s="69"/>
      <c r="AJ77" s="69"/>
    </row>
    <row r="78" spans="1:36" s="30" customFormat="1" ht="24" x14ac:dyDescent="0.25">
      <c r="A78" s="277"/>
      <c r="B78" s="267"/>
      <c r="C78" s="46" t="s">
        <v>584</v>
      </c>
      <c r="D78" s="66"/>
      <c r="E78" s="66" t="s">
        <v>513</v>
      </c>
      <c r="F78" s="47" t="s">
        <v>512</v>
      </c>
      <c r="G78" s="49"/>
      <c r="H78" s="94"/>
      <c r="I78" s="49"/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69"/>
      <c r="U78" s="31"/>
      <c r="V78" s="195">
        <v>19</v>
      </c>
      <c r="W78" s="196">
        <v>23</v>
      </c>
      <c r="X78" s="197">
        <v>35</v>
      </c>
      <c r="Y78" s="197">
        <v>27</v>
      </c>
      <c r="Z78" s="197">
        <v>26</v>
      </c>
      <c r="AA78" s="197">
        <v>23</v>
      </c>
      <c r="AB78" s="197">
        <v>17</v>
      </c>
      <c r="AC78" s="66">
        <v>22</v>
      </c>
      <c r="AD78" s="66"/>
      <c r="AE78" s="66"/>
      <c r="AF78" s="66"/>
      <c r="AG78" s="66"/>
      <c r="AH78" s="153">
        <f t="shared" si="43"/>
        <v>192</v>
      </c>
      <c r="AI78" s="69"/>
      <c r="AJ78" s="69"/>
    </row>
    <row r="79" spans="1:36" s="30" customFormat="1" ht="24" x14ac:dyDescent="0.25">
      <c r="A79" s="277"/>
      <c r="B79" s="267"/>
      <c r="C79" s="46" t="s">
        <v>577</v>
      </c>
      <c r="D79" s="66"/>
      <c r="E79" s="66" t="s">
        <v>513</v>
      </c>
      <c r="F79" s="47" t="s">
        <v>512</v>
      </c>
      <c r="G79" s="49"/>
      <c r="H79" s="94"/>
      <c r="I79" s="49"/>
      <c r="J79" s="49"/>
      <c r="K79" s="49"/>
      <c r="L79" s="49"/>
      <c r="M79" s="49"/>
      <c r="N79" s="49"/>
      <c r="O79" s="49"/>
      <c r="P79" s="49"/>
      <c r="Q79" s="49"/>
      <c r="R79" s="49"/>
      <c r="S79" s="49"/>
      <c r="T79" s="69"/>
      <c r="U79" s="31"/>
      <c r="V79" s="219">
        <f t="shared" ref="V79:AG79" si="44">(V77-V78)/V78</f>
        <v>0.94736842105263153</v>
      </c>
      <c r="W79" s="220">
        <f t="shared" si="44"/>
        <v>0.52173913043478259</v>
      </c>
      <c r="X79" s="219">
        <f t="shared" si="44"/>
        <v>-8.5714285714285715E-2</v>
      </c>
      <c r="Y79" s="219">
        <f t="shared" si="44"/>
        <v>3.7037037037037035E-2</v>
      </c>
      <c r="Z79" s="219">
        <f t="shared" si="44"/>
        <v>3.8461538461538464E-2</v>
      </c>
      <c r="AA79" s="219">
        <f t="shared" si="44"/>
        <v>0.17391304347826086</v>
      </c>
      <c r="AB79" s="219">
        <f t="shared" si="44"/>
        <v>0.76470588235294112</v>
      </c>
      <c r="AC79" s="161">
        <f t="shared" si="44"/>
        <v>0.40909090909090912</v>
      </c>
      <c r="AD79" s="219" t="e">
        <f t="shared" si="44"/>
        <v>#DIV/0!</v>
      </c>
      <c r="AE79" s="219" t="e">
        <f t="shared" si="44"/>
        <v>#DIV/0!</v>
      </c>
      <c r="AF79" s="219" t="e">
        <f t="shared" si="44"/>
        <v>#DIV/0!</v>
      </c>
      <c r="AG79" s="219" t="e">
        <f t="shared" si="44"/>
        <v>#DIV/0!</v>
      </c>
      <c r="AH79" s="157">
        <f>(AH77-AH78)/AH78</f>
        <v>0.28645833333333331</v>
      </c>
      <c r="AI79" s="69"/>
      <c r="AJ79" s="69"/>
    </row>
    <row r="80" spans="1:36" s="30" customFormat="1" ht="3.75" customHeight="1" x14ac:dyDescent="0.25">
      <c r="A80" s="277"/>
      <c r="B80" s="106"/>
      <c r="C80" s="66"/>
      <c r="D80" s="66"/>
      <c r="E80" s="66"/>
      <c r="F80" s="47"/>
      <c r="G80" s="49"/>
      <c r="H80" s="94"/>
      <c r="I80" s="49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69"/>
      <c r="U80" s="31"/>
      <c r="V80" s="195"/>
      <c r="W80" s="196"/>
      <c r="X80" s="197"/>
      <c r="Y80" s="197"/>
      <c r="Z80" s="197"/>
      <c r="AA80" s="197"/>
      <c r="AB80" s="197"/>
      <c r="AC80" s="66"/>
      <c r="AD80" s="66"/>
      <c r="AE80" s="66"/>
      <c r="AF80" s="66"/>
      <c r="AG80" s="66"/>
      <c r="AH80" s="155"/>
      <c r="AI80" s="69"/>
      <c r="AJ80" s="69"/>
    </row>
    <row r="81" spans="1:41" s="30" customFormat="1" ht="24" x14ac:dyDescent="0.25">
      <c r="A81" s="277"/>
      <c r="B81" s="267" t="s">
        <v>586</v>
      </c>
      <c r="C81" s="46" t="s">
        <v>583</v>
      </c>
      <c r="D81" s="66"/>
      <c r="E81" s="66" t="s">
        <v>513</v>
      </c>
      <c r="F81" s="47" t="s">
        <v>512</v>
      </c>
      <c r="G81" s="49"/>
      <c r="H81" s="94"/>
      <c r="I81" s="49"/>
      <c r="J81" s="49"/>
      <c r="K81" s="49"/>
      <c r="L81" s="49"/>
      <c r="M81" s="49"/>
      <c r="N81" s="49"/>
      <c r="O81" s="49"/>
      <c r="P81" s="49"/>
      <c r="Q81" s="49"/>
      <c r="R81" s="49"/>
      <c r="S81" s="49"/>
      <c r="T81" s="69"/>
      <c r="U81" s="31"/>
      <c r="V81" s="195">
        <v>122</v>
      </c>
      <c r="W81" s="196">
        <v>273</v>
      </c>
      <c r="X81" s="197">
        <v>234</v>
      </c>
      <c r="Y81" s="197">
        <v>148</v>
      </c>
      <c r="Z81" s="197">
        <v>132</v>
      </c>
      <c r="AA81" s="197">
        <v>141</v>
      </c>
      <c r="AB81" s="197">
        <v>155</v>
      </c>
      <c r="AC81" s="66">
        <v>184</v>
      </c>
      <c r="AD81" s="66"/>
      <c r="AE81" s="66"/>
      <c r="AF81" s="66"/>
      <c r="AG81" s="66"/>
      <c r="AH81" s="153">
        <f t="shared" ref="AH81:AH82" si="45">SUM(V81:AG81)</f>
        <v>1389</v>
      </c>
      <c r="AI81" s="69"/>
      <c r="AJ81" s="69"/>
    </row>
    <row r="82" spans="1:41" s="30" customFormat="1" ht="24" x14ac:dyDescent="0.25">
      <c r="A82" s="277"/>
      <c r="B82" s="267"/>
      <c r="C82" s="46" t="s">
        <v>584</v>
      </c>
      <c r="D82" s="66"/>
      <c r="E82" s="66" t="s">
        <v>513</v>
      </c>
      <c r="F82" s="47" t="s">
        <v>512</v>
      </c>
      <c r="G82" s="49"/>
      <c r="H82" s="94"/>
      <c r="I82" s="49"/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69"/>
      <c r="U82" s="31"/>
      <c r="V82" s="195">
        <v>89</v>
      </c>
      <c r="W82" s="196">
        <v>91</v>
      </c>
      <c r="X82" s="197">
        <v>114</v>
      </c>
      <c r="Y82" s="197">
        <v>122</v>
      </c>
      <c r="Z82" s="197">
        <v>94</v>
      </c>
      <c r="AA82" s="197">
        <v>72</v>
      </c>
      <c r="AB82" s="197">
        <v>69</v>
      </c>
      <c r="AC82" s="66">
        <v>94</v>
      </c>
      <c r="AD82" s="66"/>
      <c r="AE82" s="66"/>
      <c r="AF82" s="66"/>
      <c r="AG82" s="66"/>
      <c r="AH82" s="153">
        <f t="shared" si="45"/>
        <v>745</v>
      </c>
      <c r="AI82" s="69"/>
      <c r="AJ82" s="69"/>
    </row>
    <row r="83" spans="1:41" s="30" customFormat="1" ht="24" x14ac:dyDescent="0.25">
      <c r="A83" s="277"/>
      <c r="B83" s="267"/>
      <c r="C83" s="46" t="s">
        <v>577</v>
      </c>
      <c r="D83" s="66"/>
      <c r="E83" s="66" t="s">
        <v>513</v>
      </c>
      <c r="F83" s="47" t="s">
        <v>512</v>
      </c>
      <c r="G83" s="49"/>
      <c r="H83" s="94"/>
      <c r="I83" s="49"/>
      <c r="J83" s="49"/>
      <c r="K83" s="49"/>
      <c r="L83" s="49"/>
      <c r="M83" s="49"/>
      <c r="N83" s="49"/>
      <c r="O83" s="49"/>
      <c r="P83" s="49"/>
      <c r="Q83" s="49"/>
      <c r="R83" s="49"/>
      <c r="S83" s="49"/>
      <c r="T83" s="69"/>
      <c r="U83" s="31"/>
      <c r="V83" s="219">
        <f t="shared" ref="V83:AC83" si="46">(V81-V82)/V82</f>
        <v>0.3707865168539326</v>
      </c>
      <c r="W83" s="220">
        <f t="shared" si="46"/>
        <v>2</v>
      </c>
      <c r="X83" s="219">
        <f t="shared" si="46"/>
        <v>1.0526315789473684</v>
      </c>
      <c r="Y83" s="219">
        <f t="shared" si="46"/>
        <v>0.21311475409836064</v>
      </c>
      <c r="Z83" s="219">
        <f t="shared" si="46"/>
        <v>0.40425531914893614</v>
      </c>
      <c r="AA83" s="219">
        <f t="shared" si="46"/>
        <v>0.95833333333333337</v>
      </c>
      <c r="AB83" s="219">
        <f t="shared" si="46"/>
        <v>1.2463768115942029</v>
      </c>
      <c r="AC83" s="161">
        <f t="shared" si="46"/>
        <v>0.95744680851063835</v>
      </c>
      <c r="AD83" s="66"/>
      <c r="AE83" s="66"/>
      <c r="AF83" s="66"/>
      <c r="AG83" s="66"/>
      <c r="AH83" s="158">
        <f>(AH81-AH82)/AH82</f>
        <v>0.86442953020134228</v>
      </c>
      <c r="AI83" s="69"/>
      <c r="AJ83" s="69"/>
    </row>
    <row r="84" spans="1:41" s="30" customFormat="1" ht="4.5" customHeight="1" x14ac:dyDescent="0.25">
      <c r="A84" s="277"/>
      <c r="B84" s="106"/>
      <c r="C84" s="66"/>
      <c r="D84" s="66"/>
      <c r="E84" s="66"/>
      <c r="F84" s="47"/>
      <c r="G84" s="49"/>
      <c r="H84" s="94"/>
      <c r="I84" s="49"/>
      <c r="J84" s="49"/>
      <c r="K84" s="49"/>
      <c r="L84" s="49"/>
      <c r="M84" s="49"/>
      <c r="N84" s="49"/>
      <c r="O84" s="49"/>
      <c r="P84" s="49"/>
      <c r="Q84" s="49"/>
      <c r="R84" s="49"/>
      <c r="S84" s="49"/>
      <c r="T84" s="69"/>
      <c r="U84" s="31"/>
      <c r="V84" s="195"/>
      <c r="W84" s="196"/>
      <c r="X84" s="197"/>
      <c r="Y84" s="197"/>
      <c r="Z84" s="197"/>
      <c r="AA84" s="197"/>
      <c r="AB84" s="197"/>
      <c r="AC84" s="66"/>
      <c r="AD84" s="66"/>
      <c r="AE84" s="66"/>
      <c r="AF84" s="66"/>
      <c r="AG84" s="66"/>
      <c r="AH84" s="155"/>
      <c r="AI84" s="69"/>
      <c r="AJ84" s="69"/>
    </row>
    <row r="85" spans="1:41" s="30" customFormat="1" ht="24" x14ac:dyDescent="0.25">
      <c r="A85" s="277"/>
      <c r="B85" s="267" t="s">
        <v>587</v>
      </c>
      <c r="C85" s="46" t="s">
        <v>583</v>
      </c>
      <c r="D85" s="66"/>
      <c r="E85" s="66" t="s">
        <v>513</v>
      </c>
      <c r="F85" s="47" t="s">
        <v>512</v>
      </c>
      <c r="G85" s="49"/>
      <c r="H85" s="94"/>
      <c r="I85" s="49"/>
      <c r="J85" s="49"/>
      <c r="K85" s="49"/>
      <c r="L85" s="49"/>
      <c r="M85" s="49"/>
      <c r="N85" s="49"/>
      <c r="O85" s="49"/>
      <c r="P85" s="49"/>
      <c r="Q85" s="49"/>
      <c r="R85" s="49"/>
      <c r="S85" s="49"/>
      <c r="T85" s="69"/>
      <c r="U85" s="31"/>
      <c r="V85" s="195">
        <v>1845</v>
      </c>
      <c r="W85" s="196">
        <v>3467</v>
      </c>
      <c r="X85" s="197">
        <v>2543</v>
      </c>
      <c r="Y85" s="197">
        <v>2557</v>
      </c>
      <c r="Z85" s="197">
        <v>2339</v>
      </c>
      <c r="AA85" s="197">
        <v>2246</v>
      </c>
      <c r="AB85" s="197">
        <v>2747</v>
      </c>
      <c r="AC85" s="66">
        <v>2563</v>
      </c>
      <c r="AD85" s="66"/>
      <c r="AE85" s="66"/>
      <c r="AF85" s="66"/>
      <c r="AG85" s="66"/>
      <c r="AH85" s="153">
        <f t="shared" ref="AH85:AH86" si="47">SUM(V85:AG85)</f>
        <v>20307</v>
      </c>
      <c r="AI85" s="69"/>
      <c r="AJ85" s="69"/>
    </row>
    <row r="86" spans="1:41" s="30" customFormat="1" ht="24" x14ac:dyDescent="0.25">
      <c r="A86" s="277"/>
      <c r="B86" s="267"/>
      <c r="C86" s="46" t="s">
        <v>584</v>
      </c>
      <c r="D86" s="66"/>
      <c r="E86" s="66" t="s">
        <v>513</v>
      </c>
      <c r="F86" s="47" t="s">
        <v>512</v>
      </c>
      <c r="G86" s="49"/>
      <c r="H86" s="94"/>
      <c r="I86" s="49"/>
      <c r="J86" s="49"/>
      <c r="K86" s="49"/>
      <c r="L86" s="49"/>
      <c r="M86" s="49"/>
      <c r="N86" s="49"/>
      <c r="O86" s="49"/>
      <c r="P86" s="49"/>
      <c r="Q86" s="49"/>
      <c r="R86" s="49"/>
      <c r="S86" s="49"/>
      <c r="T86" s="69"/>
      <c r="U86" s="31"/>
      <c r="V86" s="195">
        <v>1874</v>
      </c>
      <c r="W86" s="196">
        <v>2351</v>
      </c>
      <c r="X86" s="197">
        <v>2344</v>
      </c>
      <c r="Y86" s="197">
        <v>1915</v>
      </c>
      <c r="Z86" s="197">
        <v>2042</v>
      </c>
      <c r="AA86" s="197">
        <v>1686</v>
      </c>
      <c r="AB86" s="197">
        <v>1850</v>
      </c>
      <c r="AC86" s="66">
        <v>1802</v>
      </c>
      <c r="AD86" s="66"/>
      <c r="AE86" s="66"/>
      <c r="AF86" s="66"/>
      <c r="AG86" s="66"/>
      <c r="AH86" s="153">
        <f t="shared" si="47"/>
        <v>15864</v>
      </c>
      <c r="AI86" s="69"/>
      <c r="AJ86" s="69"/>
    </row>
    <row r="87" spans="1:41" s="30" customFormat="1" ht="24" x14ac:dyDescent="0.25">
      <c r="A87" s="277"/>
      <c r="B87" s="267"/>
      <c r="C87" s="46" t="s">
        <v>577</v>
      </c>
      <c r="D87" s="66"/>
      <c r="E87" s="66" t="s">
        <v>513</v>
      </c>
      <c r="F87" s="47" t="s">
        <v>512</v>
      </c>
      <c r="G87" s="49"/>
      <c r="H87" s="94"/>
      <c r="I87" s="49"/>
      <c r="J87" s="49"/>
      <c r="K87" s="49"/>
      <c r="L87" s="49"/>
      <c r="M87" s="49"/>
      <c r="N87" s="49"/>
      <c r="O87" s="49"/>
      <c r="P87" s="49"/>
      <c r="Q87" s="49"/>
      <c r="R87" s="49"/>
      <c r="S87" s="49"/>
      <c r="T87" s="69"/>
      <c r="U87" s="31"/>
      <c r="V87" s="219">
        <f t="shared" ref="V87:AC87" si="48">(V85-V86)/V86</f>
        <v>-1.5474919957310566E-2</v>
      </c>
      <c r="W87" s="220">
        <f t="shared" si="48"/>
        <v>0.47469162058698428</v>
      </c>
      <c r="X87" s="219">
        <f t="shared" si="48"/>
        <v>8.4897610921501707E-2</v>
      </c>
      <c r="Y87" s="219">
        <f t="shared" si="48"/>
        <v>0.33524804177545692</v>
      </c>
      <c r="Z87" s="219">
        <f t="shared" si="48"/>
        <v>0.14544564152791381</v>
      </c>
      <c r="AA87" s="219">
        <f t="shared" si="48"/>
        <v>0.33214709371293</v>
      </c>
      <c r="AB87" s="219">
        <f t="shared" si="48"/>
        <v>0.48486486486486485</v>
      </c>
      <c r="AC87" s="161">
        <f t="shared" si="48"/>
        <v>0.4223085460599334</v>
      </c>
      <c r="AD87" s="66"/>
      <c r="AE87" s="66"/>
      <c r="AF87" s="66"/>
      <c r="AG87" s="66"/>
      <c r="AH87" s="157">
        <f>(AH85-AH86)/AH86</f>
        <v>0.28006807866868383</v>
      </c>
      <c r="AI87" s="69"/>
      <c r="AJ87" s="69"/>
    </row>
    <row r="88" spans="1:41" s="30" customFormat="1" ht="3.75" customHeight="1" x14ac:dyDescent="0.25">
      <c r="A88" s="87"/>
      <c r="B88" s="93"/>
      <c r="C88" s="69"/>
      <c r="D88" s="69"/>
      <c r="E88" s="69"/>
      <c r="F88" s="69"/>
      <c r="G88" s="49"/>
      <c r="H88" s="94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49"/>
      <c r="T88" s="69"/>
      <c r="U88" s="31"/>
      <c r="V88" s="202"/>
      <c r="W88" s="202"/>
      <c r="X88" s="197"/>
      <c r="Y88" s="197"/>
      <c r="Z88" s="197"/>
      <c r="AA88" s="197"/>
      <c r="AB88" s="197"/>
      <c r="AC88" s="66"/>
      <c r="AD88" s="66"/>
      <c r="AE88" s="66"/>
      <c r="AF88" s="66"/>
      <c r="AG88" s="66"/>
      <c r="AH88" s="49"/>
      <c r="AI88" s="69"/>
      <c r="AJ88" s="69"/>
    </row>
    <row r="89" spans="1:41" x14ac:dyDescent="0.25">
      <c r="A89" s="108" t="s">
        <v>469</v>
      </c>
      <c r="B89" s="108"/>
      <c r="C89" s="108"/>
      <c r="D89" s="41"/>
      <c r="E89" s="41"/>
      <c r="F89" s="41"/>
      <c r="G89" s="43"/>
      <c r="H89" s="44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41"/>
      <c r="T89" s="41"/>
      <c r="U89" s="31"/>
      <c r="V89" s="173"/>
      <c r="W89" s="173"/>
      <c r="X89" s="230"/>
      <c r="Y89" s="230"/>
      <c r="Z89" s="230"/>
      <c r="AA89" s="230"/>
      <c r="AB89" s="230"/>
      <c r="AC89" s="257"/>
      <c r="AD89" s="114"/>
      <c r="AE89" s="114"/>
      <c r="AF89" s="114"/>
      <c r="AG89" s="114"/>
      <c r="AH89" s="41"/>
      <c r="AI89" s="43"/>
      <c r="AJ89" s="43"/>
    </row>
    <row r="90" spans="1:41" ht="24" x14ac:dyDescent="0.25">
      <c r="A90" s="278" t="s">
        <v>470</v>
      </c>
      <c r="B90" s="279" t="s">
        <v>489</v>
      </c>
      <c r="C90" s="109" t="s">
        <v>490</v>
      </c>
      <c r="D90" s="47"/>
      <c r="E90" s="47" t="s">
        <v>458</v>
      </c>
      <c r="F90" s="47" t="s">
        <v>512</v>
      </c>
      <c r="G90" s="49"/>
      <c r="H90" s="48"/>
      <c r="I90" s="48"/>
      <c r="J90" s="48"/>
      <c r="K90" s="48"/>
      <c r="L90" s="48"/>
      <c r="M90" s="48"/>
      <c r="N90" s="48"/>
      <c r="O90" s="48"/>
      <c r="P90" s="48"/>
      <c r="Q90" s="48"/>
      <c r="R90" s="48"/>
      <c r="S90" s="48"/>
      <c r="T90" s="47"/>
      <c r="U90" s="31"/>
      <c r="V90" s="185"/>
      <c r="W90" s="186"/>
      <c r="X90" s="187"/>
      <c r="Y90" s="187"/>
      <c r="Z90" s="187"/>
      <c r="AA90" s="187"/>
      <c r="AB90" s="187"/>
      <c r="AC90" s="47"/>
      <c r="AD90" s="47"/>
      <c r="AE90" s="47"/>
      <c r="AF90" s="47"/>
      <c r="AG90" s="47"/>
      <c r="AH90" s="144"/>
      <c r="AI90" s="69"/>
      <c r="AJ90" s="69"/>
    </row>
    <row r="91" spans="1:41" ht="24" x14ac:dyDescent="0.25">
      <c r="A91" s="278"/>
      <c r="B91" s="280"/>
      <c r="C91" s="109" t="s">
        <v>499</v>
      </c>
      <c r="D91" s="47"/>
      <c r="E91" s="47" t="s">
        <v>458</v>
      </c>
      <c r="F91" s="47" t="s">
        <v>512</v>
      </c>
      <c r="G91" s="49"/>
      <c r="H91" s="50">
        <v>31.630299999999998</v>
      </c>
      <c r="I91" s="50">
        <v>11.148712199999999</v>
      </c>
      <c r="J91" s="50">
        <v>42.079960000000007</v>
      </c>
      <c r="K91" s="50">
        <v>47.867179999999998</v>
      </c>
      <c r="L91" s="50">
        <v>30.27103</v>
      </c>
      <c r="M91" s="50">
        <v>14.690119999999999</v>
      </c>
      <c r="N91" s="50">
        <v>19.685919999999999</v>
      </c>
      <c r="O91" s="50">
        <v>18.511470000000003</v>
      </c>
      <c r="P91" s="50">
        <v>20.508040000000001</v>
      </c>
      <c r="Q91" s="50">
        <v>25.3536021</v>
      </c>
      <c r="R91" s="50">
        <v>30.113239</v>
      </c>
      <c r="S91" s="50">
        <v>35.917010000000005</v>
      </c>
      <c r="T91" s="110">
        <f t="shared" ref="T91:T96" si="49">SUM(H91:S91)</f>
        <v>327.77658330000003</v>
      </c>
      <c r="U91" s="31"/>
      <c r="V91" s="175">
        <f>'[3]Preacher Collection'!E44</f>
        <v>25.363489999999999</v>
      </c>
      <c r="W91" s="176">
        <f>'[3]Preacher Collection'!F44</f>
        <v>23.56316</v>
      </c>
      <c r="X91" s="187">
        <v>26.65</v>
      </c>
      <c r="Y91" s="175">
        <v>50.87</v>
      </c>
      <c r="Z91" s="175">
        <v>62.98</v>
      </c>
      <c r="AA91" s="175">
        <v>40.299999999999997</v>
      </c>
      <c r="AB91" s="175">
        <v>35.32</v>
      </c>
      <c r="AC91" s="110">
        <v>47.92</v>
      </c>
      <c r="AD91" s="110"/>
      <c r="AE91" s="110"/>
      <c r="AF91" s="110"/>
      <c r="AG91" s="110"/>
      <c r="AH91" s="153">
        <f t="shared" ref="AH91:AH96" si="50">SUM(V91:AG91)</f>
        <v>312.96665000000002</v>
      </c>
      <c r="AI91" s="69"/>
      <c r="AJ91" s="69"/>
      <c r="AN91" s="132"/>
      <c r="AO91" s="133"/>
    </row>
    <row r="92" spans="1:41" ht="24" x14ac:dyDescent="0.25">
      <c r="A92" s="278"/>
      <c r="B92" s="280"/>
      <c r="C92" s="109" t="s">
        <v>500</v>
      </c>
      <c r="D92" s="47"/>
      <c r="E92" s="47" t="s">
        <v>458</v>
      </c>
      <c r="F92" s="47" t="s">
        <v>512</v>
      </c>
      <c r="G92" s="49"/>
      <c r="H92" s="50">
        <v>13.68647</v>
      </c>
      <c r="I92" s="50">
        <v>14.883279999999999</v>
      </c>
      <c r="J92" s="50">
        <v>17.873059999999999</v>
      </c>
      <c r="K92" s="50">
        <v>11.33892</v>
      </c>
      <c r="L92" s="50">
        <v>30.574335999999999</v>
      </c>
      <c r="M92" s="50">
        <v>33.780007400000002</v>
      </c>
      <c r="N92" s="50">
        <v>49.087480000000006</v>
      </c>
      <c r="O92" s="50">
        <v>17.61917</v>
      </c>
      <c r="P92" s="50">
        <v>17.17042</v>
      </c>
      <c r="Q92" s="50">
        <v>23.208605399999996</v>
      </c>
      <c r="R92" s="50">
        <v>16.605129999999999</v>
      </c>
      <c r="S92" s="50">
        <v>14.25836</v>
      </c>
      <c r="T92" s="110">
        <f t="shared" si="49"/>
        <v>260.08523880000001</v>
      </c>
      <c r="U92" s="31"/>
      <c r="V92" s="175">
        <f>'[3]Preacher Collection'!E45</f>
        <v>23.167829999999999</v>
      </c>
      <c r="W92" s="176">
        <f>'[3]Preacher Collection'!F45</f>
        <v>17.03537</v>
      </c>
      <c r="X92" s="187">
        <v>19.329999999999998</v>
      </c>
      <c r="Y92" s="175">
        <v>26.17</v>
      </c>
      <c r="Z92" s="175">
        <v>33.72</v>
      </c>
      <c r="AA92" s="175">
        <v>26.15</v>
      </c>
      <c r="AB92" s="175">
        <v>17.53</v>
      </c>
      <c r="AC92" s="110">
        <v>21.14</v>
      </c>
      <c r="AD92" s="110"/>
      <c r="AE92" s="110"/>
      <c r="AF92" s="110"/>
      <c r="AG92" s="110"/>
      <c r="AH92" s="153">
        <f t="shared" si="50"/>
        <v>184.2432</v>
      </c>
      <c r="AI92" s="69"/>
      <c r="AJ92" s="69"/>
      <c r="AN92" s="132"/>
      <c r="AO92" s="133"/>
    </row>
    <row r="93" spans="1:41" ht="24" x14ac:dyDescent="0.25">
      <c r="A93" s="278"/>
      <c r="B93" s="280"/>
      <c r="C93" s="109" t="s">
        <v>501</v>
      </c>
      <c r="D93" s="47"/>
      <c r="E93" s="47" t="s">
        <v>458</v>
      </c>
      <c r="F93" s="47" t="s">
        <v>512</v>
      </c>
      <c r="G93" s="49"/>
      <c r="H93" s="50">
        <v>21.176919999999999</v>
      </c>
      <c r="I93" s="50">
        <v>23.026780000000002</v>
      </c>
      <c r="J93" s="50">
        <v>16.7835</v>
      </c>
      <c r="K93" s="50">
        <v>30.705970000000001</v>
      </c>
      <c r="L93" s="50">
        <v>27.298090000000002</v>
      </c>
      <c r="M93" s="50">
        <v>16.64724</v>
      </c>
      <c r="N93" s="50">
        <v>15.427824000000001</v>
      </c>
      <c r="O93" s="50">
        <v>20.429679999999998</v>
      </c>
      <c r="P93" s="50">
        <v>22.43683</v>
      </c>
      <c r="Q93" s="50">
        <v>22.967615299999999</v>
      </c>
      <c r="R93" s="50">
        <v>15.67028</v>
      </c>
      <c r="S93" s="50">
        <v>18.6603511</v>
      </c>
      <c r="T93" s="110">
        <f t="shared" si="49"/>
        <v>251.2310804</v>
      </c>
      <c r="U93" s="31"/>
      <c r="V93" s="175">
        <f>'[3]Preacher Collection'!E46</f>
        <v>15.139670000000001</v>
      </c>
      <c r="W93" s="176">
        <f>'[3]Preacher Collection'!F46</f>
        <v>19.253419999999998</v>
      </c>
      <c r="X93" s="187">
        <v>26.36</v>
      </c>
      <c r="Y93" s="175">
        <v>32.74</v>
      </c>
      <c r="Z93" s="175">
        <v>52.29</v>
      </c>
      <c r="AA93" s="175">
        <v>21.78</v>
      </c>
      <c r="AB93" s="175">
        <v>18</v>
      </c>
      <c r="AC93" s="110">
        <v>20.62</v>
      </c>
      <c r="AD93" s="110"/>
      <c r="AE93" s="110"/>
      <c r="AF93" s="110"/>
      <c r="AG93" s="110"/>
      <c r="AH93" s="153">
        <f t="shared" si="50"/>
        <v>206.18308999999999</v>
      </c>
      <c r="AI93" s="69"/>
      <c r="AJ93" s="69"/>
      <c r="AN93" s="132"/>
      <c r="AO93" s="133"/>
    </row>
    <row r="94" spans="1:41" ht="24" x14ac:dyDescent="0.25">
      <c r="A94" s="278"/>
      <c r="B94" s="280"/>
      <c r="C94" s="109" t="s">
        <v>502</v>
      </c>
      <c r="D94" s="47"/>
      <c r="E94" s="47" t="s">
        <v>458</v>
      </c>
      <c r="F94" s="47" t="s">
        <v>512</v>
      </c>
      <c r="G94" s="49"/>
      <c r="H94" s="50">
        <v>10.820119999999999</v>
      </c>
      <c r="I94" s="50">
        <v>10.316410000000001</v>
      </c>
      <c r="J94" s="50">
        <v>9.0581999999999994</v>
      </c>
      <c r="K94" s="50">
        <v>12.47714</v>
      </c>
      <c r="L94" s="50">
        <v>14.06658</v>
      </c>
      <c r="M94" s="50">
        <v>11.249580000000002</v>
      </c>
      <c r="N94" s="50">
        <v>11.51051</v>
      </c>
      <c r="O94" s="50">
        <v>10.317520000000002</v>
      </c>
      <c r="P94" s="50">
        <v>20.078440000000001</v>
      </c>
      <c r="Q94" s="50">
        <v>18.490137499999999</v>
      </c>
      <c r="R94" s="50">
        <v>15.7317778</v>
      </c>
      <c r="S94" s="50">
        <v>16.9503688</v>
      </c>
      <c r="T94" s="110">
        <f t="shared" si="49"/>
        <v>161.06678410000001</v>
      </c>
      <c r="U94" s="31"/>
      <c r="V94" s="175">
        <f>'[3]Preacher Collection'!E47</f>
        <v>36.198388799999996</v>
      </c>
      <c r="W94" s="176">
        <f>'[3]Preacher Collection'!F47</f>
        <v>25.201750000000001</v>
      </c>
      <c r="X94" s="187">
        <v>20.95</v>
      </c>
      <c r="Y94" s="175">
        <v>33.090000000000003</v>
      </c>
      <c r="Z94" s="175">
        <v>34.15</v>
      </c>
      <c r="AA94" s="175">
        <v>23</v>
      </c>
      <c r="AB94" s="175">
        <v>16.899999999999999</v>
      </c>
      <c r="AC94" s="110">
        <v>22.78</v>
      </c>
      <c r="AD94" s="110"/>
      <c r="AE94" s="110"/>
      <c r="AF94" s="110"/>
      <c r="AG94" s="110"/>
      <c r="AH94" s="153">
        <f t="shared" si="50"/>
        <v>212.27013880000001</v>
      </c>
      <c r="AI94" s="69"/>
      <c r="AJ94" s="69"/>
      <c r="AN94" s="132">
        <f>0.62+3.51</f>
        <v>4.13</v>
      </c>
      <c r="AO94" s="133"/>
    </row>
    <row r="95" spans="1:41" ht="24" x14ac:dyDescent="0.25">
      <c r="A95" s="278"/>
      <c r="B95" s="281"/>
      <c r="C95" s="109" t="s">
        <v>503</v>
      </c>
      <c r="D95" s="47"/>
      <c r="E95" s="47" t="s">
        <v>458</v>
      </c>
      <c r="F95" s="47" t="s">
        <v>512</v>
      </c>
      <c r="G95" s="49"/>
      <c r="H95" s="50">
        <v>36.709762500000004</v>
      </c>
      <c r="I95" s="50">
        <v>40.759440000000005</v>
      </c>
      <c r="J95" s="50">
        <v>37.429160000000003</v>
      </c>
      <c r="K95" s="50">
        <v>43.927582700000009</v>
      </c>
      <c r="L95" s="50">
        <v>55.109882799999994</v>
      </c>
      <c r="M95" s="50">
        <v>35.346163199999999</v>
      </c>
      <c r="N95" s="50">
        <v>24.782511200000002</v>
      </c>
      <c r="O95" s="50">
        <v>9.1615800000000007</v>
      </c>
      <c r="P95" s="50">
        <v>11.743792399999998</v>
      </c>
      <c r="Q95" s="50">
        <v>15.406385300000002</v>
      </c>
      <c r="R95" s="50">
        <v>6.9321599999999997</v>
      </c>
      <c r="S95" s="50">
        <v>8.0952245999999999</v>
      </c>
      <c r="T95" s="110">
        <f t="shared" si="49"/>
        <v>325.40364470000009</v>
      </c>
      <c r="U95" s="31"/>
      <c r="V95" s="175">
        <f>V34-SUM(V91:V94)</f>
        <v>-93.869378799999993</v>
      </c>
      <c r="W95" s="176">
        <f>W34-SUM(W91:W94)</f>
        <v>-79.053699999999992</v>
      </c>
      <c r="X95" s="187">
        <v>10.45</v>
      </c>
      <c r="Y95" s="175">
        <v>12.64</v>
      </c>
      <c r="Z95" s="175">
        <v>19.16</v>
      </c>
      <c r="AA95" s="175">
        <v>11.46</v>
      </c>
      <c r="AB95" s="175">
        <v>7.93</v>
      </c>
      <c r="AC95" s="110">
        <v>4.13</v>
      </c>
      <c r="AD95" s="110"/>
      <c r="AE95" s="110"/>
      <c r="AF95" s="110"/>
      <c r="AG95" s="110"/>
      <c r="AH95" s="153">
        <f t="shared" si="50"/>
        <v>-107.1530788</v>
      </c>
      <c r="AI95" s="69"/>
      <c r="AJ95" s="69"/>
      <c r="AN95" s="132"/>
      <c r="AO95" s="133"/>
    </row>
    <row r="96" spans="1:41" ht="24" x14ac:dyDescent="0.25">
      <c r="A96" s="278"/>
      <c r="B96" s="111" t="s">
        <v>471</v>
      </c>
      <c r="C96" s="109" t="s">
        <v>497</v>
      </c>
      <c r="D96" s="47"/>
      <c r="E96" s="47" t="s">
        <v>458</v>
      </c>
      <c r="F96" s="47" t="s">
        <v>512</v>
      </c>
      <c r="G96" s="49"/>
      <c r="H96" s="50">
        <v>0.8895362</v>
      </c>
      <c r="I96" s="50">
        <v>0.37868000000000002</v>
      </c>
      <c r="J96" s="50">
        <v>0.92917000000000005</v>
      </c>
      <c r="K96" s="50">
        <v>0.41416999999999998</v>
      </c>
      <c r="L96" s="50">
        <v>0</v>
      </c>
      <c r="M96" s="50">
        <v>0</v>
      </c>
      <c r="N96" s="50">
        <v>0</v>
      </c>
      <c r="O96" s="50">
        <v>0</v>
      </c>
      <c r="P96" s="50">
        <v>0</v>
      </c>
      <c r="Q96" s="50">
        <v>0</v>
      </c>
      <c r="R96" s="50">
        <v>0</v>
      </c>
      <c r="S96" s="50"/>
      <c r="T96" s="110">
        <f t="shared" si="49"/>
        <v>2.6115561999999999</v>
      </c>
      <c r="U96" s="31"/>
      <c r="V96" s="175">
        <f>133531/100000</f>
        <v>1.33531</v>
      </c>
      <c r="W96" s="176">
        <f>241208/100000</f>
        <v>2.41208</v>
      </c>
      <c r="X96" s="187">
        <v>1.98</v>
      </c>
      <c r="Y96" s="178">
        <v>4.22</v>
      </c>
      <c r="Z96" s="175">
        <v>6.26</v>
      </c>
      <c r="AA96" s="175">
        <v>1.82</v>
      </c>
      <c r="AB96" s="175">
        <v>2.44</v>
      </c>
      <c r="AC96" s="110">
        <v>1.9</v>
      </c>
      <c r="AD96" s="110"/>
      <c r="AE96" s="110"/>
      <c r="AF96" s="110"/>
      <c r="AG96" s="110"/>
      <c r="AH96" s="153">
        <f t="shared" si="50"/>
        <v>22.367389999999997</v>
      </c>
      <c r="AI96" s="69"/>
      <c r="AJ96" s="69"/>
      <c r="AM96" s="126"/>
    </row>
    <row r="97" spans="1:42" s="30" customFormat="1" ht="3.75" customHeight="1" x14ac:dyDescent="0.25">
      <c r="A97" s="87"/>
      <c r="B97" s="93"/>
      <c r="C97" s="69"/>
      <c r="D97" s="69"/>
      <c r="E97" s="69"/>
      <c r="F97" s="69"/>
      <c r="G97" s="49"/>
      <c r="H97" s="94"/>
      <c r="I97" s="49"/>
      <c r="J97" s="49"/>
      <c r="K97" s="49"/>
      <c r="L97" s="49"/>
      <c r="M97" s="49"/>
      <c r="N97" s="49"/>
      <c r="O97" s="49"/>
      <c r="P97" s="49"/>
      <c r="Q97" s="49"/>
      <c r="R97" s="49"/>
      <c r="S97" s="49"/>
      <c r="T97" s="69"/>
      <c r="U97" s="31"/>
      <c r="V97" s="202"/>
      <c r="W97" s="202"/>
      <c r="X97" s="197"/>
      <c r="Y97" s="197"/>
      <c r="Z97" s="197"/>
      <c r="AA97" s="197"/>
      <c r="AB97" s="197"/>
      <c r="AC97" s="66"/>
      <c r="AD97" s="66"/>
      <c r="AE97" s="66"/>
      <c r="AF97" s="66"/>
      <c r="AG97" s="66"/>
      <c r="AH97" s="49"/>
      <c r="AI97" s="69"/>
      <c r="AJ97" s="69"/>
    </row>
    <row r="98" spans="1:42" ht="51" x14ac:dyDescent="0.25">
      <c r="A98" s="283" t="s">
        <v>472</v>
      </c>
      <c r="B98" s="284"/>
      <c r="C98" s="112" t="s">
        <v>526</v>
      </c>
      <c r="D98" s="47"/>
      <c r="E98" s="47" t="s">
        <v>458</v>
      </c>
      <c r="F98" s="47" t="s">
        <v>512</v>
      </c>
      <c r="G98" s="49"/>
      <c r="H98" s="50">
        <v>62.542011000000002</v>
      </c>
      <c r="I98" s="50">
        <v>52.122039999999998</v>
      </c>
      <c r="J98" s="50">
        <v>65.541870000000003</v>
      </c>
      <c r="K98" s="50">
        <v>78.809460000000001</v>
      </c>
      <c r="L98" s="50">
        <v>96.434569999999994</v>
      </c>
      <c r="M98" s="50">
        <v>70.33039740000001</v>
      </c>
      <c r="N98" s="50">
        <v>80.343109999999996</v>
      </c>
      <c r="O98" s="50">
        <v>42.408390000000004</v>
      </c>
      <c r="P98" s="50">
        <v>57.307180000000002</v>
      </c>
      <c r="Q98" s="50">
        <v>52.262969599999998</v>
      </c>
      <c r="R98" s="50">
        <v>49.053637800000004</v>
      </c>
      <c r="S98" s="50" t="s">
        <v>505</v>
      </c>
      <c r="T98" s="47"/>
      <c r="U98" s="31"/>
      <c r="V98" s="175" t="s">
        <v>559</v>
      </c>
      <c r="W98" s="176" t="s">
        <v>560</v>
      </c>
      <c r="X98" s="175" t="s">
        <v>560</v>
      </c>
      <c r="Y98" s="178" t="s">
        <v>560</v>
      </c>
      <c r="Z98" s="178" t="s">
        <v>625</v>
      </c>
      <c r="AA98" s="195" t="s">
        <v>623</v>
      </c>
      <c r="AB98" s="243" t="s">
        <v>621</v>
      </c>
      <c r="AC98" s="185" t="s">
        <v>629</v>
      </c>
      <c r="AD98" s="47"/>
      <c r="AE98" s="47"/>
      <c r="AF98" s="47"/>
      <c r="AG98" s="47"/>
      <c r="AH98" s="138"/>
      <c r="AI98" s="69"/>
      <c r="AJ98" s="69"/>
    </row>
    <row r="99" spans="1:42" ht="38.25" x14ac:dyDescent="0.25">
      <c r="A99" s="285"/>
      <c r="B99" s="286"/>
      <c r="C99" s="112" t="s">
        <v>525</v>
      </c>
      <c r="D99" s="47"/>
      <c r="E99" s="47" t="s">
        <v>458</v>
      </c>
      <c r="F99" s="47" t="s">
        <v>512</v>
      </c>
      <c r="G99" s="49"/>
      <c r="H99" s="78">
        <v>362</v>
      </c>
      <c r="I99" s="78">
        <v>310</v>
      </c>
      <c r="J99" s="78">
        <v>294</v>
      </c>
      <c r="K99" s="78">
        <v>454</v>
      </c>
      <c r="L99" s="78">
        <v>522</v>
      </c>
      <c r="M99" s="78">
        <v>323</v>
      </c>
      <c r="N99" s="78">
        <v>282</v>
      </c>
      <c r="O99" s="78">
        <v>607</v>
      </c>
      <c r="P99" s="78">
        <v>423</v>
      </c>
      <c r="Q99" s="78">
        <v>342</v>
      </c>
      <c r="R99" s="78">
        <v>320</v>
      </c>
      <c r="S99" s="78" t="s">
        <v>506</v>
      </c>
      <c r="T99" s="47"/>
      <c r="U99" s="31"/>
      <c r="V99" s="204" t="s">
        <v>561</v>
      </c>
      <c r="W99" s="205" t="s">
        <v>562</v>
      </c>
      <c r="X99" s="204" t="s">
        <v>562</v>
      </c>
      <c r="Y99" s="209" t="s">
        <v>562</v>
      </c>
      <c r="Z99" s="178" t="s">
        <v>624</v>
      </c>
      <c r="AA99" s="243" t="s">
        <v>622</v>
      </c>
      <c r="AB99" s="243" t="s">
        <v>620</v>
      </c>
      <c r="AC99" s="243" t="s">
        <v>628</v>
      </c>
      <c r="AD99" s="47"/>
      <c r="AE99" s="47"/>
      <c r="AF99" s="47"/>
      <c r="AG99" s="47"/>
      <c r="AH99" s="152"/>
      <c r="AI99" s="69"/>
      <c r="AJ99" s="69"/>
    </row>
    <row r="100" spans="1:42" s="30" customFormat="1" ht="3.75" customHeight="1" x14ac:dyDescent="0.25">
      <c r="A100" s="87"/>
      <c r="B100" s="93"/>
      <c r="C100" s="69"/>
      <c r="D100" s="69"/>
      <c r="E100" s="69"/>
      <c r="F100" s="69"/>
      <c r="G100" s="49"/>
      <c r="H100" s="94"/>
      <c r="I100" s="49"/>
      <c r="J100" s="49"/>
      <c r="K100" s="49"/>
      <c r="L100" s="49"/>
      <c r="M100" s="49"/>
      <c r="N100" s="49"/>
      <c r="O100" s="49"/>
      <c r="P100" s="49"/>
      <c r="Q100" s="49"/>
      <c r="R100" s="49"/>
      <c r="S100" s="49"/>
      <c r="T100" s="69"/>
      <c r="U100" s="31"/>
      <c r="V100" s="202"/>
      <c r="W100" s="202"/>
      <c r="X100" s="197"/>
      <c r="Y100" s="197"/>
      <c r="Z100" s="197"/>
      <c r="AA100" s="197"/>
      <c r="AB100" s="197"/>
      <c r="AC100" s="66"/>
      <c r="AD100" s="66"/>
      <c r="AE100" s="66"/>
      <c r="AF100" s="66"/>
      <c r="AG100" s="66"/>
      <c r="AH100" s="49"/>
      <c r="AI100" s="69"/>
      <c r="AJ100" s="69"/>
    </row>
    <row r="101" spans="1:42" x14ac:dyDescent="0.25">
      <c r="A101" s="108" t="s">
        <v>473</v>
      </c>
      <c r="B101" s="108"/>
      <c r="C101" s="113"/>
      <c r="D101" s="114"/>
      <c r="E101" s="114"/>
      <c r="F101" s="114"/>
      <c r="G101" s="43"/>
      <c r="H101" s="114"/>
      <c r="I101" s="114"/>
      <c r="J101" s="114"/>
      <c r="K101" s="114"/>
      <c r="L101" s="114"/>
      <c r="M101" s="114"/>
      <c r="N101" s="114"/>
      <c r="O101" s="114"/>
      <c r="P101" s="114"/>
      <c r="Q101" s="114"/>
      <c r="R101" s="114"/>
      <c r="S101" s="114"/>
      <c r="T101" s="114"/>
      <c r="U101" s="31"/>
      <c r="V101" s="230"/>
      <c r="W101" s="231"/>
      <c r="X101" s="230"/>
      <c r="Y101" s="230"/>
      <c r="Z101" s="230"/>
      <c r="AA101" s="230"/>
      <c r="AB101" s="230"/>
      <c r="AC101" s="257"/>
      <c r="AD101" s="114"/>
      <c r="AE101" s="114"/>
      <c r="AF101" s="114"/>
      <c r="AG101" s="114"/>
      <c r="AH101" s="122"/>
      <c r="AI101" s="43"/>
      <c r="AJ101" s="43"/>
    </row>
    <row r="102" spans="1:42" ht="36" x14ac:dyDescent="0.25">
      <c r="A102" s="273" t="s">
        <v>474</v>
      </c>
      <c r="B102" s="274"/>
      <c r="C102" s="109" t="s">
        <v>524</v>
      </c>
      <c r="D102" s="47"/>
      <c r="E102" s="47" t="s">
        <v>458</v>
      </c>
      <c r="F102" s="47" t="s">
        <v>512</v>
      </c>
      <c r="G102" s="49"/>
      <c r="H102" s="48"/>
      <c r="I102" s="48"/>
      <c r="J102" s="48"/>
      <c r="K102" s="48"/>
      <c r="L102" s="48"/>
      <c r="M102" s="48"/>
      <c r="N102" s="48"/>
      <c r="O102" s="48"/>
      <c r="P102" s="48"/>
      <c r="Q102" s="48"/>
      <c r="R102" s="48"/>
      <c r="S102" s="48"/>
      <c r="T102" s="47"/>
      <c r="U102" s="31"/>
      <c r="V102" s="185" t="s">
        <v>568</v>
      </c>
      <c r="W102" s="186" t="s">
        <v>569</v>
      </c>
      <c r="X102" s="185" t="s">
        <v>604</v>
      </c>
      <c r="Y102" s="187" t="s">
        <v>604</v>
      </c>
      <c r="Z102" s="187" t="s">
        <v>604</v>
      </c>
      <c r="AA102" s="187" t="s">
        <v>604</v>
      </c>
      <c r="AB102" s="187" t="s">
        <v>604</v>
      </c>
      <c r="AC102" s="47" t="s">
        <v>604</v>
      </c>
      <c r="AD102" s="47"/>
      <c r="AE102" s="47"/>
      <c r="AF102" s="47"/>
      <c r="AG102" s="47"/>
      <c r="AH102" s="144"/>
      <c r="AI102" s="69"/>
      <c r="AJ102" s="69"/>
    </row>
    <row r="103" spans="1:42" ht="72" x14ac:dyDescent="0.25">
      <c r="A103" s="275"/>
      <c r="B103" s="276"/>
      <c r="C103" s="109" t="s">
        <v>594</v>
      </c>
      <c r="D103" s="47"/>
      <c r="E103" s="47" t="s">
        <v>458</v>
      </c>
      <c r="F103" s="47" t="s">
        <v>512</v>
      </c>
      <c r="G103" s="49"/>
      <c r="H103" s="48"/>
      <c r="I103" s="48"/>
      <c r="J103" s="48"/>
      <c r="K103" s="48"/>
      <c r="L103" s="48"/>
      <c r="M103" s="48"/>
      <c r="N103" s="48"/>
      <c r="O103" s="48"/>
      <c r="P103" s="48"/>
      <c r="Q103" s="48"/>
      <c r="R103" s="48"/>
      <c r="S103" s="48"/>
      <c r="T103" s="47"/>
      <c r="U103" s="31"/>
      <c r="V103" s="232" t="s">
        <v>572</v>
      </c>
      <c r="W103" s="233" t="s">
        <v>605</v>
      </c>
      <c r="X103" s="195" t="s">
        <v>606</v>
      </c>
      <c r="Y103" s="185" t="s">
        <v>607</v>
      </c>
      <c r="Z103" s="185" t="s">
        <v>610</v>
      </c>
      <c r="AA103" s="185" t="s">
        <v>613</v>
      </c>
      <c r="AB103" s="185" t="s">
        <v>615</v>
      </c>
      <c r="AC103" s="48" t="s">
        <v>626</v>
      </c>
      <c r="AD103" s="47"/>
      <c r="AE103" s="47"/>
      <c r="AF103" s="47"/>
      <c r="AG103" s="47"/>
      <c r="AH103" s="144"/>
      <c r="AI103" s="69"/>
      <c r="AJ103" s="69"/>
    </row>
    <row r="104" spans="1:42" s="30" customFormat="1" ht="3.75" customHeight="1" x14ac:dyDescent="0.25">
      <c r="A104" s="87"/>
      <c r="B104" s="93"/>
      <c r="C104" s="69"/>
      <c r="D104" s="69"/>
      <c r="E104" s="69"/>
      <c r="F104" s="69"/>
      <c r="G104" s="49"/>
      <c r="H104" s="94"/>
      <c r="I104" s="49"/>
      <c r="J104" s="49"/>
      <c r="K104" s="49"/>
      <c r="L104" s="49"/>
      <c r="M104" s="49"/>
      <c r="N104" s="49"/>
      <c r="O104" s="49"/>
      <c r="P104" s="49"/>
      <c r="Q104" s="49"/>
      <c r="R104" s="49"/>
      <c r="S104" s="49"/>
      <c r="T104" s="69"/>
      <c r="U104" s="31"/>
      <c r="V104" s="202"/>
      <c r="W104" s="202"/>
      <c r="X104" s="195"/>
      <c r="Y104" s="197"/>
      <c r="Z104" s="197"/>
      <c r="AA104" s="197"/>
      <c r="AB104" s="197"/>
      <c r="AC104" s="66"/>
      <c r="AD104" s="66"/>
      <c r="AE104" s="66"/>
      <c r="AF104" s="66"/>
      <c r="AG104" s="66"/>
      <c r="AH104" s="49"/>
      <c r="AI104" s="69"/>
      <c r="AJ104" s="69"/>
    </row>
    <row r="105" spans="1:42" ht="24" x14ac:dyDescent="0.25">
      <c r="A105" s="282" t="s">
        <v>475</v>
      </c>
      <c r="B105" s="282"/>
      <c r="C105" s="104" t="s">
        <v>476</v>
      </c>
      <c r="D105" s="115"/>
      <c r="E105" s="47" t="s">
        <v>523</v>
      </c>
      <c r="F105" s="47" t="s">
        <v>522</v>
      </c>
      <c r="G105" s="49"/>
      <c r="H105" s="48"/>
      <c r="I105" s="48"/>
      <c r="J105" s="48"/>
      <c r="K105" s="48"/>
      <c r="L105" s="48"/>
      <c r="M105" s="48"/>
      <c r="N105" s="48"/>
      <c r="O105" s="48"/>
      <c r="P105" s="48"/>
      <c r="Q105" s="48"/>
      <c r="R105" s="48"/>
      <c r="S105" s="48"/>
      <c r="T105" s="47"/>
      <c r="U105" s="31"/>
      <c r="V105" s="232" t="s">
        <v>572</v>
      </c>
      <c r="W105" s="233" t="s">
        <v>572</v>
      </c>
      <c r="X105" s="232" t="s">
        <v>572</v>
      </c>
      <c r="Y105" s="232" t="s">
        <v>572</v>
      </c>
      <c r="Z105" s="232" t="s">
        <v>572</v>
      </c>
      <c r="AA105" s="187"/>
      <c r="AB105" s="187"/>
      <c r="AC105" s="47"/>
      <c r="AD105" s="47"/>
      <c r="AE105" s="47"/>
      <c r="AF105" s="47"/>
      <c r="AG105" s="47"/>
      <c r="AH105" s="144"/>
      <c r="AI105" s="69"/>
      <c r="AJ105" s="69"/>
    </row>
    <row r="106" spans="1:42" x14ac:dyDescent="0.25">
      <c r="A106" s="282"/>
      <c r="B106" s="282"/>
      <c r="C106" s="104" t="s">
        <v>477</v>
      </c>
      <c r="D106" s="115"/>
      <c r="E106" s="47" t="s">
        <v>523</v>
      </c>
      <c r="F106" s="47" t="s">
        <v>522</v>
      </c>
      <c r="G106" s="49"/>
      <c r="H106" s="48"/>
      <c r="I106" s="48"/>
      <c r="J106" s="48"/>
      <c r="K106" s="48"/>
      <c r="L106" s="48"/>
      <c r="M106" s="48"/>
      <c r="N106" s="48"/>
      <c r="O106" s="48"/>
      <c r="P106" s="48"/>
      <c r="Q106" s="48"/>
      <c r="R106" s="48"/>
      <c r="S106" s="48"/>
      <c r="T106" s="47"/>
      <c r="U106" s="31"/>
      <c r="V106" s="232" t="s">
        <v>572</v>
      </c>
      <c r="W106" s="233" t="s">
        <v>572</v>
      </c>
      <c r="X106" s="232" t="s">
        <v>572</v>
      </c>
      <c r="Y106" s="232" t="s">
        <v>572</v>
      </c>
      <c r="Z106" s="232" t="s">
        <v>572</v>
      </c>
      <c r="AA106" s="187"/>
      <c r="AB106" s="187"/>
      <c r="AC106" s="47"/>
      <c r="AD106" s="47"/>
      <c r="AE106" s="47"/>
      <c r="AF106" s="47"/>
      <c r="AG106" s="47"/>
      <c r="AH106" s="144"/>
      <c r="AI106" s="69"/>
      <c r="AJ106" s="69"/>
    </row>
    <row r="107" spans="1:42" x14ac:dyDescent="0.25">
      <c r="A107" s="282"/>
      <c r="B107" s="282"/>
      <c r="C107" s="104" t="s">
        <v>478</v>
      </c>
      <c r="D107" s="115"/>
      <c r="E107" s="47" t="s">
        <v>523</v>
      </c>
      <c r="F107" s="47" t="s">
        <v>522</v>
      </c>
      <c r="G107" s="49"/>
      <c r="H107" s="48"/>
      <c r="I107" s="48"/>
      <c r="J107" s="48"/>
      <c r="K107" s="48"/>
      <c r="L107" s="48"/>
      <c r="M107" s="48"/>
      <c r="N107" s="48"/>
      <c r="O107" s="48"/>
      <c r="P107" s="48"/>
      <c r="Q107" s="48"/>
      <c r="R107" s="48"/>
      <c r="S107" s="48"/>
      <c r="T107" s="47"/>
      <c r="U107" s="31"/>
      <c r="V107" s="232" t="s">
        <v>572</v>
      </c>
      <c r="W107" s="233" t="s">
        <v>572</v>
      </c>
      <c r="X107" s="232" t="s">
        <v>572</v>
      </c>
      <c r="Y107" s="232" t="s">
        <v>572</v>
      </c>
      <c r="Z107" s="232" t="s">
        <v>572</v>
      </c>
      <c r="AA107" s="187"/>
      <c r="AB107" s="187"/>
      <c r="AC107" s="47"/>
      <c r="AD107" s="47"/>
      <c r="AE107" s="47"/>
      <c r="AF107" s="47"/>
      <c r="AG107" s="47"/>
      <c r="AH107" s="144"/>
      <c r="AI107" s="69"/>
      <c r="AJ107" s="69"/>
    </row>
    <row r="108" spans="1:42" s="30" customFormat="1" ht="5.25" customHeight="1" x14ac:dyDescent="0.25">
      <c r="A108" s="87"/>
      <c r="B108" s="93"/>
      <c r="C108" s="69"/>
      <c r="D108" s="69"/>
      <c r="E108" s="69"/>
      <c r="F108" s="69"/>
      <c r="G108" s="49"/>
      <c r="H108" s="94"/>
      <c r="I108" s="49"/>
      <c r="J108" s="49"/>
      <c r="K108" s="49"/>
      <c r="L108" s="49"/>
      <c r="M108" s="49"/>
      <c r="N108" s="49"/>
      <c r="O108" s="49"/>
      <c r="P108" s="49"/>
      <c r="Q108" s="49"/>
      <c r="R108" s="49"/>
      <c r="S108" s="49"/>
      <c r="T108" s="69"/>
      <c r="U108" s="31"/>
      <c r="V108" s="202"/>
      <c r="W108" s="202"/>
      <c r="X108" s="195"/>
      <c r="Y108" s="197"/>
      <c r="Z108" s="197"/>
      <c r="AA108" s="197"/>
      <c r="AB108" s="197"/>
      <c r="AC108" s="66"/>
      <c r="AD108" s="66"/>
      <c r="AE108" s="66"/>
      <c r="AF108" s="66"/>
      <c r="AG108" s="66"/>
      <c r="AH108" s="49"/>
      <c r="AI108" s="69"/>
      <c r="AJ108" s="69"/>
      <c r="AM108" s="29"/>
    </row>
    <row r="109" spans="1:42" ht="37.5" customHeight="1" x14ac:dyDescent="0.25">
      <c r="A109" s="287" t="s">
        <v>479</v>
      </c>
      <c r="B109" s="288"/>
      <c r="C109" s="116" t="s">
        <v>521</v>
      </c>
      <c r="D109" s="47"/>
      <c r="E109" s="47" t="s">
        <v>520</v>
      </c>
      <c r="F109" s="47" t="s">
        <v>512</v>
      </c>
      <c r="G109" s="49"/>
      <c r="H109" s="48"/>
      <c r="I109" s="48"/>
      <c r="J109" s="48"/>
      <c r="K109" s="48"/>
      <c r="L109" s="48"/>
      <c r="M109" s="48"/>
      <c r="N109" s="48"/>
      <c r="O109" s="48"/>
      <c r="P109" s="48"/>
      <c r="Q109" s="48"/>
      <c r="R109" s="48"/>
      <c r="S109" s="48"/>
      <c r="T109" s="47"/>
      <c r="U109" s="31"/>
      <c r="V109" s="185" t="s">
        <v>563</v>
      </c>
      <c r="W109" s="186" t="s">
        <v>564</v>
      </c>
      <c r="X109" s="185" t="s">
        <v>603</v>
      </c>
      <c r="Y109" s="185" t="s">
        <v>608</v>
      </c>
      <c r="Z109" s="185" t="s">
        <v>611</v>
      </c>
      <c r="AA109" s="185" t="s">
        <v>614</v>
      </c>
      <c r="AB109" s="185" t="s">
        <v>619</v>
      </c>
      <c r="AC109" s="48" t="s">
        <v>630</v>
      </c>
      <c r="AD109" s="47"/>
      <c r="AE109" s="47"/>
      <c r="AF109" s="47"/>
      <c r="AG109" s="47"/>
      <c r="AH109" s="115" t="s">
        <v>631</v>
      </c>
      <c r="AI109" s="69"/>
      <c r="AJ109" s="69"/>
      <c r="AN109" s="131"/>
      <c r="AO109" s="131"/>
      <c r="AP109" s="131"/>
    </row>
    <row r="110" spans="1:42" s="30" customFormat="1" ht="4.5" customHeight="1" x14ac:dyDescent="0.25">
      <c r="A110" s="87"/>
      <c r="B110" s="93"/>
      <c r="C110" s="69"/>
      <c r="D110" s="69"/>
      <c r="E110" s="69"/>
      <c r="F110" s="69"/>
      <c r="G110" s="49"/>
      <c r="H110" s="94"/>
      <c r="I110" s="49"/>
      <c r="J110" s="49"/>
      <c r="K110" s="49"/>
      <c r="L110" s="49"/>
      <c r="M110" s="49"/>
      <c r="N110" s="49"/>
      <c r="O110" s="49"/>
      <c r="P110" s="49"/>
      <c r="Q110" s="49"/>
      <c r="R110" s="49"/>
      <c r="S110" s="49"/>
      <c r="T110" s="69"/>
      <c r="U110" s="31"/>
      <c r="V110" s="202"/>
      <c r="W110" s="202"/>
      <c r="X110" s="195"/>
      <c r="Y110" s="197"/>
      <c r="Z110" s="197"/>
      <c r="AA110" s="197"/>
      <c r="AB110" s="197"/>
      <c r="AC110" s="66"/>
      <c r="AD110" s="66"/>
      <c r="AE110" s="66"/>
      <c r="AF110" s="66"/>
      <c r="AG110" s="66"/>
      <c r="AH110" s="49"/>
      <c r="AI110" s="69"/>
      <c r="AJ110" s="69"/>
    </row>
    <row r="111" spans="1:42" ht="24" x14ac:dyDescent="0.25">
      <c r="A111" s="282" t="s">
        <v>519</v>
      </c>
      <c r="B111" s="282"/>
      <c r="C111" s="104" t="s">
        <v>518</v>
      </c>
      <c r="D111" s="115"/>
      <c r="E111" s="47" t="s">
        <v>513</v>
      </c>
      <c r="F111" s="47" t="s">
        <v>512</v>
      </c>
      <c r="G111" s="49"/>
      <c r="H111" s="48"/>
      <c r="I111" s="48"/>
      <c r="J111" s="48"/>
      <c r="K111" s="48"/>
      <c r="L111" s="48"/>
      <c r="M111" s="48"/>
      <c r="N111" s="48"/>
      <c r="O111" s="48"/>
      <c r="P111" s="48"/>
      <c r="Q111" s="48"/>
      <c r="R111" s="48"/>
      <c r="S111" s="48"/>
      <c r="T111" s="47"/>
      <c r="U111" s="31"/>
      <c r="V111" s="217">
        <v>11351</v>
      </c>
      <c r="W111" s="218">
        <v>11119</v>
      </c>
      <c r="X111" s="234">
        <v>12155</v>
      </c>
      <c r="Y111" s="185">
        <v>14044</v>
      </c>
      <c r="Z111" s="187">
        <v>9439</v>
      </c>
      <c r="AA111" s="187">
        <v>12097</v>
      </c>
      <c r="AB111" s="187">
        <v>9580</v>
      </c>
      <c r="AC111" s="47">
        <v>9460</v>
      </c>
      <c r="AD111" s="47"/>
      <c r="AE111" s="47"/>
      <c r="AF111" s="47"/>
      <c r="AG111" s="47"/>
      <c r="AH111" s="153">
        <f t="shared" ref="AH111:AH115" si="51">SUM(V111:AG111)</f>
        <v>89245</v>
      </c>
      <c r="AI111" s="69"/>
      <c r="AJ111" s="69">
        <v>507564</v>
      </c>
      <c r="AK111" s="29">
        <v>724018</v>
      </c>
      <c r="AM111" s="29">
        <f>83+24+18+2835+576+1+8005+555</f>
        <v>12097</v>
      </c>
      <c r="AN111" s="29">
        <f>84+2+322+5+1+1+9045</f>
        <v>9460</v>
      </c>
      <c r="AO111" s="29">
        <f>AN111/5</f>
        <v>1892</v>
      </c>
    </row>
    <row r="112" spans="1:42" ht="24" x14ac:dyDescent="0.25">
      <c r="A112" s="282"/>
      <c r="B112" s="282"/>
      <c r="C112" s="104" t="s">
        <v>517</v>
      </c>
      <c r="D112" s="115"/>
      <c r="E112" s="47" t="s">
        <v>513</v>
      </c>
      <c r="F112" s="47" t="s">
        <v>512</v>
      </c>
      <c r="G112" s="49"/>
      <c r="H112" s="48"/>
      <c r="I112" s="48"/>
      <c r="J112" s="48"/>
      <c r="K112" s="48"/>
      <c r="L112" s="48"/>
      <c r="M112" s="48"/>
      <c r="N112" s="48"/>
      <c r="O112" s="48"/>
      <c r="P112" s="48"/>
      <c r="Q112" s="48"/>
      <c r="R112" s="48"/>
      <c r="S112" s="48"/>
      <c r="T112" s="47"/>
      <c r="U112" s="31"/>
      <c r="V112" s="217">
        <v>1419</v>
      </c>
      <c r="W112" s="218">
        <v>1390</v>
      </c>
      <c r="X112" s="234">
        <v>1519</v>
      </c>
      <c r="Y112" s="187">
        <v>1755</v>
      </c>
      <c r="Z112" s="187">
        <v>1348</v>
      </c>
      <c r="AA112" s="187">
        <v>2419</v>
      </c>
      <c r="AB112" s="187">
        <v>1916</v>
      </c>
      <c r="AC112" s="47">
        <v>1892</v>
      </c>
      <c r="AD112" s="47"/>
      <c r="AE112" s="47"/>
      <c r="AF112" s="47"/>
      <c r="AG112" s="47"/>
      <c r="AH112" s="153">
        <f t="shared" si="51"/>
        <v>13658</v>
      </c>
      <c r="AI112" s="69"/>
      <c r="AJ112" s="69">
        <v>492004</v>
      </c>
      <c r="AK112" s="29">
        <v>361007</v>
      </c>
      <c r="AN112" s="29">
        <f>9580/5</f>
        <v>1916</v>
      </c>
    </row>
    <row r="113" spans="1:40" ht="24" x14ac:dyDescent="0.25">
      <c r="A113" s="282"/>
      <c r="B113" s="282"/>
      <c r="C113" s="104" t="s">
        <v>516</v>
      </c>
      <c r="D113" s="115"/>
      <c r="E113" s="47" t="s">
        <v>513</v>
      </c>
      <c r="F113" s="47" t="s">
        <v>512</v>
      </c>
      <c r="G113" s="49"/>
      <c r="H113" s="48"/>
      <c r="I113" s="48"/>
      <c r="J113" s="48"/>
      <c r="K113" s="48"/>
      <c r="L113" s="48"/>
      <c r="M113" s="48"/>
      <c r="N113" s="48"/>
      <c r="O113" s="48"/>
      <c r="P113" s="48"/>
      <c r="Q113" s="48"/>
      <c r="R113" s="48"/>
      <c r="S113" s="48"/>
      <c r="T113" s="47"/>
      <c r="U113" s="31"/>
      <c r="V113" s="217">
        <v>118</v>
      </c>
      <c r="W113" s="218">
        <v>164</v>
      </c>
      <c r="X113" s="234">
        <v>296</v>
      </c>
      <c r="Y113" s="187">
        <v>220</v>
      </c>
      <c r="Z113" s="187">
        <v>158</v>
      </c>
      <c r="AA113" s="187">
        <v>95</v>
      </c>
      <c r="AB113" s="187">
        <v>81</v>
      </c>
      <c r="AC113" s="47">
        <v>63</v>
      </c>
      <c r="AD113" s="47"/>
      <c r="AE113" s="47"/>
      <c r="AF113" s="47"/>
      <c r="AG113" s="47"/>
      <c r="AH113" s="153">
        <f t="shared" si="51"/>
        <v>1195</v>
      </c>
      <c r="AI113" s="69"/>
      <c r="AJ113" s="69">
        <v>26000</v>
      </c>
      <c r="AK113" s="29">
        <v>46450</v>
      </c>
      <c r="AM113" s="55"/>
    </row>
    <row r="114" spans="1:40" ht="24" x14ac:dyDescent="0.25">
      <c r="A114" s="282"/>
      <c r="B114" s="282"/>
      <c r="C114" s="104" t="s">
        <v>597</v>
      </c>
      <c r="D114" s="115"/>
      <c r="E114" s="47"/>
      <c r="F114" s="47"/>
      <c r="G114" s="49"/>
      <c r="H114" s="48"/>
      <c r="I114" s="48"/>
      <c r="J114" s="48"/>
      <c r="K114" s="48"/>
      <c r="L114" s="48"/>
      <c r="M114" s="48"/>
      <c r="N114" s="48"/>
      <c r="O114" s="48"/>
      <c r="P114" s="48"/>
      <c r="Q114" s="48"/>
      <c r="R114" s="48"/>
      <c r="S114" s="48"/>
      <c r="T114" s="47"/>
      <c r="U114" s="31"/>
      <c r="V114" s="221">
        <f>V113/V111</f>
        <v>1.0395559862567174E-2</v>
      </c>
      <c r="W114" s="221">
        <f t="shared" ref="W114:AC114" si="52">W113/W111</f>
        <v>1.4749527835236982E-2</v>
      </c>
      <c r="X114" s="221">
        <f t="shared" si="52"/>
        <v>2.4352118469765528E-2</v>
      </c>
      <c r="Y114" s="221">
        <f t="shared" si="52"/>
        <v>1.5665052691540872E-2</v>
      </c>
      <c r="Z114" s="221">
        <f t="shared" si="52"/>
        <v>1.6739061341243776E-2</v>
      </c>
      <c r="AA114" s="221">
        <f t="shared" si="52"/>
        <v>7.8531867405141776E-3</v>
      </c>
      <c r="AB114" s="221">
        <f t="shared" si="52"/>
        <v>8.4551148225469729E-3</v>
      </c>
      <c r="AC114" s="127">
        <f t="shared" si="52"/>
        <v>6.659619450317125E-3</v>
      </c>
      <c r="AD114" s="47"/>
      <c r="AE114" s="47"/>
      <c r="AF114" s="47"/>
      <c r="AG114" s="47"/>
      <c r="AH114" s="159">
        <f>AH113/AH111</f>
        <v>1.3390105888285058E-2</v>
      </c>
      <c r="AI114" s="69"/>
      <c r="AJ114" s="69"/>
      <c r="AM114" s="55"/>
    </row>
    <row r="115" spans="1:40" ht="24" x14ac:dyDescent="0.25">
      <c r="A115" s="282"/>
      <c r="B115" s="282"/>
      <c r="C115" s="104" t="s">
        <v>515</v>
      </c>
      <c r="D115" s="115"/>
      <c r="E115" s="47" t="s">
        <v>513</v>
      </c>
      <c r="F115" s="47" t="s">
        <v>512</v>
      </c>
      <c r="G115" s="49"/>
      <c r="H115" s="48"/>
      <c r="I115" s="48"/>
      <c r="J115" s="48"/>
      <c r="K115" s="48"/>
      <c r="L115" s="48"/>
      <c r="M115" s="48"/>
      <c r="N115" s="48"/>
      <c r="O115" s="48"/>
      <c r="P115" s="48"/>
      <c r="Q115" s="48"/>
      <c r="R115" s="48"/>
      <c r="S115" s="48"/>
      <c r="T115" s="47"/>
      <c r="U115" s="31"/>
      <c r="V115" s="217">
        <v>32</v>
      </c>
      <c r="W115" s="218">
        <v>42</v>
      </c>
      <c r="X115" s="234">
        <v>66</v>
      </c>
      <c r="Y115" s="187">
        <v>77</v>
      </c>
      <c r="Z115" s="187">
        <v>75</v>
      </c>
      <c r="AA115" s="187">
        <v>8</v>
      </c>
      <c r="AB115" s="187">
        <v>7</v>
      </c>
      <c r="AC115" s="47">
        <v>5</v>
      </c>
      <c r="AD115" s="47"/>
      <c r="AE115" s="47"/>
      <c r="AF115" s="47"/>
      <c r="AG115" s="47"/>
      <c r="AH115" s="153">
        <f t="shared" si="51"/>
        <v>312</v>
      </c>
      <c r="AI115" s="69"/>
      <c r="AJ115" s="69">
        <f>SUM(AJ111:AJ113)</f>
        <v>1025568</v>
      </c>
      <c r="AK115" s="69">
        <f>SUM(AK111:AK113)</f>
        <v>1131475</v>
      </c>
      <c r="AM115" s="55"/>
    </row>
    <row r="116" spans="1:40" ht="24" x14ac:dyDescent="0.25">
      <c r="A116" s="282"/>
      <c r="B116" s="282"/>
      <c r="C116" s="104" t="s">
        <v>598</v>
      </c>
      <c r="D116" s="115"/>
      <c r="E116" s="47"/>
      <c r="F116" s="47"/>
      <c r="G116" s="49"/>
      <c r="H116" s="48"/>
      <c r="I116" s="48"/>
      <c r="J116" s="48"/>
      <c r="K116" s="48"/>
      <c r="L116" s="48"/>
      <c r="M116" s="48"/>
      <c r="N116" s="48"/>
      <c r="O116" s="48"/>
      <c r="P116" s="48"/>
      <c r="Q116" s="48"/>
      <c r="R116" s="48"/>
      <c r="S116" s="48"/>
      <c r="T116" s="47"/>
      <c r="U116" s="31"/>
      <c r="V116" s="221">
        <f>V115/V113</f>
        <v>0.2711864406779661</v>
      </c>
      <c r="W116" s="221">
        <f t="shared" ref="W116:AG116" si="53">W115/W113</f>
        <v>0.25609756097560976</v>
      </c>
      <c r="X116" s="221">
        <f t="shared" si="53"/>
        <v>0.22297297297297297</v>
      </c>
      <c r="Y116" s="221">
        <f t="shared" si="53"/>
        <v>0.35</v>
      </c>
      <c r="Z116" s="221">
        <f t="shared" si="53"/>
        <v>0.47468354430379744</v>
      </c>
      <c r="AA116" s="221">
        <f t="shared" si="53"/>
        <v>8.4210526315789472E-2</v>
      </c>
      <c r="AB116" s="221">
        <f t="shared" si="53"/>
        <v>8.6419753086419748E-2</v>
      </c>
      <c r="AC116" s="127">
        <f t="shared" si="53"/>
        <v>7.9365079365079361E-2</v>
      </c>
      <c r="AD116" s="127" t="e">
        <f t="shared" si="53"/>
        <v>#DIV/0!</v>
      </c>
      <c r="AE116" s="127" t="e">
        <f t="shared" si="53"/>
        <v>#DIV/0!</v>
      </c>
      <c r="AF116" s="127" t="e">
        <f t="shared" si="53"/>
        <v>#DIV/0!</v>
      </c>
      <c r="AG116" s="127" t="e">
        <f t="shared" si="53"/>
        <v>#DIV/0!</v>
      </c>
      <c r="AH116" s="159">
        <f>AH115/AH113</f>
        <v>0.26108786610878659</v>
      </c>
      <c r="AI116" s="69"/>
      <c r="AJ116" s="69"/>
      <c r="AK116" s="69"/>
      <c r="AM116" s="55"/>
    </row>
    <row r="117" spans="1:40" ht="36" x14ac:dyDescent="0.25">
      <c r="A117" s="282"/>
      <c r="B117" s="282"/>
      <c r="C117" s="104" t="s">
        <v>514</v>
      </c>
      <c r="D117" s="115"/>
      <c r="E117" s="47" t="s">
        <v>513</v>
      </c>
      <c r="F117" s="47" t="s">
        <v>512</v>
      </c>
      <c r="G117" s="49"/>
      <c r="H117" s="48"/>
      <c r="I117" s="48"/>
      <c r="J117" s="48"/>
      <c r="K117" s="48"/>
      <c r="L117" s="48"/>
      <c r="M117" s="48"/>
      <c r="N117" s="48"/>
      <c r="O117" s="48"/>
      <c r="P117" s="48"/>
      <c r="Q117" s="48"/>
      <c r="R117" s="48"/>
      <c r="S117" s="48"/>
      <c r="T117" s="47"/>
      <c r="U117" s="31"/>
      <c r="V117" s="185" t="s">
        <v>565</v>
      </c>
      <c r="W117" s="186" t="s">
        <v>566</v>
      </c>
      <c r="X117" s="195" t="s">
        <v>602</v>
      </c>
      <c r="Y117" s="185" t="s">
        <v>609</v>
      </c>
      <c r="Z117" s="185" t="s">
        <v>618</v>
      </c>
      <c r="AA117" s="185" t="s">
        <v>616</v>
      </c>
      <c r="AB117" s="185" t="s">
        <v>617</v>
      </c>
      <c r="AC117" s="48" t="s">
        <v>627</v>
      </c>
      <c r="AD117" s="47"/>
      <c r="AE117" s="47"/>
      <c r="AF117" s="47"/>
      <c r="AG117" s="47"/>
      <c r="AH117" s="144"/>
      <c r="AI117" s="69"/>
      <c r="AJ117" s="117"/>
      <c r="AN117" s="167"/>
    </row>
    <row r="118" spans="1:40" hidden="1" x14ac:dyDescent="0.25">
      <c r="A118" s="282"/>
      <c r="B118" s="282"/>
      <c r="C118" s="104" t="s">
        <v>567</v>
      </c>
      <c r="D118" s="115"/>
      <c r="E118" s="47"/>
      <c r="F118" s="47"/>
      <c r="G118" s="49"/>
      <c r="H118" s="48"/>
      <c r="I118" s="48"/>
      <c r="J118" s="48"/>
      <c r="K118" s="48"/>
      <c r="L118" s="48"/>
      <c r="M118" s="48"/>
      <c r="N118" s="48"/>
      <c r="O118" s="48"/>
      <c r="P118" s="48"/>
      <c r="Q118" s="48"/>
      <c r="R118" s="48"/>
      <c r="S118" s="48"/>
      <c r="T118" s="47"/>
      <c r="U118" s="31"/>
      <c r="V118" s="232"/>
      <c r="W118" s="233"/>
      <c r="X118" s="232"/>
      <c r="Y118" s="187"/>
      <c r="Z118" s="187"/>
      <c r="AA118" s="187"/>
      <c r="AB118" s="187"/>
      <c r="AC118" s="47"/>
      <c r="AD118" s="47"/>
      <c r="AE118" s="47"/>
      <c r="AF118" s="47"/>
      <c r="AG118" s="47"/>
      <c r="AH118" s="144"/>
      <c r="AI118" s="69"/>
      <c r="AJ118" s="117"/>
    </row>
    <row r="119" spans="1:40" ht="36" x14ac:dyDescent="0.25">
      <c r="A119" s="282"/>
      <c r="B119" s="282"/>
      <c r="C119" s="104" t="s">
        <v>511</v>
      </c>
      <c r="D119" s="115"/>
      <c r="E119" s="47" t="s">
        <v>510</v>
      </c>
      <c r="F119" s="47" t="s">
        <v>509</v>
      </c>
      <c r="G119" s="49"/>
      <c r="H119" s="48"/>
      <c r="I119" s="48"/>
      <c r="J119" s="48"/>
      <c r="K119" s="48"/>
      <c r="L119" s="48"/>
      <c r="M119" s="48"/>
      <c r="N119" s="48"/>
      <c r="O119" s="48"/>
      <c r="P119" s="48"/>
      <c r="Q119" s="48"/>
      <c r="R119" s="48"/>
      <c r="S119" s="48"/>
      <c r="T119" s="47"/>
      <c r="U119" s="31"/>
      <c r="V119" s="235">
        <v>8.9700000000000002E-2</v>
      </c>
      <c r="W119" s="236">
        <v>7.4300000000000005E-2</v>
      </c>
      <c r="X119" s="235">
        <v>4.36E-2</v>
      </c>
      <c r="Y119" s="235">
        <v>3.5700000000000003E-2</v>
      </c>
      <c r="Z119" s="235">
        <v>4.0800000000000003E-2</v>
      </c>
      <c r="AA119" s="235">
        <v>0.21959999999999999</v>
      </c>
      <c r="AB119" s="235">
        <v>0.2044</v>
      </c>
      <c r="AC119" s="164">
        <v>0.15379999999999999</v>
      </c>
      <c r="AD119" s="164">
        <v>4.3E-3</v>
      </c>
      <c r="AE119" s="164">
        <v>4.3E-3</v>
      </c>
      <c r="AF119" s="164">
        <v>4.3E-3</v>
      </c>
      <c r="AG119" s="164">
        <v>4.3E-3</v>
      </c>
      <c r="AH119" s="144"/>
      <c r="AI119" s="69"/>
      <c r="AJ119" s="69"/>
    </row>
    <row r="120" spans="1:40" x14ac:dyDescent="0.25">
      <c r="A120" s="282"/>
      <c r="B120" s="282"/>
      <c r="C120" s="104" t="s">
        <v>508</v>
      </c>
      <c r="D120" s="115"/>
      <c r="E120" s="47" t="s">
        <v>456</v>
      </c>
      <c r="F120" s="47" t="s">
        <v>507</v>
      </c>
      <c r="G120" s="49"/>
      <c r="H120" s="48"/>
      <c r="I120" s="48"/>
      <c r="J120" s="48"/>
      <c r="K120" s="48"/>
      <c r="L120" s="48"/>
      <c r="M120" s="48"/>
      <c r="N120" s="48"/>
      <c r="O120" s="48"/>
      <c r="P120" s="48"/>
      <c r="Q120" s="48"/>
      <c r="R120" s="48"/>
      <c r="S120" s="48"/>
      <c r="T120" s="47"/>
      <c r="U120" s="31"/>
      <c r="V120" s="185">
        <v>0.92</v>
      </c>
      <c r="W120" s="186">
        <v>0.92</v>
      </c>
      <c r="X120" s="185">
        <v>1.03</v>
      </c>
      <c r="Y120" s="185">
        <v>1.03</v>
      </c>
      <c r="Z120" s="185">
        <v>1.03</v>
      </c>
      <c r="AA120" s="187">
        <v>1.03</v>
      </c>
      <c r="AB120" s="177">
        <v>1</v>
      </c>
      <c r="AC120" s="247">
        <v>0.5</v>
      </c>
      <c r="AD120" s="177">
        <v>1</v>
      </c>
      <c r="AE120" s="177">
        <v>1</v>
      </c>
      <c r="AF120" s="177">
        <v>1</v>
      </c>
      <c r="AG120" s="177">
        <v>1</v>
      </c>
      <c r="AH120" s="144"/>
      <c r="AI120" s="69"/>
      <c r="AJ120" s="69"/>
    </row>
    <row r="121" spans="1:40" s="30" customFormat="1" ht="4.5" customHeight="1" x14ac:dyDescent="0.25">
      <c r="A121" s="87"/>
      <c r="B121" s="93"/>
      <c r="C121" s="69"/>
      <c r="D121" s="69"/>
      <c r="E121" s="69"/>
      <c r="F121" s="69"/>
      <c r="G121" s="49"/>
      <c r="H121" s="94"/>
      <c r="I121" s="49"/>
      <c r="J121" s="49"/>
      <c r="K121" s="49"/>
      <c r="L121" s="49"/>
      <c r="M121" s="49"/>
      <c r="N121" s="49"/>
      <c r="O121" s="49"/>
      <c r="P121" s="49"/>
      <c r="Q121" s="49"/>
      <c r="R121" s="49"/>
      <c r="S121" s="49"/>
      <c r="T121" s="69"/>
      <c r="U121" s="31"/>
      <c r="V121" s="202"/>
      <c r="W121" s="202"/>
      <c r="X121" s="197"/>
      <c r="Y121" s="197"/>
      <c r="Z121" s="197"/>
      <c r="AA121" s="197"/>
      <c r="AB121" s="197"/>
      <c r="AC121" s="66"/>
      <c r="AD121" s="66"/>
      <c r="AE121" s="66"/>
      <c r="AF121" s="66"/>
      <c r="AG121" s="66"/>
      <c r="AH121" s="49"/>
      <c r="AI121" s="69"/>
      <c r="AJ121" s="69"/>
    </row>
    <row r="122" spans="1:40" x14ac:dyDescent="0.25">
      <c r="A122" s="118" t="s">
        <v>480</v>
      </c>
      <c r="B122" s="108"/>
      <c r="C122" s="113"/>
      <c r="D122" s="119"/>
      <c r="E122" s="120"/>
      <c r="F122" s="120"/>
      <c r="G122" s="43"/>
      <c r="H122" s="121"/>
      <c r="I122" s="120"/>
      <c r="J122" s="120"/>
      <c r="K122" s="120"/>
      <c r="L122" s="122"/>
      <c r="M122" s="122"/>
      <c r="N122" s="122"/>
      <c r="O122" s="122"/>
      <c r="P122" s="122"/>
      <c r="Q122" s="122"/>
      <c r="R122" s="122"/>
      <c r="S122" s="122"/>
      <c r="T122" s="122"/>
      <c r="U122" s="31"/>
      <c r="V122" s="237"/>
      <c r="W122" s="238"/>
      <c r="X122" s="230"/>
      <c r="Y122" s="230"/>
      <c r="Z122" s="230"/>
      <c r="AA122" s="230"/>
      <c r="AB122" s="230"/>
      <c r="AC122" s="257"/>
      <c r="AD122" s="114"/>
      <c r="AE122" s="114"/>
      <c r="AF122" s="114"/>
      <c r="AG122" s="114"/>
      <c r="AH122" s="122"/>
      <c r="AI122" s="43"/>
      <c r="AJ122" s="43"/>
    </row>
    <row r="123" spans="1:40" x14ac:dyDescent="0.25">
      <c r="A123" s="273" t="s">
        <v>481</v>
      </c>
      <c r="B123" s="274"/>
      <c r="C123" s="109" t="s">
        <v>570</v>
      </c>
      <c r="D123" s="47"/>
      <c r="E123" s="47" t="s">
        <v>88</v>
      </c>
      <c r="F123" s="47" t="s">
        <v>88</v>
      </c>
      <c r="G123" s="69"/>
      <c r="H123" s="48"/>
      <c r="I123" s="48"/>
      <c r="J123" s="48"/>
      <c r="K123" s="48"/>
      <c r="L123" s="48"/>
      <c r="M123" s="48"/>
      <c r="N123" s="48"/>
      <c r="O123" s="48"/>
      <c r="P123" s="48"/>
      <c r="Q123" s="48"/>
      <c r="R123" s="48"/>
      <c r="S123" s="48"/>
      <c r="T123" s="47"/>
      <c r="U123" s="31"/>
      <c r="V123" s="185">
        <v>0</v>
      </c>
      <c r="W123" s="186">
        <v>0</v>
      </c>
      <c r="X123" s="185">
        <v>0</v>
      </c>
      <c r="Y123" s="187">
        <v>0</v>
      </c>
      <c r="Z123" s="187"/>
      <c r="AA123" s="187"/>
      <c r="AB123" s="187"/>
      <c r="AC123" s="47"/>
      <c r="AD123" s="47"/>
      <c r="AE123" s="47"/>
      <c r="AF123" s="47"/>
      <c r="AG123" s="47"/>
      <c r="AH123" s="144"/>
      <c r="AI123" s="69"/>
      <c r="AJ123" s="69"/>
    </row>
    <row r="124" spans="1:40" ht="24" x14ac:dyDescent="0.25">
      <c r="A124" s="275"/>
      <c r="B124" s="276"/>
      <c r="C124" s="109" t="s">
        <v>571</v>
      </c>
      <c r="D124" s="47"/>
      <c r="E124" s="47" t="s">
        <v>88</v>
      </c>
      <c r="F124" s="47" t="s">
        <v>88</v>
      </c>
      <c r="G124" s="69"/>
      <c r="H124" s="48"/>
      <c r="I124" s="48"/>
      <c r="J124" s="48"/>
      <c r="K124" s="48"/>
      <c r="L124" s="48"/>
      <c r="M124" s="48"/>
      <c r="N124" s="48"/>
      <c r="O124" s="48"/>
      <c r="P124" s="48"/>
      <c r="Q124" s="48"/>
      <c r="R124" s="48"/>
      <c r="S124" s="48"/>
      <c r="T124" s="47"/>
      <c r="U124" s="31"/>
      <c r="V124" s="185">
        <v>0</v>
      </c>
      <c r="W124" s="186">
        <v>0</v>
      </c>
      <c r="X124" s="185">
        <v>0</v>
      </c>
      <c r="Y124" s="187">
        <v>0</v>
      </c>
      <c r="Z124" s="187"/>
      <c r="AA124" s="187"/>
      <c r="AB124" s="187"/>
      <c r="AC124" s="47"/>
      <c r="AD124" s="47"/>
      <c r="AE124" s="47"/>
      <c r="AF124" s="47"/>
      <c r="AG124" s="47"/>
      <c r="AH124" s="144"/>
      <c r="AI124" s="69"/>
      <c r="AJ124" s="69"/>
    </row>
    <row r="125" spans="1:40" x14ac:dyDescent="0.25">
      <c r="A125" s="273" t="s">
        <v>482</v>
      </c>
      <c r="B125" s="274"/>
      <c r="C125" s="109" t="s">
        <v>570</v>
      </c>
      <c r="D125" s="47"/>
      <c r="E125" s="47" t="s">
        <v>88</v>
      </c>
      <c r="F125" s="47" t="s">
        <v>88</v>
      </c>
      <c r="G125" s="69"/>
      <c r="H125" s="48"/>
      <c r="I125" s="48"/>
      <c r="J125" s="48"/>
      <c r="K125" s="48"/>
      <c r="L125" s="48"/>
      <c r="M125" s="48"/>
      <c r="N125" s="48"/>
      <c r="O125" s="48"/>
      <c r="P125" s="48"/>
      <c r="Q125" s="48"/>
      <c r="R125" s="48"/>
      <c r="S125" s="48"/>
      <c r="T125" s="47"/>
      <c r="U125" s="31"/>
      <c r="V125" s="185">
        <v>1</v>
      </c>
      <c r="W125" s="186">
        <v>0</v>
      </c>
      <c r="X125" s="185">
        <v>0</v>
      </c>
      <c r="Y125" s="187">
        <v>0</v>
      </c>
      <c r="Z125" s="187"/>
      <c r="AA125" s="187"/>
      <c r="AB125" s="187"/>
      <c r="AC125" s="47"/>
      <c r="AD125" s="47"/>
      <c r="AE125" s="47"/>
      <c r="AF125" s="47"/>
      <c r="AG125" s="47"/>
      <c r="AH125" s="144"/>
      <c r="AI125" s="69"/>
      <c r="AJ125" s="69"/>
    </row>
    <row r="126" spans="1:40" ht="24" x14ac:dyDescent="0.25">
      <c r="A126" s="275"/>
      <c r="B126" s="276"/>
      <c r="C126" s="109" t="s">
        <v>571</v>
      </c>
      <c r="D126" s="47"/>
      <c r="E126" s="47" t="s">
        <v>88</v>
      </c>
      <c r="F126" s="47" t="s">
        <v>88</v>
      </c>
      <c r="G126" s="69"/>
      <c r="H126" s="48"/>
      <c r="I126" s="48"/>
      <c r="J126" s="48"/>
      <c r="K126" s="48"/>
      <c r="L126" s="48"/>
      <c r="M126" s="48"/>
      <c r="N126" s="48"/>
      <c r="O126" s="48"/>
      <c r="P126" s="48"/>
      <c r="Q126" s="48"/>
      <c r="R126" s="48"/>
      <c r="S126" s="48"/>
      <c r="T126" s="47"/>
      <c r="U126" s="31"/>
      <c r="V126" s="185">
        <v>2</v>
      </c>
      <c r="W126" s="186">
        <v>0</v>
      </c>
      <c r="X126" s="185">
        <v>0</v>
      </c>
      <c r="Y126" s="187">
        <v>0</v>
      </c>
      <c r="Z126" s="187"/>
      <c r="AA126" s="187"/>
      <c r="AB126" s="187"/>
      <c r="AC126" s="47"/>
      <c r="AD126" s="47"/>
      <c r="AE126" s="47"/>
      <c r="AF126" s="47"/>
      <c r="AG126" s="47"/>
      <c r="AH126" s="144"/>
      <c r="AI126" s="69"/>
      <c r="AJ126" s="69"/>
    </row>
    <row r="127" spans="1:40" x14ac:dyDescent="0.25">
      <c r="B127" s="28"/>
      <c r="C127" s="123"/>
      <c r="D127" s="28"/>
      <c r="E127" s="28"/>
      <c r="F127" s="28"/>
      <c r="G127" s="49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123"/>
      <c r="U127" s="31"/>
      <c r="V127" s="239"/>
      <c r="W127" s="239"/>
      <c r="X127" s="240"/>
      <c r="Y127" s="240"/>
      <c r="Z127" s="240"/>
      <c r="AA127" s="240"/>
      <c r="AB127" s="240"/>
      <c r="AC127" s="123"/>
      <c r="AD127" s="123"/>
      <c r="AE127" s="123"/>
      <c r="AF127" s="123"/>
      <c r="AG127" s="123"/>
      <c r="AH127" s="28"/>
      <c r="AI127" s="124"/>
      <c r="AJ127" s="124"/>
    </row>
    <row r="128" spans="1:40" x14ac:dyDescent="0.25">
      <c r="B128" s="28"/>
      <c r="C128" s="123"/>
      <c r="D128" s="28"/>
      <c r="E128" s="28"/>
      <c r="F128" s="28"/>
      <c r="G128" s="49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123"/>
      <c r="U128" s="31"/>
      <c r="V128" s="239"/>
      <c r="W128" s="239"/>
      <c r="X128" s="240"/>
      <c r="Y128" s="240"/>
      <c r="Z128" s="240"/>
      <c r="AA128" s="240"/>
      <c r="AB128" s="240"/>
      <c r="AC128" s="123"/>
      <c r="AD128" s="123"/>
      <c r="AE128" s="123"/>
      <c r="AF128" s="123"/>
      <c r="AG128" s="123"/>
      <c r="AH128" s="28"/>
      <c r="AI128" s="124"/>
      <c r="AJ128" s="124"/>
    </row>
    <row r="129" spans="2:36" x14ac:dyDescent="0.25">
      <c r="B129" s="28"/>
      <c r="C129" s="123"/>
      <c r="D129" s="28"/>
      <c r="E129" s="28"/>
      <c r="F129" s="28"/>
      <c r="G129" s="49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123"/>
      <c r="U129" s="31"/>
      <c r="V129" s="239"/>
      <c r="W129" s="239"/>
      <c r="X129" s="240"/>
      <c r="Y129" s="240"/>
      <c r="Z129" s="240"/>
      <c r="AA129" s="240"/>
      <c r="AB129" s="240"/>
      <c r="AC129" s="123"/>
      <c r="AD129" s="123"/>
      <c r="AE129" s="123"/>
      <c r="AF129" s="123"/>
      <c r="AG129" s="123"/>
      <c r="AH129" s="28"/>
      <c r="AI129" s="124"/>
      <c r="AJ129" s="124"/>
    </row>
    <row r="130" spans="2:36" x14ac:dyDescent="0.25">
      <c r="B130" s="28"/>
      <c r="C130" s="123"/>
      <c r="D130" s="28"/>
      <c r="E130" s="28"/>
      <c r="F130" s="28"/>
      <c r="G130" s="49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123"/>
      <c r="U130" s="31"/>
      <c r="V130" s="239"/>
      <c r="W130" s="239"/>
      <c r="X130" s="240"/>
      <c r="Y130" s="240"/>
      <c r="Z130" s="240"/>
      <c r="AA130" s="240"/>
      <c r="AB130" s="240"/>
      <c r="AC130" s="123"/>
      <c r="AD130" s="123"/>
      <c r="AE130" s="123"/>
      <c r="AF130" s="123"/>
      <c r="AG130" s="123"/>
      <c r="AH130" s="28"/>
      <c r="AI130" s="124"/>
      <c r="AJ130" s="124"/>
    </row>
    <row r="131" spans="2:36" x14ac:dyDescent="0.25">
      <c r="B131" s="28"/>
      <c r="C131" s="123"/>
      <c r="D131" s="28"/>
      <c r="E131" s="28"/>
      <c r="F131" s="28"/>
      <c r="G131" s="49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123"/>
      <c r="U131" s="31"/>
      <c r="V131" s="239"/>
      <c r="W131" s="239"/>
      <c r="X131" s="239"/>
      <c r="Y131" s="239"/>
      <c r="Z131" s="239"/>
      <c r="AA131" s="239"/>
      <c r="AB131" s="239"/>
      <c r="AC131" s="28"/>
      <c r="AD131" s="28"/>
      <c r="AE131" s="28"/>
      <c r="AF131" s="28"/>
      <c r="AG131" s="28"/>
      <c r="AH131" s="28"/>
      <c r="AI131" s="124"/>
      <c r="AJ131" s="124"/>
    </row>
    <row r="132" spans="2:36" x14ac:dyDescent="0.25">
      <c r="B132" s="28"/>
      <c r="C132" s="123"/>
      <c r="D132" s="28"/>
      <c r="E132" s="28"/>
      <c r="F132" s="28"/>
      <c r="G132" s="49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123"/>
      <c r="U132" s="31"/>
      <c r="V132" s="239"/>
      <c r="W132" s="239"/>
      <c r="X132" s="240"/>
      <c r="Y132" s="240"/>
      <c r="Z132" s="240"/>
      <c r="AA132" s="240"/>
      <c r="AB132" s="240"/>
      <c r="AC132" s="123"/>
      <c r="AD132" s="123"/>
      <c r="AE132" s="123"/>
      <c r="AF132" s="123"/>
      <c r="AG132" s="123"/>
      <c r="AH132" s="28"/>
      <c r="AI132" s="124"/>
      <c r="AJ132" s="124"/>
    </row>
    <row r="133" spans="2:36" x14ac:dyDescent="0.25">
      <c r="B133" s="28"/>
      <c r="C133" s="123"/>
      <c r="D133" s="28"/>
      <c r="E133" s="28"/>
      <c r="F133" s="28"/>
      <c r="G133" s="49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123"/>
      <c r="U133" s="31"/>
      <c r="V133" s="239"/>
      <c r="W133" s="239"/>
      <c r="X133" s="240"/>
      <c r="Y133" s="240"/>
      <c r="Z133" s="240"/>
      <c r="AA133" s="240"/>
      <c r="AB133" s="240"/>
      <c r="AC133" s="123"/>
      <c r="AD133" s="123"/>
      <c r="AE133" s="123"/>
      <c r="AF133" s="123"/>
      <c r="AG133" s="123"/>
      <c r="AH133" s="28"/>
      <c r="AI133" s="124"/>
      <c r="AJ133" s="124"/>
    </row>
    <row r="134" spans="2:36" x14ac:dyDescent="0.25">
      <c r="B134" s="28"/>
      <c r="C134" s="123"/>
      <c r="D134" s="28"/>
      <c r="E134" s="28"/>
      <c r="F134" s="28"/>
      <c r="G134" s="49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123"/>
      <c r="U134" s="31"/>
      <c r="V134" s="239"/>
      <c r="W134" s="239"/>
      <c r="X134" s="240"/>
      <c r="Y134" s="240"/>
      <c r="Z134" s="240"/>
      <c r="AA134" s="240"/>
      <c r="AB134" s="240"/>
      <c r="AC134" s="123"/>
      <c r="AD134" s="123"/>
      <c r="AE134" s="123"/>
      <c r="AF134" s="123"/>
      <c r="AG134" s="123"/>
      <c r="AH134" s="28"/>
      <c r="AI134" s="124"/>
      <c r="AJ134" s="124"/>
    </row>
    <row r="135" spans="2:36" x14ac:dyDescent="0.25">
      <c r="B135" s="28"/>
      <c r="C135" s="123"/>
      <c r="D135" s="28"/>
      <c r="E135" s="28"/>
      <c r="F135" s="28"/>
      <c r="G135" s="49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123"/>
      <c r="U135" s="31"/>
      <c r="V135" s="239"/>
      <c r="W135" s="239"/>
      <c r="X135" s="240"/>
      <c r="Y135" s="240"/>
      <c r="Z135" s="240"/>
      <c r="AA135" s="240"/>
      <c r="AB135" s="240"/>
      <c r="AC135" s="123"/>
      <c r="AD135" s="123"/>
      <c r="AE135" s="123"/>
      <c r="AF135" s="123"/>
      <c r="AG135" s="123"/>
      <c r="AH135" s="28"/>
      <c r="AI135" s="124"/>
      <c r="AJ135" s="124"/>
    </row>
    <row r="136" spans="2:36" x14ac:dyDescent="0.25">
      <c r="B136" s="28"/>
      <c r="C136" s="123"/>
      <c r="D136" s="28"/>
      <c r="E136" s="28"/>
      <c r="F136" s="28"/>
      <c r="G136" s="49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123"/>
      <c r="U136" s="31"/>
      <c r="V136" s="239"/>
      <c r="W136" s="239"/>
      <c r="X136" s="240"/>
      <c r="Y136" s="240"/>
      <c r="Z136" s="240"/>
      <c r="AA136" s="240"/>
      <c r="AB136" s="240"/>
      <c r="AC136" s="123"/>
      <c r="AD136" s="123"/>
      <c r="AE136" s="123"/>
      <c r="AF136" s="123"/>
      <c r="AG136" s="123"/>
      <c r="AH136" s="28"/>
      <c r="AI136" s="124"/>
      <c r="AJ136" s="124"/>
    </row>
    <row r="137" spans="2:36" x14ac:dyDescent="0.25">
      <c r="B137" s="28"/>
      <c r="C137" s="123"/>
      <c r="D137" s="28"/>
      <c r="E137" s="28"/>
      <c r="F137" s="28"/>
      <c r="G137" s="49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123"/>
      <c r="U137" s="123"/>
      <c r="V137" s="239"/>
      <c r="W137" s="239"/>
      <c r="X137" s="240"/>
      <c r="Y137" s="240"/>
      <c r="Z137" s="240"/>
      <c r="AA137" s="240"/>
      <c r="AB137" s="240"/>
      <c r="AC137" s="123"/>
      <c r="AD137" s="123"/>
      <c r="AE137" s="123"/>
      <c r="AF137" s="123"/>
      <c r="AG137" s="123"/>
      <c r="AH137" s="28"/>
      <c r="AI137" s="124"/>
      <c r="AJ137" s="124"/>
    </row>
    <row r="138" spans="2:36" x14ac:dyDescent="0.25">
      <c r="B138" s="28"/>
      <c r="C138" s="123"/>
      <c r="D138" s="28"/>
      <c r="E138" s="28"/>
      <c r="F138" s="28"/>
      <c r="G138" s="49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123"/>
      <c r="U138" s="123"/>
      <c r="V138" s="239"/>
      <c r="W138" s="239"/>
      <c r="X138" s="240"/>
      <c r="Y138" s="240"/>
      <c r="Z138" s="240"/>
      <c r="AA138" s="240"/>
      <c r="AB138" s="240"/>
      <c r="AC138" s="123"/>
      <c r="AD138" s="123"/>
      <c r="AE138" s="123"/>
      <c r="AF138" s="123"/>
      <c r="AG138" s="123"/>
      <c r="AH138" s="28"/>
      <c r="AI138" s="124"/>
      <c r="AJ138" s="124"/>
    </row>
    <row r="139" spans="2:36" x14ac:dyDescent="0.25">
      <c r="B139" s="28"/>
      <c r="C139" s="123"/>
      <c r="D139" s="28"/>
      <c r="E139" s="28"/>
      <c r="F139" s="28"/>
      <c r="G139" s="49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123"/>
      <c r="U139" s="123"/>
      <c r="V139" s="239"/>
      <c r="W139" s="239"/>
      <c r="X139" s="240"/>
      <c r="Y139" s="240"/>
      <c r="Z139" s="240"/>
      <c r="AA139" s="240"/>
      <c r="AB139" s="240"/>
      <c r="AC139" s="123"/>
      <c r="AD139" s="123"/>
      <c r="AE139" s="123"/>
      <c r="AF139" s="123"/>
      <c r="AG139" s="123"/>
      <c r="AH139" s="28"/>
      <c r="AI139" s="124"/>
      <c r="AJ139" s="124"/>
    </row>
    <row r="140" spans="2:36" x14ac:dyDescent="0.25">
      <c r="B140" s="28"/>
      <c r="C140" s="123"/>
      <c r="D140" s="28"/>
      <c r="E140" s="28"/>
      <c r="F140" s="28"/>
      <c r="G140" s="49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123"/>
      <c r="U140" s="123"/>
      <c r="V140" s="239"/>
      <c r="W140" s="239"/>
      <c r="X140" s="240"/>
      <c r="Y140" s="240"/>
      <c r="Z140" s="240"/>
      <c r="AA140" s="240"/>
      <c r="AB140" s="240"/>
      <c r="AC140" s="123"/>
      <c r="AD140" s="123"/>
      <c r="AE140" s="123"/>
      <c r="AF140" s="123"/>
      <c r="AG140" s="123"/>
      <c r="AH140" s="28"/>
      <c r="AI140" s="124"/>
      <c r="AJ140" s="124"/>
    </row>
    <row r="141" spans="2:36" x14ac:dyDescent="0.25">
      <c r="B141" s="28"/>
      <c r="C141" s="123"/>
      <c r="D141" s="28"/>
      <c r="E141" s="28"/>
      <c r="F141" s="28"/>
      <c r="G141" s="49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123"/>
      <c r="U141" s="123"/>
      <c r="V141" s="239"/>
      <c r="W141" s="239"/>
      <c r="X141" s="240"/>
      <c r="Y141" s="240"/>
      <c r="Z141" s="240"/>
      <c r="AA141" s="240"/>
      <c r="AB141" s="240"/>
      <c r="AC141" s="123"/>
      <c r="AD141" s="123"/>
      <c r="AE141" s="123"/>
      <c r="AF141" s="123"/>
      <c r="AG141" s="123"/>
      <c r="AH141" s="28"/>
      <c r="AI141" s="124"/>
      <c r="AJ141" s="124"/>
    </row>
    <row r="142" spans="2:36" x14ac:dyDescent="0.25">
      <c r="B142" s="28"/>
      <c r="C142" s="123"/>
      <c r="D142" s="28"/>
      <c r="E142" s="28"/>
      <c r="F142" s="28"/>
      <c r="G142" s="49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123"/>
      <c r="U142" s="123"/>
      <c r="V142" s="239"/>
      <c r="W142" s="239"/>
      <c r="X142" s="240"/>
      <c r="Y142" s="240"/>
      <c r="Z142" s="240"/>
      <c r="AA142" s="240"/>
      <c r="AB142" s="240"/>
      <c r="AC142" s="123"/>
      <c r="AD142" s="123"/>
      <c r="AE142" s="123"/>
      <c r="AF142" s="123"/>
      <c r="AG142" s="123"/>
      <c r="AH142" s="28"/>
      <c r="AI142" s="124"/>
      <c r="AJ142" s="124"/>
    </row>
    <row r="143" spans="2:36" x14ac:dyDescent="0.25">
      <c r="B143" s="28"/>
      <c r="C143" s="123"/>
      <c r="D143" s="28"/>
      <c r="E143" s="28"/>
      <c r="F143" s="28"/>
      <c r="G143" s="49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123"/>
      <c r="U143" s="123"/>
      <c r="V143" s="239"/>
      <c r="W143" s="239"/>
      <c r="X143" s="240"/>
      <c r="Y143" s="240"/>
      <c r="Z143" s="240"/>
      <c r="AA143" s="240"/>
      <c r="AB143" s="240"/>
      <c r="AC143" s="123"/>
      <c r="AD143" s="123"/>
      <c r="AE143" s="123"/>
      <c r="AF143" s="123"/>
      <c r="AG143" s="123"/>
      <c r="AH143" s="28"/>
      <c r="AI143" s="124"/>
      <c r="AJ143" s="124"/>
    </row>
    <row r="144" spans="2:36" x14ac:dyDescent="0.25">
      <c r="B144" s="28"/>
      <c r="C144" s="123"/>
      <c r="D144" s="28"/>
      <c r="E144" s="28"/>
      <c r="F144" s="28"/>
      <c r="G144" s="49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123"/>
      <c r="U144" s="123"/>
      <c r="V144" s="239"/>
      <c r="W144" s="239"/>
      <c r="X144" s="240"/>
      <c r="Y144" s="240"/>
      <c r="Z144" s="240"/>
      <c r="AA144" s="240"/>
      <c r="AB144" s="240"/>
      <c r="AC144" s="123"/>
      <c r="AD144" s="123"/>
      <c r="AE144" s="123"/>
      <c r="AF144" s="123"/>
      <c r="AG144" s="123"/>
      <c r="AH144" s="28"/>
      <c r="AI144" s="124"/>
      <c r="AJ144" s="124"/>
    </row>
    <row r="145" spans="2:36" x14ac:dyDescent="0.25">
      <c r="B145" s="28"/>
      <c r="C145" s="123"/>
      <c r="D145" s="28"/>
      <c r="E145" s="28"/>
      <c r="F145" s="28"/>
      <c r="G145" s="49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123"/>
      <c r="U145" s="123"/>
      <c r="V145" s="239"/>
      <c r="W145" s="239"/>
      <c r="X145" s="240"/>
      <c r="Y145" s="240"/>
      <c r="Z145" s="240"/>
      <c r="AA145" s="240"/>
      <c r="AB145" s="240"/>
      <c r="AC145" s="123"/>
      <c r="AD145" s="123"/>
      <c r="AE145" s="123"/>
      <c r="AF145" s="123"/>
      <c r="AG145" s="123"/>
      <c r="AH145" s="28"/>
      <c r="AI145" s="124"/>
      <c r="AJ145" s="124"/>
    </row>
    <row r="146" spans="2:36" x14ac:dyDescent="0.25">
      <c r="B146" s="28"/>
      <c r="C146" s="123"/>
      <c r="D146" s="28"/>
      <c r="E146" s="28"/>
      <c r="F146" s="28"/>
      <c r="G146" s="49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123"/>
      <c r="U146" s="123"/>
      <c r="V146" s="239"/>
      <c r="W146" s="239"/>
      <c r="X146" s="240"/>
      <c r="Y146" s="240"/>
      <c r="Z146" s="240"/>
      <c r="AA146" s="240"/>
      <c r="AB146" s="240"/>
      <c r="AC146" s="123"/>
      <c r="AD146" s="123"/>
      <c r="AE146" s="123"/>
      <c r="AF146" s="123"/>
      <c r="AG146" s="123"/>
      <c r="AH146" s="28"/>
      <c r="AI146" s="124"/>
      <c r="AJ146" s="124"/>
    </row>
    <row r="147" spans="2:36" x14ac:dyDescent="0.25">
      <c r="B147" s="28"/>
      <c r="C147" s="123"/>
      <c r="D147" s="28"/>
      <c r="E147" s="28"/>
      <c r="F147" s="28"/>
      <c r="G147" s="49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123"/>
      <c r="U147" s="123"/>
      <c r="V147" s="239"/>
      <c r="W147" s="239"/>
      <c r="X147" s="240"/>
      <c r="Y147" s="240"/>
      <c r="Z147" s="240"/>
      <c r="AA147" s="240"/>
      <c r="AB147" s="240"/>
      <c r="AC147" s="123"/>
      <c r="AD147" s="123"/>
      <c r="AE147" s="123"/>
      <c r="AF147" s="123"/>
      <c r="AG147" s="123"/>
      <c r="AH147" s="28"/>
      <c r="AI147" s="124"/>
      <c r="AJ147" s="124"/>
    </row>
    <row r="148" spans="2:36" x14ac:dyDescent="0.25">
      <c r="B148" s="28"/>
      <c r="C148" s="123"/>
      <c r="D148" s="28"/>
      <c r="E148" s="28"/>
      <c r="F148" s="28"/>
      <c r="G148" s="49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123"/>
      <c r="U148" s="123"/>
      <c r="V148" s="239"/>
      <c r="W148" s="239"/>
      <c r="X148" s="240"/>
      <c r="Y148" s="240"/>
      <c r="Z148" s="240"/>
      <c r="AA148" s="240"/>
      <c r="AB148" s="240"/>
      <c r="AC148" s="123"/>
      <c r="AD148" s="123"/>
      <c r="AE148" s="123"/>
      <c r="AF148" s="123"/>
      <c r="AG148" s="123"/>
      <c r="AH148" s="28"/>
      <c r="AI148" s="124"/>
      <c r="AJ148" s="124"/>
    </row>
    <row r="149" spans="2:36" x14ac:dyDescent="0.25">
      <c r="B149" s="28"/>
      <c r="C149" s="123"/>
      <c r="D149" s="28"/>
      <c r="E149" s="28"/>
      <c r="F149" s="28"/>
      <c r="G149" s="49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123"/>
      <c r="U149" s="123"/>
      <c r="V149" s="239"/>
      <c r="W149" s="239"/>
      <c r="X149" s="240"/>
      <c r="Y149" s="240"/>
      <c r="Z149" s="240"/>
      <c r="AA149" s="240"/>
      <c r="AB149" s="240"/>
      <c r="AC149" s="123"/>
      <c r="AD149" s="123"/>
      <c r="AE149" s="123"/>
      <c r="AF149" s="123"/>
      <c r="AG149" s="123"/>
      <c r="AH149" s="28"/>
      <c r="AI149" s="124"/>
      <c r="AJ149" s="124"/>
    </row>
    <row r="150" spans="2:36" x14ac:dyDescent="0.25">
      <c r="B150" s="28"/>
      <c r="C150" s="123"/>
      <c r="D150" s="28"/>
      <c r="E150" s="28"/>
      <c r="F150" s="28"/>
      <c r="G150" s="49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123"/>
      <c r="U150" s="123"/>
      <c r="V150" s="239"/>
      <c r="W150" s="239"/>
      <c r="X150" s="240"/>
      <c r="Y150" s="240"/>
      <c r="Z150" s="240"/>
      <c r="AA150" s="240"/>
      <c r="AB150" s="240"/>
      <c r="AC150" s="123"/>
      <c r="AD150" s="123"/>
      <c r="AE150" s="123"/>
      <c r="AF150" s="123"/>
      <c r="AG150" s="123"/>
      <c r="AH150" s="28"/>
      <c r="AI150" s="124"/>
      <c r="AJ150" s="124"/>
    </row>
    <row r="151" spans="2:36" x14ac:dyDescent="0.25">
      <c r="B151" s="28"/>
      <c r="C151" s="123"/>
      <c r="D151" s="28"/>
      <c r="E151" s="28"/>
      <c r="F151" s="28"/>
      <c r="G151" s="49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123"/>
      <c r="U151" s="123"/>
      <c r="V151" s="239"/>
      <c r="W151" s="239"/>
      <c r="X151" s="240"/>
      <c r="Y151" s="240"/>
      <c r="Z151" s="240"/>
      <c r="AA151" s="240"/>
      <c r="AB151" s="240"/>
      <c r="AC151" s="123"/>
      <c r="AD151" s="123"/>
      <c r="AE151" s="123"/>
      <c r="AF151" s="123"/>
      <c r="AG151" s="123"/>
      <c r="AH151" s="28"/>
      <c r="AI151" s="124"/>
      <c r="AJ151" s="124"/>
    </row>
    <row r="152" spans="2:36" x14ac:dyDescent="0.25">
      <c r="B152" s="28"/>
      <c r="C152" s="123"/>
      <c r="D152" s="28"/>
      <c r="E152" s="28"/>
      <c r="F152" s="28"/>
      <c r="G152" s="49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123"/>
      <c r="U152" s="123"/>
      <c r="V152" s="239"/>
      <c r="W152" s="239"/>
      <c r="X152" s="240"/>
      <c r="Y152" s="240"/>
      <c r="Z152" s="240"/>
      <c r="AA152" s="240"/>
      <c r="AB152" s="240"/>
      <c r="AC152" s="123"/>
      <c r="AD152" s="123"/>
      <c r="AE152" s="123"/>
      <c r="AF152" s="123"/>
      <c r="AG152" s="123"/>
      <c r="AH152" s="28"/>
      <c r="AI152" s="124"/>
      <c r="AJ152" s="124"/>
    </row>
    <row r="153" spans="2:36" x14ac:dyDescent="0.25">
      <c r="B153" s="28"/>
      <c r="C153" s="123"/>
      <c r="D153" s="28"/>
      <c r="E153" s="28"/>
      <c r="F153" s="28"/>
      <c r="G153" s="49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123"/>
      <c r="U153" s="123"/>
      <c r="V153" s="239"/>
      <c r="W153" s="239"/>
      <c r="X153" s="240"/>
      <c r="Y153" s="240"/>
      <c r="Z153" s="240"/>
      <c r="AA153" s="240"/>
      <c r="AB153" s="240"/>
      <c r="AC153" s="123"/>
      <c r="AD153" s="123"/>
      <c r="AE153" s="123"/>
      <c r="AF153" s="123"/>
      <c r="AG153" s="123"/>
      <c r="AH153" s="28"/>
      <c r="AI153" s="124"/>
      <c r="AJ153" s="124"/>
    </row>
    <row r="154" spans="2:36" x14ac:dyDescent="0.25">
      <c r="B154" s="28"/>
      <c r="C154" s="123"/>
      <c r="D154" s="28"/>
      <c r="E154" s="28"/>
      <c r="F154" s="28"/>
      <c r="G154" s="49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123"/>
      <c r="U154" s="123"/>
      <c r="V154" s="239"/>
      <c r="W154" s="239"/>
      <c r="X154" s="240"/>
      <c r="Y154" s="240"/>
      <c r="Z154" s="240"/>
      <c r="AA154" s="240"/>
      <c r="AB154" s="240"/>
      <c r="AC154" s="123"/>
      <c r="AD154" s="123"/>
      <c r="AE154" s="123"/>
      <c r="AF154" s="123"/>
      <c r="AG154" s="123"/>
      <c r="AH154" s="28"/>
      <c r="AI154" s="124"/>
      <c r="AJ154" s="124"/>
    </row>
    <row r="155" spans="2:36" x14ac:dyDescent="0.25">
      <c r="B155" s="28"/>
      <c r="C155" s="123"/>
      <c r="D155" s="28"/>
      <c r="E155" s="28"/>
      <c r="F155" s="28"/>
      <c r="G155" s="49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123"/>
      <c r="U155" s="123"/>
      <c r="V155" s="239"/>
      <c r="W155" s="239"/>
      <c r="X155" s="240"/>
      <c r="Y155" s="240"/>
      <c r="Z155" s="240"/>
      <c r="AA155" s="240"/>
      <c r="AB155" s="240"/>
      <c r="AC155" s="123"/>
      <c r="AD155" s="123"/>
      <c r="AE155" s="123"/>
      <c r="AF155" s="123"/>
      <c r="AG155" s="123"/>
      <c r="AH155" s="28"/>
      <c r="AI155" s="124"/>
      <c r="AJ155" s="124"/>
    </row>
    <row r="156" spans="2:36" x14ac:dyDescent="0.25">
      <c r="B156" s="28"/>
      <c r="C156" s="123"/>
      <c r="D156" s="28"/>
      <c r="E156" s="28"/>
      <c r="F156" s="28"/>
      <c r="G156" s="49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123"/>
      <c r="U156" s="123"/>
      <c r="V156" s="239"/>
      <c r="W156" s="239"/>
      <c r="X156" s="240"/>
      <c r="Y156" s="240"/>
      <c r="Z156" s="240"/>
      <c r="AA156" s="240"/>
      <c r="AB156" s="240"/>
      <c r="AC156" s="123"/>
      <c r="AD156" s="123"/>
      <c r="AE156" s="123"/>
      <c r="AF156" s="123"/>
      <c r="AG156" s="123"/>
      <c r="AH156" s="28"/>
      <c r="AI156" s="124"/>
      <c r="AJ156" s="124"/>
    </row>
    <row r="157" spans="2:36" x14ac:dyDescent="0.25">
      <c r="B157" s="28"/>
      <c r="C157" s="123"/>
      <c r="D157" s="28"/>
      <c r="E157" s="28"/>
      <c r="F157" s="28"/>
      <c r="G157" s="49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123"/>
      <c r="U157" s="123"/>
      <c r="V157" s="239"/>
      <c r="W157" s="239"/>
      <c r="X157" s="240"/>
      <c r="Y157" s="240"/>
      <c r="Z157" s="240"/>
      <c r="AA157" s="240"/>
      <c r="AB157" s="240"/>
      <c r="AC157" s="123"/>
      <c r="AD157" s="123"/>
      <c r="AE157" s="123"/>
      <c r="AF157" s="123"/>
      <c r="AG157" s="123"/>
      <c r="AH157" s="28"/>
      <c r="AI157" s="124"/>
      <c r="AJ157" s="124"/>
    </row>
    <row r="158" spans="2:36" x14ac:dyDescent="0.25">
      <c r="B158" s="28"/>
      <c r="C158" s="123"/>
      <c r="D158" s="28"/>
      <c r="E158" s="28"/>
      <c r="F158" s="28"/>
      <c r="G158" s="49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123"/>
      <c r="U158" s="123"/>
      <c r="V158" s="239"/>
      <c r="W158" s="239"/>
      <c r="X158" s="240"/>
      <c r="Y158" s="240"/>
      <c r="Z158" s="240"/>
      <c r="AA158" s="240"/>
      <c r="AB158" s="240"/>
      <c r="AC158" s="123"/>
      <c r="AD158" s="123"/>
      <c r="AE158" s="123"/>
      <c r="AF158" s="123"/>
      <c r="AG158" s="123"/>
      <c r="AH158" s="28"/>
      <c r="AI158" s="124"/>
      <c r="AJ158" s="124"/>
    </row>
    <row r="159" spans="2:36" x14ac:dyDescent="0.25">
      <c r="B159" s="28"/>
      <c r="C159" s="123"/>
      <c r="D159" s="28"/>
      <c r="E159" s="28"/>
      <c r="F159" s="28"/>
      <c r="G159" s="49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123"/>
      <c r="U159" s="123"/>
      <c r="V159" s="239"/>
      <c r="W159" s="239"/>
      <c r="X159" s="240"/>
      <c r="Y159" s="240"/>
      <c r="Z159" s="240"/>
      <c r="AA159" s="240"/>
      <c r="AB159" s="240"/>
      <c r="AC159" s="123"/>
      <c r="AD159" s="123"/>
      <c r="AE159" s="123"/>
      <c r="AF159" s="123"/>
      <c r="AG159" s="123"/>
      <c r="AH159" s="28"/>
      <c r="AI159" s="124"/>
      <c r="AJ159" s="124"/>
    </row>
    <row r="160" spans="2:36" x14ac:dyDescent="0.25">
      <c r="B160" s="28"/>
      <c r="C160" s="123"/>
      <c r="D160" s="28"/>
      <c r="E160" s="28"/>
      <c r="F160" s="28"/>
      <c r="G160" s="49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123"/>
      <c r="U160" s="123"/>
      <c r="V160" s="239"/>
      <c r="W160" s="239"/>
      <c r="X160" s="240"/>
      <c r="Y160" s="240"/>
      <c r="Z160" s="240"/>
      <c r="AA160" s="240"/>
      <c r="AB160" s="240"/>
      <c r="AC160" s="123"/>
      <c r="AD160" s="123"/>
      <c r="AE160" s="123"/>
      <c r="AF160" s="123"/>
      <c r="AG160" s="123"/>
      <c r="AH160" s="28"/>
      <c r="AI160" s="124"/>
      <c r="AJ160" s="124"/>
    </row>
    <row r="161" spans="2:36" x14ac:dyDescent="0.25">
      <c r="B161" s="28"/>
      <c r="C161" s="123"/>
      <c r="D161" s="28"/>
      <c r="E161" s="28"/>
      <c r="F161" s="28"/>
      <c r="G161" s="49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123"/>
      <c r="U161" s="123"/>
      <c r="V161" s="239"/>
      <c r="W161" s="239"/>
      <c r="X161" s="240"/>
      <c r="Y161" s="240"/>
      <c r="Z161" s="240"/>
      <c r="AA161" s="240"/>
      <c r="AB161" s="240"/>
      <c r="AC161" s="123"/>
      <c r="AD161" s="123"/>
      <c r="AE161" s="123"/>
      <c r="AF161" s="123"/>
      <c r="AG161" s="123"/>
      <c r="AH161" s="28"/>
      <c r="AI161" s="124"/>
      <c r="AJ161" s="124"/>
    </row>
    <row r="162" spans="2:36" x14ac:dyDescent="0.25">
      <c r="B162" s="28"/>
      <c r="C162" s="123"/>
      <c r="D162" s="28"/>
      <c r="E162" s="28"/>
      <c r="F162" s="28"/>
      <c r="G162" s="49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123"/>
      <c r="U162" s="123"/>
      <c r="V162" s="239"/>
      <c r="W162" s="239"/>
      <c r="X162" s="240"/>
      <c r="Y162" s="240"/>
      <c r="Z162" s="240"/>
      <c r="AA162" s="240"/>
      <c r="AB162" s="240"/>
      <c r="AC162" s="123"/>
      <c r="AD162" s="123"/>
      <c r="AE162" s="123"/>
      <c r="AF162" s="123"/>
      <c r="AG162" s="123"/>
      <c r="AH162" s="28"/>
      <c r="AI162" s="124"/>
      <c r="AJ162" s="124"/>
    </row>
    <row r="163" spans="2:36" x14ac:dyDescent="0.25">
      <c r="B163" s="28"/>
      <c r="C163" s="123"/>
      <c r="D163" s="28"/>
      <c r="E163" s="28"/>
      <c r="F163" s="28"/>
      <c r="G163" s="49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123"/>
      <c r="U163" s="123"/>
      <c r="V163" s="239"/>
      <c r="W163" s="239"/>
      <c r="X163" s="240"/>
      <c r="Y163" s="240"/>
      <c r="Z163" s="240"/>
      <c r="AA163" s="240"/>
      <c r="AB163" s="240"/>
      <c r="AC163" s="123"/>
      <c r="AD163" s="123"/>
      <c r="AE163" s="123"/>
      <c r="AF163" s="123"/>
      <c r="AG163" s="123"/>
      <c r="AH163" s="28"/>
      <c r="AI163" s="124"/>
      <c r="AJ163" s="124"/>
    </row>
    <row r="164" spans="2:36" x14ac:dyDescent="0.25">
      <c r="B164" s="28"/>
      <c r="C164" s="28"/>
      <c r="D164" s="28"/>
      <c r="E164" s="28"/>
      <c r="F164" s="28"/>
      <c r="G164" s="49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123"/>
      <c r="U164" s="123"/>
      <c r="V164" s="239"/>
      <c r="W164" s="239"/>
      <c r="X164" s="240"/>
      <c r="Y164" s="240"/>
      <c r="Z164" s="240"/>
      <c r="AA164" s="240"/>
      <c r="AB164" s="240"/>
      <c r="AC164" s="123"/>
      <c r="AD164" s="123"/>
      <c r="AE164" s="123"/>
      <c r="AF164" s="123"/>
      <c r="AG164" s="123"/>
      <c r="AH164" s="28"/>
      <c r="AI164" s="124"/>
      <c r="AJ164" s="124"/>
    </row>
    <row r="165" spans="2:36" x14ac:dyDescent="0.25">
      <c r="B165" s="28"/>
      <c r="C165" s="28"/>
      <c r="D165" s="28"/>
      <c r="E165" s="28"/>
      <c r="F165" s="28"/>
      <c r="G165" s="49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123"/>
      <c r="U165" s="123"/>
      <c r="V165" s="239"/>
      <c r="W165" s="239"/>
      <c r="X165" s="240"/>
      <c r="Y165" s="240"/>
      <c r="Z165" s="240"/>
      <c r="AA165" s="240"/>
      <c r="AB165" s="240"/>
      <c r="AC165" s="123"/>
      <c r="AD165" s="123"/>
      <c r="AE165" s="123"/>
      <c r="AF165" s="123"/>
      <c r="AG165" s="123"/>
      <c r="AH165" s="28"/>
      <c r="AI165" s="124"/>
      <c r="AJ165" s="124"/>
    </row>
    <row r="166" spans="2:36" x14ac:dyDescent="0.25">
      <c r="B166" s="28"/>
      <c r="C166" s="28"/>
      <c r="D166" s="28"/>
      <c r="E166" s="28"/>
      <c r="F166" s="28"/>
      <c r="G166" s="49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123"/>
      <c r="U166" s="123"/>
      <c r="V166" s="239"/>
      <c r="W166" s="239"/>
      <c r="X166" s="240"/>
      <c r="Y166" s="240"/>
      <c r="Z166" s="240"/>
      <c r="AA166" s="240"/>
      <c r="AB166" s="240"/>
      <c r="AC166" s="123"/>
      <c r="AD166" s="123"/>
      <c r="AE166" s="123"/>
      <c r="AF166" s="123"/>
      <c r="AG166" s="123"/>
      <c r="AH166" s="28"/>
      <c r="AI166" s="124"/>
      <c r="AJ166" s="124"/>
    </row>
    <row r="167" spans="2:36" x14ac:dyDescent="0.25">
      <c r="B167" s="28"/>
      <c r="C167" s="28"/>
      <c r="D167" s="28"/>
      <c r="E167" s="28"/>
      <c r="F167" s="28"/>
      <c r="G167" s="49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123"/>
      <c r="U167" s="123"/>
      <c r="V167" s="239"/>
      <c r="W167" s="239"/>
      <c r="X167" s="240"/>
      <c r="Y167" s="240"/>
      <c r="Z167" s="240"/>
      <c r="AA167" s="240"/>
      <c r="AB167" s="240"/>
      <c r="AC167" s="123"/>
      <c r="AD167" s="123"/>
      <c r="AE167" s="123"/>
      <c r="AF167" s="123"/>
      <c r="AG167" s="123"/>
      <c r="AH167" s="28"/>
      <c r="AI167" s="124"/>
      <c r="AJ167" s="124"/>
    </row>
  </sheetData>
  <mergeCells count="29">
    <mergeCell ref="A125:B126"/>
    <mergeCell ref="A37:A43"/>
    <mergeCell ref="B37:B43"/>
    <mergeCell ref="A45:B50"/>
    <mergeCell ref="A52:B57"/>
    <mergeCell ref="A90:A96"/>
    <mergeCell ref="B90:B95"/>
    <mergeCell ref="A111:B120"/>
    <mergeCell ref="A98:B99"/>
    <mergeCell ref="A102:B103"/>
    <mergeCell ref="A123:B124"/>
    <mergeCell ref="A105:B107"/>
    <mergeCell ref="A109:B109"/>
    <mergeCell ref="A61:A87"/>
    <mergeCell ref="B85:B87"/>
    <mergeCell ref="B61:B63"/>
    <mergeCell ref="A2:B2"/>
    <mergeCell ref="A4:A32"/>
    <mergeCell ref="B4:B10"/>
    <mergeCell ref="B29:B32"/>
    <mergeCell ref="B20:B27"/>
    <mergeCell ref="B11:B16"/>
    <mergeCell ref="B17:B18"/>
    <mergeCell ref="A34:B36"/>
    <mergeCell ref="B65:B71"/>
    <mergeCell ref="B73:B75"/>
    <mergeCell ref="B77:B79"/>
    <mergeCell ref="B81:B83"/>
    <mergeCell ref="A59:B59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Y667"/>
  <sheetViews>
    <sheetView workbookViewId="0">
      <pane ySplit="1" topLeftCell="A659" activePane="bottomLeft" state="frozen"/>
      <selection pane="bottomLeft" activeCell="A668" sqref="A668"/>
    </sheetView>
  </sheetViews>
  <sheetFormatPr defaultRowHeight="24.95" customHeight="1" x14ac:dyDescent="0.25"/>
  <cols>
    <col min="1" max="1" width="10.5703125" style="5" bestFit="1" customWidth="1"/>
    <col min="2" max="2" width="42.5703125" bestFit="1" customWidth="1"/>
    <col min="3" max="3" width="13.28515625" style="5" bestFit="1" customWidth="1"/>
    <col min="4" max="4" width="22" style="24" bestFit="1" customWidth="1"/>
    <col min="5" max="5" width="12.7109375" bestFit="1" customWidth="1"/>
    <col min="6" max="6" width="17.42578125" style="5" bestFit="1" customWidth="1"/>
    <col min="7" max="7" width="9.28515625" customWidth="1"/>
    <col min="12" max="12" width="19.42578125" customWidth="1"/>
    <col min="13" max="24" width="9.140625" customWidth="1"/>
    <col min="25" max="25" width="11.140625" bestFit="1" customWidth="1"/>
  </cols>
  <sheetData>
    <row r="1" spans="1:25" s="1" customFormat="1" ht="24.95" customHeight="1" x14ac:dyDescent="0.25">
      <c r="A1" s="3" t="s">
        <v>412</v>
      </c>
      <c r="B1" s="3" t="s">
        <v>0</v>
      </c>
      <c r="C1" s="3" t="s">
        <v>413</v>
      </c>
      <c r="D1" s="4" t="s">
        <v>414</v>
      </c>
      <c r="E1" s="3" t="s">
        <v>415</v>
      </c>
      <c r="F1" s="3" t="s">
        <v>416</v>
      </c>
      <c r="G1" s="3" t="s">
        <v>419</v>
      </c>
      <c r="H1" s="3" t="s">
        <v>418</v>
      </c>
    </row>
    <row r="2" spans="1:25" ht="24.95" hidden="1" customHeight="1" x14ac:dyDescent="0.25">
      <c r="A2" s="6">
        <v>11064232</v>
      </c>
      <c r="B2" s="2" t="s">
        <v>200</v>
      </c>
      <c r="C2" s="6">
        <v>2501</v>
      </c>
      <c r="D2" s="23">
        <v>41009</v>
      </c>
      <c r="E2" s="2">
        <v>6769</v>
      </c>
      <c r="F2" s="6" t="s">
        <v>201</v>
      </c>
      <c r="G2" s="6" t="s">
        <v>420</v>
      </c>
      <c r="H2" s="6" t="str">
        <f>TEXT(D2,"mmm")</f>
        <v>Apr</v>
      </c>
    </row>
    <row r="3" spans="1:25" ht="24.95" hidden="1" customHeight="1" x14ac:dyDescent="0.25">
      <c r="A3" s="6">
        <v>11051455</v>
      </c>
      <c r="B3" s="2" t="s">
        <v>197</v>
      </c>
      <c r="C3" s="6">
        <v>2500</v>
      </c>
      <c r="D3" s="23">
        <v>41149</v>
      </c>
      <c r="E3" s="2">
        <v>336195</v>
      </c>
      <c r="F3" s="6" t="s">
        <v>201</v>
      </c>
      <c r="G3" s="6" t="s">
        <v>420</v>
      </c>
      <c r="H3" s="6" t="str">
        <f t="shared" ref="H3:H66" si="0">TEXT(D3,"mmm")</f>
        <v>Aug</v>
      </c>
      <c r="P3" s="19"/>
    </row>
    <row r="4" spans="1:25" ht="24.95" hidden="1" customHeight="1" x14ac:dyDescent="0.25">
      <c r="A4" s="6">
        <v>11056098</v>
      </c>
      <c r="B4" s="2" t="s">
        <v>202</v>
      </c>
      <c r="C4" s="6">
        <v>20555</v>
      </c>
      <c r="D4" s="23">
        <v>41081</v>
      </c>
      <c r="E4" s="2">
        <v>92398</v>
      </c>
      <c r="F4" s="6" t="s">
        <v>201</v>
      </c>
      <c r="G4" s="6" t="s">
        <v>420</v>
      </c>
      <c r="H4" s="6" t="str">
        <f t="shared" si="0"/>
        <v>Jun</v>
      </c>
    </row>
    <row r="5" spans="1:25" ht="24.95" hidden="1" customHeight="1" x14ac:dyDescent="0.25">
      <c r="A5" s="6">
        <v>11059023</v>
      </c>
      <c r="B5" s="2" t="s">
        <v>203</v>
      </c>
      <c r="C5" s="6">
        <v>35000</v>
      </c>
      <c r="D5" s="23">
        <v>41085</v>
      </c>
      <c r="E5" s="2">
        <v>20390</v>
      </c>
      <c r="F5" s="6" t="s">
        <v>201</v>
      </c>
      <c r="G5" s="6" t="s">
        <v>420</v>
      </c>
      <c r="H5" s="6" t="str">
        <f t="shared" si="0"/>
        <v>Jun</v>
      </c>
    </row>
    <row r="6" spans="1:25" ht="24.95" hidden="1" customHeight="1" x14ac:dyDescent="0.25">
      <c r="A6" s="6">
        <v>11064386</v>
      </c>
      <c r="B6" s="2" t="s">
        <v>92</v>
      </c>
      <c r="C6" s="6">
        <v>6000</v>
      </c>
      <c r="D6" s="23">
        <v>41052</v>
      </c>
      <c r="E6" s="2">
        <v>612869</v>
      </c>
      <c r="F6" s="6" t="s">
        <v>201</v>
      </c>
      <c r="G6" s="6" t="s">
        <v>420</v>
      </c>
      <c r="H6" s="6" t="str">
        <f t="shared" si="0"/>
        <v>May</v>
      </c>
      <c r="L6" s="15" t="s">
        <v>434</v>
      </c>
      <c r="M6" s="16" t="s">
        <v>418</v>
      </c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4"/>
    </row>
    <row r="7" spans="1:25" ht="24.95" hidden="1" customHeight="1" x14ac:dyDescent="0.25">
      <c r="A7" s="6">
        <v>11064386</v>
      </c>
      <c r="B7" s="2" t="s">
        <v>92</v>
      </c>
      <c r="C7" s="6">
        <v>6000</v>
      </c>
      <c r="D7" s="23">
        <v>41082</v>
      </c>
      <c r="E7" s="2">
        <v>612870</v>
      </c>
      <c r="F7" s="6" t="s">
        <v>201</v>
      </c>
      <c r="G7" s="6" t="s">
        <v>420</v>
      </c>
      <c r="H7" s="6" t="str">
        <f t="shared" si="0"/>
        <v>Jun</v>
      </c>
      <c r="L7" s="10" t="s">
        <v>419</v>
      </c>
      <c r="M7" s="11" t="s">
        <v>425</v>
      </c>
      <c r="N7" s="11" t="s">
        <v>417</v>
      </c>
      <c r="O7" s="11" t="s">
        <v>426</v>
      </c>
      <c r="P7" s="11" t="s">
        <v>427</v>
      </c>
      <c r="Q7" s="11" t="s">
        <v>428</v>
      </c>
      <c r="R7" s="11" t="s">
        <v>429</v>
      </c>
      <c r="S7" s="11" t="s">
        <v>430</v>
      </c>
      <c r="T7" s="11" t="s">
        <v>431</v>
      </c>
      <c r="U7" s="11" t="s">
        <v>432</v>
      </c>
      <c r="V7" s="11" t="s">
        <v>422</v>
      </c>
      <c r="W7" s="11" t="s">
        <v>423</v>
      </c>
      <c r="X7" s="11" t="s">
        <v>424</v>
      </c>
      <c r="Y7" s="11" t="s">
        <v>433</v>
      </c>
    </row>
    <row r="8" spans="1:25" ht="24.95" hidden="1" customHeight="1" x14ac:dyDescent="0.25">
      <c r="A8" s="6">
        <v>11064386</v>
      </c>
      <c r="B8" s="2" t="s">
        <v>92</v>
      </c>
      <c r="C8" s="6">
        <v>6000</v>
      </c>
      <c r="D8" s="23">
        <v>41118</v>
      </c>
      <c r="E8" s="2">
        <v>612871</v>
      </c>
      <c r="F8" s="6" t="s">
        <v>201</v>
      </c>
      <c r="G8" s="6" t="s">
        <v>420</v>
      </c>
      <c r="H8" s="6" t="str">
        <f t="shared" si="0"/>
        <v>Jul</v>
      </c>
      <c r="L8" s="7" t="s">
        <v>420</v>
      </c>
      <c r="M8" s="9">
        <v>6</v>
      </c>
      <c r="N8" s="9">
        <v>14</v>
      </c>
      <c r="O8" s="9">
        <v>24</v>
      </c>
      <c r="P8" s="9">
        <v>32</v>
      </c>
      <c r="Q8" s="9">
        <v>49</v>
      </c>
      <c r="R8" s="9">
        <v>45</v>
      </c>
      <c r="S8" s="9">
        <v>25</v>
      </c>
      <c r="T8" s="9">
        <v>46</v>
      </c>
      <c r="U8" s="9">
        <v>37</v>
      </c>
      <c r="V8" s="9">
        <v>39</v>
      </c>
      <c r="W8" s="9">
        <v>23</v>
      </c>
      <c r="X8" s="9">
        <v>40</v>
      </c>
      <c r="Y8" s="9">
        <v>380</v>
      </c>
    </row>
    <row r="9" spans="1:25" ht="24.95" hidden="1" customHeight="1" x14ac:dyDescent="0.25">
      <c r="A9" s="6">
        <v>11043650</v>
      </c>
      <c r="B9" s="2" t="s">
        <v>204</v>
      </c>
      <c r="C9" s="6">
        <v>15555</v>
      </c>
      <c r="D9" s="23">
        <v>41075</v>
      </c>
      <c r="E9" s="2">
        <v>23148</v>
      </c>
      <c r="F9" s="6" t="s">
        <v>201</v>
      </c>
      <c r="G9" s="6" t="s">
        <v>420</v>
      </c>
      <c r="H9" s="6" t="str">
        <f t="shared" si="0"/>
        <v>Jun</v>
      </c>
      <c r="L9" s="7" t="s">
        <v>421</v>
      </c>
      <c r="M9" s="9">
        <v>22</v>
      </c>
      <c r="N9" s="9">
        <v>39</v>
      </c>
      <c r="O9" s="9">
        <v>39</v>
      </c>
      <c r="P9" s="9">
        <v>31</v>
      </c>
      <c r="Q9" s="9">
        <v>34</v>
      </c>
      <c r="R9" s="9">
        <v>42</v>
      </c>
      <c r="S9" s="9">
        <v>19</v>
      </c>
      <c r="T9" s="9">
        <v>27</v>
      </c>
      <c r="U9" s="9">
        <v>32</v>
      </c>
      <c r="V9" s="9">
        <v>1</v>
      </c>
      <c r="W9" s="9"/>
      <c r="X9" s="9"/>
      <c r="Y9" s="9">
        <v>286</v>
      </c>
    </row>
    <row r="10" spans="1:25" ht="24.95" hidden="1" customHeight="1" x14ac:dyDescent="0.25">
      <c r="A10" s="6">
        <v>11058509</v>
      </c>
      <c r="B10" s="2" t="s">
        <v>205</v>
      </c>
      <c r="C10" s="6">
        <v>5000</v>
      </c>
      <c r="D10" s="23">
        <v>41072</v>
      </c>
      <c r="E10" s="2">
        <v>14912</v>
      </c>
      <c r="F10" s="6" t="s">
        <v>201</v>
      </c>
      <c r="G10" s="6" t="s">
        <v>420</v>
      </c>
      <c r="H10" s="6" t="str">
        <f t="shared" si="0"/>
        <v>Jun</v>
      </c>
      <c r="L10" s="11" t="s">
        <v>433</v>
      </c>
      <c r="M10" s="12">
        <f>SUM(M8:M9)</f>
        <v>28</v>
      </c>
      <c r="N10" s="12">
        <f t="shared" ref="N10:Y10" si="1">SUM(N8:N9)</f>
        <v>53</v>
      </c>
      <c r="O10" s="12">
        <f t="shared" si="1"/>
        <v>63</v>
      </c>
      <c r="P10" s="12">
        <f t="shared" si="1"/>
        <v>63</v>
      </c>
      <c r="Q10" s="12">
        <f t="shared" si="1"/>
        <v>83</v>
      </c>
      <c r="R10" s="12">
        <f t="shared" si="1"/>
        <v>87</v>
      </c>
      <c r="S10" s="12">
        <f t="shared" si="1"/>
        <v>44</v>
      </c>
      <c r="T10" s="12">
        <f t="shared" si="1"/>
        <v>73</v>
      </c>
      <c r="U10" s="12">
        <f t="shared" si="1"/>
        <v>69</v>
      </c>
      <c r="V10" s="12">
        <f t="shared" si="1"/>
        <v>40</v>
      </c>
      <c r="W10" s="12">
        <f t="shared" si="1"/>
        <v>23</v>
      </c>
      <c r="X10" s="12">
        <f t="shared" si="1"/>
        <v>40</v>
      </c>
      <c r="Y10" s="12">
        <f t="shared" si="1"/>
        <v>666</v>
      </c>
    </row>
    <row r="11" spans="1:25" ht="24.95" hidden="1" customHeight="1" x14ac:dyDescent="0.25">
      <c r="A11" s="6">
        <v>11058974</v>
      </c>
      <c r="B11" s="2" t="s">
        <v>206</v>
      </c>
      <c r="C11" s="6">
        <v>10000</v>
      </c>
      <c r="D11" s="23">
        <v>41152</v>
      </c>
      <c r="E11" s="2">
        <v>569344</v>
      </c>
      <c r="F11" s="6" t="s">
        <v>201</v>
      </c>
      <c r="G11" s="6" t="s">
        <v>420</v>
      </c>
      <c r="H11" s="6" t="str">
        <f t="shared" si="0"/>
        <v>Aug</v>
      </c>
    </row>
    <row r="12" spans="1:25" ht="24.95" hidden="1" customHeight="1" x14ac:dyDescent="0.25">
      <c r="A12" s="6">
        <v>11064751</v>
      </c>
      <c r="B12" s="2" t="s">
        <v>97</v>
      </c>
      <c r="C12" s="6">
        <v>6000</v>
      </c>
      <c r="D12" s="23">
        <v>41064</v>
      </c>
      <c r="E12" s="2">
        <v>142288</v>
      </c>
      <c r="F12" s="6" t="s">
        <v>201</v>
      </c>
      <c r="G12" s="6" t="s">
        <v>420</v>
      </c>
      <c r="H12" s="6" t="str">
        <f t="shared" si="0"/>
        <v>Jun</v>
      </c>
    </row>
    <row r="13" spans="1:25" ht="24.95" hidden="1" customHeight="1" x14ac:dyDescent="0.25">
      <c r="A13" s="6">
        <v>11057094</v>
      </c>
      <c r="B13" s="2" t="s">
        <v>207</v>
      </c>
      <c r="C13" s="6">
        <v>5000</v>
      </c>
      <c r="D13" s="23">
        <v>41151</v>
      </c>
      <c r="E13" s="2">
        <v>255899</v>
      </c>
      <c r="F13" s="6" t="s">
        <v>201</v>
      </c>
      <c r="G13" s="6" t="s">
        <v>420</v>
      </c>
      <c r="H13" s="6" t="str">
        <f t="shared" si="0"/>
        <v>Aug</v>
      </c>
    </row>
    <row r="14" spans="1:25" ht="24.95" hidden="1" customHeight="1" x14ac:dyDescent="0.25">
      <c r="A14" s="6">
        <v>11057094</v>
      </c>
      <c r="B14" s="2" t="s">
        <v>207</v>
      </c>
      <c r="C14" s="6">
        <v>5000</v>
      </c>
      <c r="D14" s="23">
        <v>41180</v>
      </c>
      <c r="E14" s="2">
        <v>255900</v>
      </c>
      <c r="F14" s="6" t="s">
        <v>201</v>
      </c>
      <c r="G14" s="6" t="s">
        <v>420</v>
      </c>
      <c r="H14" s="6" t="str">
        <f t="shared" si="0"/>
        <v>Sep</v>
      </c>
    </row>
    <row r="15" spans="1:25" ht="24.95" hidden="1" customHeight="1" x14ac:dyDescent="0.25">
      <c r="A15" s="6">
        <v>11064780</v>
      </c>
      <c r="B15" s="2" t="s">
        <v>100</v>
      </c>
      <c r="C15" s="6">
        <v>36001</v>
      </c>
      <c r="D15" s="23">
        <v>41039</v>
      </c>
      <c r="E15" s="2">
        <v>820523</v>
      </c>
      <c r="F15" s="6" t="s">
        <v>201</v>
      </c>
      <c r="G15" s="6" t="s">
        <v>420</v>
      </c>
      <c r="H15" s="6" t="str">
        <f t="shared" si="0"/>
        <v>May</v>
      </c>
      <c r="L15" s="15" t="s">
        <v>435</v>
      </c>
      <c r="M15" s="15" t="s">
        <v>418</v>
      </c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4"/>
    </row>
    <row r="16" spans="1:25" ht="24.95" hidden="1" customHeight="1" x14ac:dyDescent="0.25">
      <c r="A16" s="6">
        <v>11064335</v>
      </c>
      <c r="B16" s="2" t="s">
        <v>89</v>
      </c>
      <c r="C16" s="6">
        <v>12501</v>
      </c>
      <c r="D16" s="23">
        <v>41019</v>
      </c>
      <c r="E16" s="2">
        <v>65346</v>
      </c>
      <c r="F16" s="6" t="s">
        <v>201</v>
      </c>
      <c r="G16" s="6" t="s">
        <v>420</v>
      </c>
      <c r="H16" s="6" t="str">
        <f t="shared" si="0"/>
        <v>Apr</v>
      </c>
      <c r="L16" s="10" t="s">
        <v>419</v>
      </c>
      <c r="M16" s="11" t="s">
        <v>425</v>
      </c>
      <c r="N16" s="11" t="s">
        <v>417</v>
      </c>
      <c r="O16" s="11" t="s">
        <v>426</v>
      </c>
      <c r="P16" s="11" t="s">
        <v>427</v>
      </c>
      <c r="Q16" s="11" t="s">
        <v>428</v>
      </c>
      <c r="R16" s="11" t="s">
        <v>429</v>
      </c>
      <c r="S16" s="11" t="s">
        <v>430</v>
      </c>
      <c r="T16" s="11" t="s">
        <v>431</v>
      </c>
      <c r="U16" s="11" t="s">
        <v>432</v>
      </c>
      <c r="V16" s="11" t="s">
        <v>422</v>
      </c>
      <c r="W16" s="11" t="s">
        <v>423</v>
      </c>
      <c r="X16" s="11" t="s">
        <v>424</v>
      </c>
      <c r="Y16" s="11" t="s">
        <v>433</v>
      </c>
    </row>
    <row r="17" spans="1:25" ht="24.95" hidden="1" customHeight="1" x14ac:dyDescent="0.25">
      <c r="A17" s="6">
        <v>11050629</v>
      </c>
      <c r="B17" s="2" t="s">
        <v>208</v>
      </c>
      <c r="C17" s="6">
        <v>4500</v>
      </c>
      <c r="D17" s="23">
        <v>41149</v>
      </c>
      <c r="E17" s="2">
        <v>349435</v>
      </c>
      <c r="F17" s="6" t="s">
        <v>201</v>
      </c>
      <c r="G17" s="6" t="s">
        <v>420</v>
      </c>
      <c r="H17" s="6" t="str">
        <f t="shared" si="0"/>
        <v>Aug</v>
      </c>
      <c r="L17" s="7" t="s">
        <v>420</v>
      </c>
      <c r="M17" s="8">
        <v>0.75502000000000002</v>
      </c>
      <c r="N17" s="8">
        <v>2.0781800000000001</v>
      </c>
      <c r="O17" s="8">
        <v>3.74377</v>
      </c>
      <c r="P17" s="8">
        <v>5.2533899999999996</v>
      </c>
      <c r="Q17" s="8">
        <v>6.21279</v>
      </c>
      <c r="R17" s="8">
        <v>8.7697199999999995</v>
      </c>
      <c r="S17" s="8">
        <v>5.41</v>
      </c>
      <c r="T17" s="8">
        <v>13.690110000000001</v>
      </c>
      <c r="U17" s="8">
        <v>17.00619</v>
      </c>
      <c r="V17" s="8">
        <v>7.1154599999999997</v>
      </c>
      <c r="W17" s="8">
        <v>9.7155699999999996</v>
      </c>
      <c r="X17" s="8">
        <v>7.83169</v>
      </c>
      <c r="Y17" s="8">
        <f>SUM(M17:X17)</f>
        <v>87.581890000000001</v>
      </c>
    </row>
    <row r="18" spans="1:25" ht="24.95" hidden="1" customHeight="1" x14ac:dyDescent="0.25">
      <c r="A18" s="6">
        <v>11050629</v>
      </c>
      <c r="B18" s="2" t="s">
        <v>208</v>
      </c>
      <c r="C18" s="6">
        <v>4500</v>
      </c>
      <c r="D18" s="23">
        <v>41200</v>
      </c>
      <c r="E18" s="2">
        <v>349436</v>
      </c>
      <c r="F18" s="6" t="s">
        <v>201</v>
      </c>
      <c r="G18" s="6" t="s">
        <v>420</v>
      </c>
      <c r="H18" s="6" t="str">
        <f t="shared" si="0"/>
        <v>Oct</v>
      </c>
      <c r="L18" s="7" t="s">
        <v>421</v>
      </c>
      <c r="M18" s="8">
        <v>6.2650800000000002</v>
      </c>
      <c r="N18" s="8">
        <v>10.56256</v>
      </c>
      <c r="O18" s="8">
        <v>6.8350299999999997</v>
      </c>
      <c r="P18" s="8">
        <v>3.9376000000000002</v>
      </c>
      <c r="Q18" s="8">
        <v>4.56534</v>
      </c>
      <c r="R18" s="8">
        <v>106.95538999999999</v>
      </c>
      <c r="S18" s="8">
        <v>4.9664299999999999</v>
      </c>
      <c r="T18" s="8">
        <v>3.1880299999999999</v>
      </c>
      <c r="U18" s="8">
        <v>4.0502099999999999</v>
      </c>
      <c r="V18" s="18">
        <v>0.06</v>
      </c>
      <c r="W18" s="8">
        <v>0</v>
      </c>
      <c r="X18" s="8">
        <v>0</v>
      </c>
      <c r="Y18" s="8">
        <f>SUM(M18:X18)</f>
        <v>151.38566999999998</v>
      </c>
    </row>
    <row r="19" spans="1:25" ht="24.95" hidden="1" customHeight="1" x14ac:dyDescent="0.25">
      <c r="A19" s="6">
        <v>11050629</v>
      </c>
      <c r="B19" s="2" t="s">
        <v>208</v>
      </c>
      <c r="C19" s="6">
        <v>4555</v>
      </c>
      <c r="D19" s="23">
        <v>41326</v>
      </c>
      <c r="E19" s="2">
        <v>349438</v>
      </c>
      <c r="F19" s="6" t="s">
        <v>201</v>
      </c>
      <c r="G19" s="6" t="s">
        <v>420</v>
      </c>
      <c r="H19" s="6" t="str">
        <f t="shared" si="0"/>
        <v>Feb</v>
      </c>
      <c r="L19" s="11" t="s">
        <v>436</v>
      </c>
      <c r="M19" s="21">
        <f>+M18</f>
        <v>6.2650800000000002</v>
      </c>
      <c r="N19" s="22">
        <f t="shared" ref="N19:U19" si="2">+M19+N18</f>
        <v>16.827639999999999</v>
      </c>
      <c r="O19" s="22">
        <f t="shared" si="2"/>
        <v>23.662669999999999</v>
      </c>
      <c r="P19" s="22">
        <f t="shared" si="2"/>
        <v>27.600269999999998</v>
      </c>
      <c r="Q19" s="22">
        <f t="shared" si="2"/>
        <v>32.165610000000001</v>
      </c>
      <c r="R19" s="22">
        <f t="shared" si="2"/>
        <v>139.12099999999998</v>
      </c>
      <c r="S19" s="22">
        <f t="shared" si="2"/>
        <v>144.08742999999998</v>
      </c>
      <c r="T19" s="22">
        <f t="shared" si="2"/>
        <v>147.27545999999998</v>
      </c>
      <c r="U19" s="22">
        <f t="shared" si="2"/>
        <v>151.32566999999997</v>
      </c>
      <c r="V19" s="20"/>
      <c r="W19" s="20"/>
      <c r="X19" s="20"/>
      <c r="Y19" s="17"/>
    </row>
    <row r="20" spans="1:25" ht="24.95" customHeight="1" x14ac:dyDescent="0.25">
      <c r="A20" s="6">
        <v>11070419</v>
      </c>
      <c r="B20" s="2" t="s">
        <v>177</v>
      </c>
      <c r="C20" s="6">
        <v>36001</v>
      </c>
      <c r="D20" s="23">
        <v>41382</v>
      </c>
      <c r="E20" s="2">
        <v>16378</v>
      </c>
      <c r="F20" s="6" t="s">
        <v>201</v>
      </c>
      <c r="G20" s="6" t="s">
        <v>421</v>
      </c>
      <c r="H20" s="6" t="str">
        <f t="shared" si="0"/>
        <v>Apr</v>
      </c>
    </row>
    <row r="21" spans="1:25" ht="24.95" hidden="1" customHeight="1" x14ac:dyDescent="0.25">
      <c r="A21" s="6">
        <v>11056946</v>
      </c>
      <c r="B21" s="2" t="s">
        <v>209</v>
      </c>
      <c r="C21" s="6">
        <v>10000</v>
      </c>
      <c r="D21" s="23">
        <v>41019</v>
      </c>
      <c r="E21" s="2">
        <v>78127</v>
      </c>
      <c r="F21" s="6" t="s">
        <v>201</v>
      </c>
      <c r="G21" s="6" t="s">
        <v>420</v>
      </c>
      <c r="H21" s="6" t="str">
        <f t="shared" si="0"/>
        <v>Apr</v>
      </c>
    </row>
    <row r="22" spans="1:25" ht="24.95" hidden="1" customHeight="1" x14ac:dyDescent="0.25">
      <c r="A22" s="6">
        <v>11057745</v>
      </c>
      <c r="B22" s="2" t="s">
        <v>210</v>
      </c>
      <c r="C22" s="6">
        <v>20000</v>
      </c>
      <c r="D22" s="23">
        <v>41061</v>
      </c>
      <c r="E22" s="2">
        <v>154154</v>
      </c>
      <c r="F22" s="6" t="s">
        <v>201</v>
      </c>
      <c r="G22" s="6" t="s">
        <v>420</v>
      </c>
      <c r="H22" s="6" t="str">
        <f t="shared" si="0"/>
        <v>Jun</v>
      </c>
    </row>
    <row r="23" spans="1:25" ht="24.95" hidden="1" customHeight="1" x14ac:dyDescent="0.25">
      <c r="A23" s="6">
        <v>11060567</v>
      </c>
      <c r="B23" s="2" t="s">
        <v>211</v>
      </c>
      <c r="C23" s="6">
        <v>3055</v>
      </c>
      <c r="D23" s="23">
        <v>41142</v>
      </c>
      <c r="E23" s="2">
        <v>716358</v>
      </c>
      <c r="F23" s="6" t="s">
        <v>201</v>
      </c>
      <c r="G23" s="6" t="s">
        <v>420</v>
      </c>
      <c r="H23" s="6" t="str">
        <f t="shared" si="0"/>
        <v>Aug</v>
      </c>
    </row>
    <row r="24" spans="1:25" ht="24.95" hidden="1" customHeight="1" x14ac:dyDescent="0.25">
      <c r="A24" s="6">
        <v>11053265</v>
      </c>
      <c r="B24" s="2" t="s">
        <v>212</v>
      </c>
      <c r="C24" s="6">
        <v>6000</v>
      </c>
      <c r="D24" s="23">
        <v>41149</v>
      </c>
      <c r="E24" s="2">
        <v>615933</v>
      </c>
      <c r="F24" s="6" t="s">
        <v>201</v>
      </c>
      <c r="G24" s="6" t="s">
        <v>420</v>
      </c>
      <c r="H24" s="6" t="str">
        <f t="shared" si="0"/>
        <v>Aug</v>
      </c>
    </row>
    <row r="25" spans="1:25" ht="24.95" hidden="1" customHeight="1" x14ac:dyDescent="0.25">
      <c r="A25" s="6">
        <v>11066234</v>
      </c>
      <c r="B25" s="2" t="s">
        <v>113</v>
      </c>
      <c r="C25" s="6">
        <v>5000</v>
      </c>
      <c r="D25" s="23">
        <v>41095</v>
      </c>
      <c r="E25" s="2">
        <v>890668</v>
      </c>
      <c r="F25" s="6" t="s">
        <v>201</v>
      </c>
      <c r="G25" s="6" t="s">
        <v>420</v>
      </c>
      <c r="H25" s="6" t="str">
        <f t="shared" si="0"/>
        <v>Jul</v>
      </c>
    </row>
    <row r="26" spans="1:25" ht="24.95" hidden="1" customHeight="1" x14ac:dyDescent="0.25">
      <c r="A26" s="6">
        <v>11064336</v>
      </c>
      <c r="B26" s="2" t="s">
        <v>90</v>
      </c>
      <c r="C26" s="6">
        <v>9000</v>
      </c>
      <c r="D26" s="23">
        <v>41019</v>
      </c>
      <c r="E26" s="2">
        <v>98233</v>
      </c>
      <c r="F26" s="6" t="s">
        <v>201</v>
      </c>
      <c r="G26" s="6" t="s">
        <v>420</v>
      </c>
      <c r="H26" s="6" t="str">
        <f t="shared" si="0"/>
        <v>Apr</v>
      </c>
    </row>
    <row r="27" spans="1:25" ht="24.95" hidden="1" customHeight="1" x14ac:dyDescent="0.25">
      <c r="A27" s="6">
        <v>11053890</v>
      </c>
      <c r="B27" s="2" t="s">
        <v>213</v>
      </c>
      <c r="C27" s="6">
        <v>13000</v>
      </c>
      <c r="D27" s="23">
        <v>41057</v>
      </c>
      <c r="E27" s="2">
        <v>378980</v>
      </c>
      <c r="F27" s="6" t="s">
        <v>201</v>
      </c>
      <c r="G27" s="6" t="s">
        <v>420</v>
      </c>
      <c r="H27" s="6" t="str">
        <f t="shared" si="0"/>
        <v>May</v>
      </c>
    </row>
    <row r="28" spans="1:25" ht="24.95" hidden="1" customHeight="1" x14ac:dyDescent="0.25">
      <c r="A28" s="6">
        <v>11018681</v>
      </c>
      <c r="B28" s="2" t="s">
        <v>214</v>
      </c>
      <c r="C28" s="6">
        <v>9000</v>
      </c>
      <c r="D28" s="23">
        <v>41039</v>
      </c>
      <c r="E28" s="2">
        <v>560703</v>
      </c>
      <c r="F28" s="6" t="s">
        <v>201</v>
      </c>
      <c r="G28" s="6" t="s">
        <v>420</v>
      </c>
      <c r="H28" s="6" t="str">
        <f t="shared" si="0"/>
        <v>May</v>
      </c>
    </row>
    <row r="29" spans="1:25" ht="24.95" hidden="1" customHeight="1" x14ac:dyDescent="0.25">
      <c r="A29" s="6">
        <v>11064689</v>
      </c>
      <c r="B29" s="2" t="s">
        <v>95</v>
      </c>
      <c r="C29" s="6">
        <v>10000</v>
      </c>
      <c r="D29" s="23">
        <v>41097</v>
      </c>
      <c r="E29" s="2">
        <v>562358</v>
      </c>
      <c r="F29" s="6" t="s">
        <v>201</v>
      </c>
      <c r="G29" s="6" t="s">
        <v>420</v>
      </c>
      <c r="H29" s="6" t="str">
        <f t="shared" si="0"/>
        <v>Jul</v>
      </c>
    </row>
    <row r="30" spans="1:25" ht="24.95" hidden="1" customHeight="1" x14ac:dyDescent="0.25">
      <c r="A30" s="6">
        <v>11064689</v>
      </c>
      <c r="B30" s="2" t="s">
        <v>95</v>
      </c>
      <c r="C30" s="6">
        <v>5000</v>
      </c>
      <c r="D30" s="23">
        <v>41130</v>
      </c>
      <c r="E30" s="2">
        <v>562359</v>
      </c>
      <c r="F30" s="6" t="s">
        <v>201</v>
      </c>
      <c r="G30" s="6" t="s">
        <v>420</v>
      </c>
      <c r="H30" s="6" t="str">
        <f t="shared" si="0"/>
        <v>Aug</v>
      </c>
    </row>
    <row r="31" spans="1:25" ht="24.95" hidden="1" customHeight="1" x14ac:dyDescent="0.25">
      <c r="A31" s="6">
        <v>11063776</v>
      </c>
      <c r="B31" s="2" t="s">
        <v>215</v>
      </c>
      <c r="C31" s="6">
        <v>5000</v>
      </c>
      <c r="D31" s="23">
        <v>41139</v>
      </c>
      <c r="E31" s="2">
        <v>183743</v>
      </c>
      <c r="F31" s="6" t="s">
        <v>201</v>
      </c>
      <c r="G31" s="6" t="s">
        <v>420</v>
      </c>
      <c r="H31" s="6" t="str">
        <f t="shared" si="0"/>
        <v>Aug</v>
      </c>
    </row>
    <row r="32" spans="1:25" ht="24.95" hidden="1" customHeight="1" x14ac:dyDescent="0.25">
      <c r="A32" s="6">
        <v>11063776</v>
      </c>
      <c r="B32" s="2" t="s">
        <v>215</v>
      </c>
      <c r="C32" s="6">
        <v>10000</v>
      </c>
      <c r="D32" s="23">
        <v>41142</v>
      </c>
      <c r="E32" s="2">
        <v>47876</v>
      </c>
      <c r="F32" s="6" t="s">
        <v>201</v>
      </c>
      <c r="G32" s="6" t="s">
        <v>420</v>
      </c>
      <c r="H32" s="6" t="str">
        <f t="shared" si="0"/>
        <v>Aug</v>
      </c>
    </row>
    <row r="33" spans="1:8" ht="24.95" hidden="1" customHeight="1" x14ac:dyDescent="0.25">
      <c r="A33" s="6">
        <v>11063776</v>
      </c>
      <c r="B33" s="2" t="s">
        <v>215</v>
      </c>
      <c r="C33" s="6">
        <v>15000</v>
      </c>
      <c r="D33" s="23">
        <v>41151</v>
      </c>
      <c r="E33" s="2">
        <v>47877</v>
      </c>
      <c r="F33" s="6" t="s">
        <v>201</v>
      </c>
      <c r="G33" s="6" t="s">
        <v>420</v>
      </c>
      <c r="H33" s="6" t="str">
        <f t="shared" si="0"/>
        <v>Aug</v>
      </c>
    </row>
    <row r="34" spans="1:8" ht="24.95" hidden="1" customHeight="1" x14ac:dyDescent="0.25">
      <c r="A34" s="6">
        <v>11039142</v>
      </c>
      <c r="B34" s="2" t="s">
        <v>216</v>
      </c>
      <c r="C34" s="6">
        <v>15000</v>
      </c>
      <c r="D34" s="23">
        <v>41037</v>
      </c>
      <c r="E34" s="2">
        <v>1</v>
      </c>
      <c r="F34" s="6" t="s">
        <v>201</v>
      </c>
      <c r="G34" s="6" t="s">
        <v>420</v>
      </c>
      <c r="H34" s="6" t="str">
        <f t="shared" si="0"/>
        <v>May</v>
      </c>
    </row>
    <row r="35" spans="1:8" ht="24.95" hidden="1" customHeight="1" x14ac:dyDescent="0.25">
      <c r="A35" s="6">
        <v>11064780</v>
      </c>
      <c r="B35" s="2" t="s">
        <v>100</v>
      </c>
      <c r="C35" s="6">
        <v>36001</v>
      </c>
      <c r="D35" s="23">
        <v>41052</v>
      </c>
      <c r="E35" s="2">
        <v>820523</v>
      </c>
      <c r="F35" s="6" t="s">
        <v>201</v>
      </c>
      <c r="G35" s="6" t="s">
        <v>420</v>
      </c>
      <c r="H35" s="6" t="str">
        <f t="shared" si="0"/>
        <v>May</v>
      </c>
    </row>
    <row r="36" spans="1:8" ht="24.95" hidden="1" customHeight="1" x14ac:dyDescent="0.25">
      <c r="A36" s="6">
        <v>11023069</v>
      </c>
      <c r="B36" s="2" t="s">
        <v>217</v>
      </c>
      <c r="C36" s="6">
        <v>30000</v>
      </c>
      <c r="D36" s="23">
        <v>41019</v>
      </c>
      <c r="E36" s="2">
        <v>38405</v>
      </c>
      <c r="F36" s="6" t="s">
        <v>201</v>
      </c>
      <c r="G36" s="6" t="s">
        <v>420</v>
      </c>
      <c r="H36" s="6" t="str">
        <f t="shared" si="0"/>
        <v>Apr</v>
      </c>
    </row>
    <row r="37" spans="1:8" ht="24.95" hidden="1" customHeight="1" x14ac:dyDescent="0.25">
      <c r="A37" s="6">
        <v>11056958</v>
      </c>
      <c r="B37" s="2" t="s">
        <v>218</v>
      </c>
      <c r="C37" s="6">
        <v>11500</v>
      </c>
      <c r="D37" s="23">
        <v>41019</v>
      </c>
      <c r="E37" s="2">
        <v>56786</v>
      </c>
      <c r="F37" s="6" t="s">
        <v>201</v>
      </c>
      <c r="G37" s="6" t="s">
        <v>420</v>
      </c>
      <c r="H37" s="6" t="str">
        <f t="shared" si="0"/>
        <v>Apr</v>
      </c>
    </row>
    <row r="38" spans="1:8" ht="24.95" hidden="1" customHeight="1" x14ac:dyDescent="0.25">
      <c r="A38" s="6">
        <v>11070332</v>
      </c>
      <c r="B38" s="2" t="s">
        <v>173</v>
      </c>
      <c r="C38" s="6">
        <v>36000</v>
      </c>
      <c r="D38" s="23">
        <v>41277</v>
      </c>
      <c r="E38" s="2">
        <v>187864</v>
      </c>
      <c r="F38" s="6" t="s">
        <v>201</v>
      </c>
      <c r="G38" s="6" t="s">
        <v>420</v>
      </c>
      <c r="H38" s="6" t="str">
        <f t="shared" si="0"/>
        <v>Jan</v>
      </c>
    </row>
    <row r="39" spans="1:8" ht="24.95" hidden="1" customHeight="1" x14ac:dyDescent="0.25">
      <c r="A39" s="6">
        <v>11066665</v>
      </c>
      <c r="B39" s="2" t="s">
        <v>120</v>
      </c>
      <c r="C39" s="6">
        <v>5000</v>
      </c>
      <c r="D39" s="23">
        <v>41107</v>
      </c>
      <c r="E39" s="2">
        <v>405939</v>
      </c>
      <c r="F39" s="6" t="s">
        <v>201</v>
      </c>
      <c r="G39" s="6" t="s">
        <v>420</v>
      </c>
      <c r="H39" s="6" t="str">
        <f t="shared" si="0"/>
        <v>Jul</v>
      </c>
    </row>
    <row r="40" spans="1:8" ht="24.95" hidden="1" customHeight="1" x14ac:dyDescent="0.25">
      <c r="A40" s="6">
        <v>11066234</v>
      </c>
      <c r="B40" s="2" t="s">
        <v>113</v>
      </c>
      <c r="C40" s="6">
        <v>5000</v>
      </c>
      <c r="D40" s="23">
        <v>41107</v>
      </c>
      <c r="E40" s="2">
        <v>890668</v>
      </c>
      <c r="F40" s="6" t="s">
        <v>201</v>
      </c>
      <c r="G40" s="6" t="s">
        <v>420</v>
      </c>
      <c r="H40" s="6" t="str">
        <f t="shared" si="0"/>
        <v>Jul</v>
      </c>
    </row>
    <row r="41" spans="1:8" ht="24.95" hidden="1" customHeight="1" x14ac:dyDescent="0.25">
      <c r="A41" s="6">
        <v>11059818</v>
      </c>
      <c r="B41" s="2" t="s">
        <v>219</v>
      </c>
      <c r="C41" s="6">
        <v>25000</v>
      </c>
      <c r="D41" s="23">
        <v>41031</v>
      </c>
      <c r="E41" s="2">
        <v>42831</v>
      </c>
      <c r="F41" s="6" t="s">
        <v>201</v>
      </c>
      <c r="G41" s="6" t="s">
        <v>420</v>
      </c>
      <c r="H41" s="6" t="str">
        <f t="shared" si="0"/>
        <v>May</v>
      </c>
    </row>
    <row r="42" spans="1:8" ht="24.95" hidden="1" customHeight="1" x14ac:dyDescent="0.25">
      <c r="A42" s="6">
        <v>11065265</v>
      </c>
      <c r="B42" s="2" t="s">
        <v>104</v>
      </c>
      <c r="C42" s="6">
        <v>6000</v>
      </c>
      <c r="D42" s="23">
        <v>41176</v>
      </c>
      <c r="E42" s="2">
        <v>272570</v>
      </c>
      <c r="F42" s="6" t="s">
        <v>201</v>
      </c>
      <c r="G42" s="6" t="s">
        <v>420</v>
      </c>
      <c r="H42" s="6" t="str">
        <f t="shared" si="0"/>
        <v>Sep</v>
      </c>
    </row>
    <row r="43" spans="1:8" ht="24.95" hidden="1" customHeight="1" x14ac:dyDescent="0.25">
      <c r="A43" s="6">
        <v>11065265</v>
      </c>
      <c r="B43" s="2" t="s">
        <v>104</v>
      </c>
      <c r="C43" s="6">
        <v>6000</v>
      </c>
      <c r="D43" s="23">
        <v>41355</v>
      </c>
      <c r="E43" s="2">
        <v>272573</v>
      </c>
      <c r="F43" s="6" t="s">
        <v>201</v>
      </c>
      <c r="G43" s="6" t="s">
        <v>420</v>
      </c>
      <c r="H43" s="6" t="str">
        <f t="shared" si="0"/>
        <v>Mar</v>
      </c>
    </row>
    <row r="44" spans="1:8" ht="24.95" hidden="1" customHeight="1" x14ac:dyDescent="0.25">
      <c r="A44" s="6">
        <v>11065214</v>
      </c>
      <c r="B44" s="2" t="s">
        <v>103</v>
      </c>
      <c r="C44" s="6">
        <v>36001</v>
      </c>
      <c r="D44" s="23">
        <v>41074</v>
      </c>
      <c r="E44" s="2">
        <v>602282</v>
      </c>
      <c r="F44" s="6" t="s">
        <v>201</v>
      </c>
      <c r="G44" s="6" t="s">
        <v>420</v>
      </c>
      <c r="H44" s="6" t="str">
        <f t="shared" si="0"/>
        <v>Jun</v>
      </c>
    </row>
    <row r="45" spans="1:8" ht="24.95" hidden="1" customHeight="1" x14ac:dyDescent="0.25">
      <c r="A45" s="6">
        <v>11056773</v>
      </c>
      <c r="B45" s="2" t="s">
        <v>220</v>
      </c>
      <c r="C45" s="6">
        <v>10000</v>
      </c>
      <c r="D45" s="23">
        <v>41163</v>
      </c>
      <c r="E45" s="2">
        <v>417949</v>
      </c>
      <c r="F45" s="6" t="s">
        <v>201</v>
      </c>
      <c r="G45" s="6" t="s">
        <v>420</v>
      </c>
      <c r="H45" s="6" t="str">
        <f t="shared" si="0"/>
        <v>Sep</v>
      </c>
    </row>
    <row r="46" spans="1:8" ht="24.95" hidden="1" customHeight="1" x14ac:dyDescent="0.25">
      <c r="A46" s="6">
        <v>11065436</v>
      </c>
      <c r="B46" s="2" t="s">
        <v>85</v>
      </c>
      <c r="C46" s="6">
        <v>36000</v>
      </c>
      <c r="D46" s="23">
        <v>41062</v>
      </c>
      <c r="E46" s="2">
        <v>892774</v>
      </c>
      <c r="F46" s="6" t="s">
        <v>201</v>
      </c>
      <c r="G46" s="6" t="s">
        <v>420</v>
      </c>
      <c r="H46" s="6" t="str">
        <f t="shared" si="0"/>
        <v>Jun</v>
      </c>
    </row>
    <row r="47" spans="1:8" ht="24.95" hidden="1" customHeight="1" x14ac:dyDescent="0.25">
      <c r="A47" s="6">
        <v>11030724</v>
      </c>
      <c r="B47" s="2" t="s">
        <v>221</v>
      </c>
      <c r="C47" s="6">
        <v>10000</v>
      </c>
      <c r="D47" s="23">
        <v>41044</v>
      </c>
      <c r="E47" s="2">
        <v>836</v>
      </c>
      <c r="F47" s="6" t="s">
        <v>201</v>
      </c>
      <c r="G47" s="6" t="s">
        <v>420</v>
      </c>
      <c r="H47" s="6" t="str">
        <f t="shared" si="0"/>
        <v>May</v>
      </c>
    </row>
    <row r="48" spans="1:8" ht="24.95" hidden="1" customHeight="1" x14ac:dyDescent="0.25">
      <c r="A48" s="6">
        <v>11047509</v>
      </c>
      <c r="B48" s="2" t="s">
        <v>222</v>
      </c>
      <c r="C48" s="6">
        <v>6700</v>
      </c>
      <c r="D48" s="23">
        <v>41044</v>
      </c>
      <c r="E48" s="2">
        <v>310227</v>
      </c>
      <c r="F48" s="6" t="s">
        <v>201</v>
      </c>
      <c r="G48" s="6" t="s">
        <v>420</v>
      </c>
      <c r="H48" s="6" t="str">
        <f t="shared" si="0"/>
        <v>May</v>
      </c>
    </row>
    <row r="49" spans="1:8" ht="24.95" hidden="1" customHeight="1" x14ac:dyDescent="0.25">
      <c r="A49" s="6">
        <v>11065732</v>
      </c>
      <c r="B49" s="2" t="s">
        <v>111</v>
      </c>
      <c r="C49" s="6">
        <v>36001</v>
      </c>
      <c r="D49" s="23">
        <v>41072</v>
      </c>
      <c r="E49" s="2">
        <v>75982</v>
      </c>
      <c r="F49" s="6" t="s">
        <v>201</v>
      </c>
      <c r="G49" s="6" t="s">
        <v>420</v>
      </c>
      <c r="H49" s="6" t="str">
        <f t="shared" si="0"/>
        <v>Jun</v>
      </c>
    </row>
    <row r="50" spans="1:8" ht="24.95" hidden="1" customHeight="1" x14ac:dyDescent="0.25">
      <c r="A50" s="6">
        <v>11062039</v>
      </c>
      <c r="B50" s="2" t="s">
        <v>223</v>
      </c>
      <c r="C50" s="6">
        <v>25000</v>
      </c>
      <c r="D50" s="23">
        <v>41081</v>
      </c>
      <c r="E50" s="2">
        <v>620477</v>
      </c>
      <c r="F50" s="6" t="s">
        <v>201</v>
      </c>
      <c r="G50" s="6" t="s">
        <v>420</v>
      </c>
      <c r="H50" s="6" t="str">
        <f t="shared" si="0"/>
        <v>Jun</v>
      </c>
    </row>
    <row r="51" spans="1:8" ht="24.95" hidden="1" customHeight="1" x14ac:dyDescent="0.25">
      <c r="A51" s="6">
        <v>11061563</v>
      </c>
      <c r="B51" s="2" t="s">
        <v>224</v>
      </c>
      <c r="C51" s="6">
        <v>5000</v>
      </c>
      <c r="D51" s="23">
        <v>41052</v>
      </c>
      <c r="E51" s="2">
        <v>510945</v>
      </c>
      <c r="F51" s="6" t="s">
        <v>201</v>
      </c>
      <c r="G51" s="6" t="s">
        <v>420</v>
      </c>
      <c r="H51" s="6" t="str">
        <f t="shared" si="0"/>
        <v>May</v>
      </c>
    </row>
    <row r="52" spans="1:8" ht="24.95" hidden="1" customHeight="1" x14ac:dyDescent="0.25">
      <c r="A52" s="6">
        <v>11064524</v>
      </c>
      <c r="B52" s="2" t="s">
        <v>94</v>
      </c>
      <c r="C52" s="6">
        <v>6000</v>
      </c>
      <c r="D52" s="23">
        <v>41176</v>
      </c>
      <c r="E52" s="2">
        <v>690698</v>
      </c>
      <c r="F52" s="6" t="s">
        <v>201</v>
      </c>
      <c r="G52" s="6" t="s">
        <v>420</v>
      </c>
      <c r="H52" s="6" t="str">
        <f t="shared" si="0"/>
        <v>Sep</v>
      </c>
    </row>
    <row r="53" spans="1:8" ht="24.95" hidden="1" customHeight="1" x14ac:dyDescent="0.25">
      <c r="A53" s="6">
        <v>11065474</v>
      </c>
      <c r="B53" s="2" t="s">
        <v>225</v>
      </c>
      <c r="C53" s="6">
        <v>6000</v>
      </c>
      <c r="D53" s="23">
        <v>41162</v>
      </c>
      <c r="E53" s="2">
        <v>43492</v>
      </c>
      <c r="F53" s="6" t="s">
        <v>201</v>
      </c>
      <c r="G53" s="6" t="s">
        <v>420</v>
      </c>
      <c r="H53" s="6" t="str">
        <f t="shared" si="0"/>
        <v>Sep</v>
      </c>
    </row>
    <row r="54" spans="1:8" ht="24.95" hidden="1" customHeight="1" x14ac:dyDescent="0.25">
      <c r="A54" s="6">
        <v>11061524</v>
      </c>
      <c r="B54" s="2" t="s">
        <v>226</v>
      </c>
      <c r="C54" s="6">
        <v>108</v>
      </c>
      <c r="D54" s="23">
        <v>41038</v>
      </c>
      <c r="E54" s="2">
        <v>1471</v>
      </c>
      <c r="F54" s="6" t="s">
        <v>201</v>
      </c>
      <c r="G54" s="6" t="s">
        <v>420</v>
      </c>
      <c r="H54" s="6" t="str">
        <f t="shared" si="0"/>
        <v>May</v>
      </c>
    </row>
    <row r="55" spans="1:8" ht="24.95" hidden="1" customHeight="1" x14ac:dyDescent="0.25">
      <c r="A55" s="6">
        <v>11064966</v>
      </c>
      <c r="B55" s="2" t="s">
        <v>227</v>
      </c>
      <c r="C55" s="6">
        <v>1008</v>
      </c>
      <c r="D55" s="23">
        <v>41039</v>
      </c>
      <c r="E55" s="2">
        <v>1468</v>
      </c>
      <c r="F55" s="6" t="s">
        <v>201</v>
      </c>
      <c r="G55" s="6" t="s">
        <v>420</v>
      </c>
      <c r="H55" s="6" t="str">
        <f t="shared" si="0"/>
        <v>May</v>
      </c>
    </row>
    <row r="56" spans="1:8" ht="24.95" hidden="1" customHeight="1" x14ac:dyDescent="0.25">
      <c r="A56" s="6">
        <v>11018681</v>
      </c>
      <c r="B56" s="2" t="s">
        <v>214</v>
      </c>
      <c r="C56" s="6">
        <v>9000</v>
      </c>
      <c r="D56" s="23">
        <v>41052</v>
      </c>
      <c r="E56" s="2">
        <v>560703</v>
      </c>
      <c r="F56" s="6" t="s">
        <v>201</v>
      </c>
      <c r="G56" s="6" t="s">
        <v>420</v>
      </c>
      <c r="H56" s="6" t="str">
        <f t="shared" si="0"/>
        <v>May</v>
      </c>
    </row>
    <row r="57" spans="1:8" ht="24.95" hidden="1" customHeight="1" x14ac:dyDescent="0.25">
      <c r="A57" s="6">
        <v>11064701</v>
      </c>
      <c r="B57" s="2" t="s">
        <v>96</v>
      </c>
      <c r="C57" s="6">
        <v>5000</v>
      </c>
      <c r="D57" s="23">
        <v>41064</v>
      </c>
      <c r="E57" s="2">
        <v>790840</v>
      </c>
      <c r="F57" s="6" t="s">
        <v>201</v>
      </c>
      <c r="G57" s="6" t="s">
        <v>420</v>
      </c>
      <c r="H57" s="6" t="str">
        <f t="shared" si="0"/>
        <v>Jun</v>
      </c>
    </row>
    <row r="58" spans="1:8" ht="24.95" hidden="1" customHeight="1" x14ac:dyDescent="0.25">
      <c r="A58" s="6">
        <v>11065583</v>
      </c>
      <c r="B58" s="2" t="s">
        <v>109</v>
      </c>
      <c r="C58" s="6">
        <v>6000</v>
      </c>
      <c r="D58" s="23">
        <v>41218</v>
      </c>
      <c r="E58" s="2">
        <v>571129</v>
      </c>
      <c r="F58" s="6" t="s">
        <v>201</v>
      </c>
      <c r="G58" s="6" t="s">
        <v>420</v>
      </c>
      <c r="H58" s="6" t="str">
        <f t="shared" si="0"/>
        <v>Nov</v>
      </c>
    </row>
    <row r="59" spans="1:8" ht="24.95" hidden="1" customHeight="1" x14ac:dyDescent="0.25">
      <c r="A59" s="6">
        <v>11050277</v>
      </c>
      <c r="B59" s="2" t="s">
        <v>228</v>
      </c>
      <c r="C59" s="6">
        <v>12000</v>
      </c>
      <c r="D59" s="23">
        <v>41074</v>
      </c>
      <c r="E59" s="2">
        <v>987212</v>
      </c>
      <c r="F59" s="6" t="s">
        <v>201</v>
      </c>
      <c r="G59" s="6" t="s">
        <v>420</v>
      </c>
      <c r="H59" s="6" t="str">
        <f t="shared" si="0"/>
        <v>Jun</v>
      </c>
    </row>
    <row r="60" spans="1:8" ht="24.95" hidden="1" customHeight="1" x14ac:dyDescent="0.25">
      <c r="A60" s="6">
        <v>11065380</v>
      </c>
      <c r="B60" s="2" t="s">
        <v>105</v>
      </c>
      <c r="C60" s="6">
        <v>36000</v>
      </c>
      <c r="D60" s="23">
        <v>41058</v>
      </c>
      <c r="E60" s="2">
        <v>642680</v>
      </c>
      <c r="F60" s="6" t="s">
        <v>201</v>
      </c>
      <c r="G60" s="6" t="s">
        <v>420</v>
      </c>
      <c r="H60" s="6" t="str">
        <f t="shared" si="0"/>
        <v>May</v>
      </c>
    </row>
    <row r="61" spans="1:8" ht="24.95" hidden="1" customHeight="1" x14ac:dyDescent="0.25">
      <c r="A61" s="6">
        <v>11064386</v>
      </c>
      <c r="B61" s="2" t="s">
        <v>92</v>
      </c>
      <c r="C61" s="6">
        <v>6000</v>
      </c>
      <c r="D61" s="23">
        <v>41064</v>
      </c>
      <c r="E61" s="2">
        <v>612869</v>
      </c>
      <c r="F61" s="6" t="s">
        <v>201</v>
      </c>
      <c r="G61" s="6" t="s">
        <v>420</v>
      </c>
      <c r="H61" s="6" t="str">
        <f t="shared" si="0"/>
        <v>Jun</v>
      </c>
    </row>
    <row r="62" spans="1:8" ht="24.95" hidden="1" customHeight="1" x14ac:dyDescent="0.25">
      <c r="A62" s="6">
        <v>11047509</v>
      </c>
      <c r="B62" s="2" t="s">
        <v>222</v>
      </c>
      <c r="C62" s="6">
        <v>6700</v>
      </c>
      <c r="D62" s="23">
        <v>41072</v>
      </c>
      <c r="E62" s="2">
        <v>310227</v>
      </c>
      <c r="F62" s="6" t="s">
        <v>201</v>
      </c>
      <c r="G62" s="6" t="s">
        <v>420</v>
      </c>
      <c r="H62" s="6" t="str">
        <f t="shared" si="0"/>
        <v>Jun</v>
      </c>
    </row>
    <row r="63" spans="1:8" ht="24.95" hidden="1" customHeight="1" x14ac:dyDescent="0.25">
      <c r="A63" s="6">
        <v>11065380</v>
      </c>
      <c r="B63" s="2" t="s">
        <v>105</v>
      </c>
      <c r="C63" s="6">
        <v>36000</v>
      </c>
      <c r="D63" s="23">
        <v>41072</v>
      </c>
      <c r="E63" s="2">
        <v>642680</v>
      </c>
      <c r="F63" s="6" t="s">
        <v>201</v>
      </c>
      <c r="G63" s="6" t="s">
        <v>420</v>
      </c>
      <c r="H63" s="6" t="str">
        <f t="shared" si="0"/>
        <v>Jun</v>
      </c>
    </row>
    <row r="64" spans="1:8" ht="24.95" hidden="1" customHeight="1" x14ac:dyDescent="0.25">
      <c r="A64" s="6">
        <v>11058692</v>
      </c>
      <c r="B64" s="2" t="s">
        <v>229</v>
      </c>
      <c r="C64" s="6">
        <v>10000</v>
      </c>
      <c r="D64" s="23">
        <v>41169</v>
      </c>
      <c r="E64" s="2">
        <v>138718</v>
      </c>
      <c r="F64" s="6" t="s">
        <v>201</v>
      </c>
      <c r="G64" s="6" t="s">
        <v>420</v>
      </c>
      <c r="H64" s="6" t="str">
        <f t="shared" si="0"/>
        <v>Sep</v>
      </c>
    </row>
    <row r="65" spans="1:8" ht="24.95" hidden="1" customHeight="1" x14ac:dyDescent="0.25">
      <c r="A65" s="6">
        <v>11065623</v>
      </c>
      <c r="B65" s="2" t="s">
        <v>110</v>
      </c>
      <c r="C65" s="6">
        <v>25000</v>
      </c>
      <c r="D65" s="23">
        <v>41169</v>
      </c>
      <c r="E65" s="2">
        <v>536754</v>
      </c>
      <c r="F65" s="6" t="s">
        <v>201</v>
      </c>
      <c r="G65" s="6" t="s">
        <v>420</v>
      </c>
      <c r="H65" s="6" t="str">
        <f t="shared" si="0"/>
        <v>Sep</v>
      </c>
    </row>
    <row r="66" spans="1:8" ht="24.95" hidden="1" customHeight="1" x14ac:dyDescent="0.25">
      <c r="A66" s="6">
        <v>11064260</v>
      </c>
      <c r="B66" s="2" t="s">
        <v>86</v>
      </c>
      <c r="C66" s="6">
        <v>36000</v>
      </c>
      <c r="D66" s="23">
        <v>41109</v>
      </c>
      <c r="E66" s="2">
        <v>583292</v>
      </c>
      <c r="F66" s="6" t="s">
        <v>201</v>
      </c>
      <c r="G66" s="6" t="s">
        <v>420</v>
      </c>
      <c r="H66" s="6" t="str">
        <f t="shared" si="0"/>
        <v>Jul</v>
      </c>
    </row>
    <row r="67" spans="1:8" ht="24.95" hidden="1" customHeight="1" x14ac:dyDescent="0.25">
      <c r="A67" s="6">
        <v>11059041</v>
      </c>
      <c r="B67" s="2" t="s">
        <v>230</v>
      </c>
      <c r="C67" s="6">
        <v>21000</v>
      </c>
      <c r="D67" s="23">
        <v>41109</v>
      </c>
      <c r="E67" s="2">
        <v>22237</v>
      </c>
      <c r="F67" s="6" t="s">
        <v>201</v>
      </c>
      <c r="G67" s="6" t="s">
        <v>420</v>
      </c>
      <c r="H67" s="6" t="str">
        <f t="shared" ref="H67:H130" si="3">TEXT(D67,"mmm")</f>
        <v>Jul</v>
      </c>
    </row>
    <row r="68" spans="1:8" ht="24.95" hidden="1" customHeight="1" x14ac:dyDescent="0.25">
      <c r="A68" s="6">
        <v>11066565</v>
      </c>
      <c r="B68" s="2" t="s">
        <v>231</v>
      </c>
      <c r="C68" s="6">
        <v>36001</v>
      </c>
      <c r="D68" s="23">
        <v>41103</v>
      </c>
      <c r="E68" s="2">
        <v>787172</v>
      </c>
      <c r="F68" s="6" t="s">
        <v>201</v>
      </c>
      <c r="G68" s="6" t="s">
        <v>420</v>
      </c>
      <c r="H68" s="6" t="str">
        <f t="shared" si="3"/>
        <v>Jul</v>
      </c>
    </row>
    <row r="69" spans="1:8" ht="24.95" hidden="1" customHeight="1" x14ac:dyDescent="0.25">
      <c r="A69" s="6">
        <v>11016494</v>
      </c>
      <c r="B69" s="2" t="s">
        <v>232</v>
      </c>
      <c r="C69" s="6">
        <v>10000</v>
      </c>
      <c r="D69" s="23">
        <v>41162</v>
      </c>
      <c r="E69" s="2">
        <v>476883</v>
      </c>
      <c r="F69" s="6" t="s">
        <v>201</v>
      </c>
      <c r="G69" s="6" t="s">
        <v>420</v>
      </c>
      <c r="H69" s="6" t="str">
        <f t="shared" si="3"/>
        <v>Sep</v>
      </c>
    </row>
    <row r="70" spans="1:8" ht="24.95" hidden="1" customHeight="1" x14ac:dyDescent="0.25">
      <c r="A70" s="6">
        <v>11064286</v>
      </c>
      <c r="B70" s="2" t="s">
        <v>87</v>
      </c>
      <c r="C70" s="6">
        <v>8000</v>
      </c>
      <c r="D70" s="23">
        <v>41149</v>
      </c>
      <c r="E70" s="2">
        <v>669378</v>
      </c>
      <c r="F70" s="6" t="s">
        <v>201</v>
      </c>
      <c r="G70" s="6" t="s">
        <v>420</v>
      </c>
      <c r="H70" s="6" t="str">
        <f t="shared" si="3"/>
        <v>Aug</v>
      </c>
    </row>
    <row r="71" spans="1:8" ht="24.95" hidden="1" customHeight="1" x14ac:dyDescent="0.25">
      <c r="A71" s="6">
        <v>11065531</v>
      </c>
      <c r="B71" s="2" t="s">
        <v>108</v>
      </c>
      <c r="C71" s="6">
        <v>5000</v>
      </c>
      <c r="D71" s="23">
        <v>41095</v>
      </c>
      <c r="E71" s="2">
        <v>19981</v>
      </c>
      <c r="F71" s="6" t="s">
        <v>201</v>
      </c>
      <c r="G71" s="6" t="s">
        <v>420</v>
      </c>
      <c r="H71" s="6" t="str">
        <f t="shared" si="3"/>
        <v>Jul</v>
      </c>
    </row>
    <row r="72" spans="1:8" ht="24.95" hidden="1" customHeight="1" x14ac:dyDescent="0.25">
      <c r="A72" s="6">
        <v>11065900</v>
      </c>
      <c r="B72" s="2" t="s">
        <v>233</v>
      </c>
      <c r="C72" s="6">
        <v>12001</v>
      </c>
      <c r="D72" s="23">
        <v>41139</v>
      </c>
      <c r="E72" s="2">
        <v>621951</v>
      </c>
      <c r="F72" s="6" t="s">
        <v>201</v>
      </c>
      <c r="G72" s="6" t="s">
        <v>420</v>
      </c>
      <c r="H72" s="6" t="str">
        <f t="shared" si="3"/>
        <v>Aug</v>
      </c>
    </row>
    <row r="73" spans="1:8" ht="24.95" hidden="1" customHeight="1" x14ac:dyDescent="0.25">
      <c r="A73" s="6">
        <v>11065436</v>
      </c>
      <c r="B73" s="2" t="s">
        <v>85</v>
      </c>
      <c r="C73" s="6">
        <v>30000</v>
      </c>
      <c r="D73" s="23">
        <v>41107</v>
      </c>
      <c r="E73" s="2">
        <v>984337</v>
      </c>
      <c r="F73" s="6" t="s">
        <v>201</v>
      </c>
      <c r="G73" s="6" t="s">
        <v>420</v>
      </c>
      <c r="H73" s="6" t="str">
        <f t="shared" si="3"/>
        <v>Jul</v>
      </c>
    </row>
    <row r="74" spans="1:8" ht="24.95" hidden="1" customHeight="1" x14ac:dyDescent="0.25">
      <c r="A74" s="6">
        <v>11065436</v>
      </c>
      <c r="B74" s="2" t="s">
        <v>85</v>
      </c>
      <c r="C74" s="6">
        <v>30001</v>
      </c>
      <c r="D74" s="23">
        <v>41169</v>
      </c>
      <c r="E74" s="2">
        <v>984338</v>
      </c>
      <c r="F74" s="6" t="s">
        <v>201</v>
      </c>
      <c r="G74" s="6" t="s">
        <v>420</v>
      </c>
      <c r="H74" s="6" t="str">
        <f t="shared" si="3"/>
        <v>Sep</v>
      </c>
    </row>
    <row r="75" spans="1:8" ht="24.95" hidden="1" customHeight="1" x14ac:dyDescent="0.25">
      <c r="A75" s="6">
        <v>11065436</v>
      </c>
      <c r="B75" s="2" t="s">
        <v>85</v>
      </c>
      <c r="C75" s="6">
        <v>30000</v>
      </c>
      <c r="D75" s="23">
        <v>41202</v>
      </c>
      <c r="E75" s="2">
        <v>984339</v>
      </c>
      <c r="F75" s="6" t="s">
        <v>201</v>
      </c>
      <c r="G75" s="6" t="s">
        <v>420</v>
      </c>
      <c r="H75" s="6" t="str">
        <f t="shared" si="3"/>
        <v>Oct</v>
      </c>
    </row>
    <row r="76" spans="1:8" ht="24.95" hidden="1" customHeight="1" x14ac:dyDescent="0.25">
      <c r="A76" s="6">
        <v>11065436</v>
      </c>
      <c r="B76" s="2" t="s">
        <v>85</v>
      </c>
      <c r="C76" s="6">
        <v>30000</v>
      </c>
      <c r="D76" s="23">
        <v>41258</v>
      </c>
      <c r="E76" s="2">
        <v>984340</v>
      </c>
      <c r="F76" s="6" t="s">
        <v>201</v>
      </c>
      <c r="G76" s="6" t="s">
        <v>420</v>
      </c>
      <c r="H76" s="6" t="str">
        <f t="shared" si="3"/>
        <v>Dec</v>
      </c>
    </row>
    <row r="77" spans="1:8" ht="24.95" hidden="1" customHeight="1" x14ac:dyDescent="0.25">
      <c r="A77" s="6">
        <v>11063830</v>
      </c>
      <c r="B77" s="2" t="s">
        <v>234</v>
      </c>
      <c r="C77" s="6">
        <v>10000</v>
      </c>
      <c r="D77" s="23">
        <v>41072</v>
      </c>
      <c r="E77" s="2">
        <v>608514</v>
      </c>
      <c r="F77" s="6" t="s">
        <v>201</v>
      </c>
      <c r="G77" s="6" t="s">
        <v>420</v>
      </c>
      <c r="H77" s="6" t="str">
        <f t="shared" si="3"/>
        <v>Jun</v>
      </c>
    </row>
    <row r="78" spans="1:8" ht="24.95" hidden="1" customHeight="1" x14ac:dyDescent="0.25">
      <c r="A78" s="6">
        <v>11031885</v>
      </c>
      <c r="B78" s="2" t="s">
        <v>235</v>
      </c>
      <c r="C78" s="6">
        <v>1008</v>
      </c>
      <c r="D78" s="23">
        <v>41302</v>
      </c>
      <c r="E78" s="2">
        <v>376042</v>
      </c>
      <c r="F78" s="6" t="s">
        <v>201</v>
      </c>
      <c r="G78" s="6" t="s">
        <v>420</v>
      </c>
      <c r="H78" s="6" t="str">
        <f t="shared" si="3"/>
        <v>Jan</v>
      </c>
    </row>
    <row r="79" spans="1:8" ht="24.95" hidden="1" customHeight="1" x14ac:dyDescent="0.25">
      <c r="A79" s="6">
        <v>11070129</v>
      </c>
      <c r="B79" s="2" t="s">
        <v>236</v>
      </c>
      <c r="C79" s="6">
        <v>3000</v>
      </c>
      <c r="D79" s="23">
        <v>41299</v>
      </c>
      <c r="E79" s="2">
        <v>2000000432</v>
      </c>
      <c r="F79" s="6" t="s">
        <v>201</v>
      </c>
      <c r="G79" s="6" t="s">
        <v>420</v>
      </c>
      <c r="H79" s="6" t="str">
        <f t="shared" si="3"/>
        <v>Jan</v>
      </c>
    </row>
    <row r="80" spans="1:8" ht="24.95" hidden="1" customHeight="1" x14ac:dyDescent="0.25">
      <c r="A80" s="6">
        <v>11068043</v>
      </c>
      <c r="B80" s="2" t="s">
        <v>133</v>
      </c>
      <c r="C80" s="6">
        <v>25000</v>
      </c>
      <c r="D80" s="23">
        <v>41169</v>
      </c>
      <c r="E80" s="2">
        <v>214876</v>
      </c>
      <c r="F80" s="6" t="s">
        <v>201</v>
      </c>
      <c r="G80" s="6" t="s">
        <v>420</v>
      </c>
      <c r="H80" s="6" t="str">
        <f t="shared" si="3"/>
        <v>Sep</v>
      </c>
    </row>
    <row r="81" spans="1:8" ht="24.95" hidden="1" customHeight="1" x14ac:dyDescent="0.25">
      <c r="A81" s="6">
        <v>11061433</v>
      </c>
      <c r="B81" s="2" t="s">
        <v>72</v>
      </c>
      <c r="C81" s="6">
        <v>5000</v>
      </c>
      <c r="D81" s="23">
        <v>41076</v>
      </c>
      <c r="E81" s="2">
        <v>723981</v>
      </c>
      <c r="F81" s="6" t="s">
        <v>201</v>
      </c>
      <c r="G81" s="6" t="s">
        <v>420</v>
      </c>
      <c r="H81" s="6" t="str">
        <f t="shared" si="3"/>
        <v>Jun</v>
      </c>
    </row>
    <row r="82" spans="1:8" ht="24.95" hidden="1" customHeight="1" x14ac:dyDescent="0.25">
      <c r="A82" s="6">
        <v>11058332</v>
      </c>
      <c r="B82" s="2" t="s">
        <v>237</v>
      </c>
      <c r="C82" s="6">
        <v>15555</v>
      </c>
      <c r="D82" s="23">
        <v>41081</v>
      </c>
      <c r="E82" s="2">
        <v>653220</v>
      </c>
      <c r="F82" s="6" t="s">
        <v>201</v>
      </c>
      <c r="G82" s="6" t="s">
        <v>420</v>
      </c>
      <c r="H82" s="6" t="str">
        <f t="shared" si="3"/>
        <v>Jun</v>
      </c>
    </row>
    <row r="83" spans="1:8" ht="24.95" hidden="1" customHeight="1" x14ac:dyDescent="0.25">
      <c r="A83" s="6">
        <v>11065976</v>
      </c>
      <c r="B83" s="2" t="s">
        <v>238</v>
      </c>
      <c r="C83" s="6">
        <v>1008</v>
      </c>
      <c r="D83" s="23">
        <v>41078</v>
      </c>
      <c r="E83" s="2">
        <v>1529</v>
      </c>
      <c r="F83" s="6" t="s">
        <v>201</v>
      </c>
      <c r="G83" s="6" t="s">
        <v>420</v>
      </c>
      <c r="H83" s="6" t="str">
        <f t="shared" si="3"/>
        <v>Jun</v>
      </c>
    </row>
    <row r="84" spans="1:8" ht="24.95" hidden="1" customHeight="1" x14ac:dyDescent="0.25">
      <c r="A84" s="6">
        <v>11066446</v>
      </c>
      <c r="B84" s="2" t="s">
        <v>114</v>
      </c>
      <c r="C84" s="6">
        <v>50000</v>
      </c>
      <c r="D84" s="23">
        <v>41099</v>
      </c>
      <c r="E84" s="2">
        <v>451277</v>
      </c>
      <c r="F84" s="6" t="s">
        <v>201</v>
      </c>
      <c r="G84" s="6" t="s">
        <v>420</v>
      </c>
      <c r="H84" s="6" t="str">
        <f t="shared" si="3"/>
        <v>Jul</v>
      </c>
    </row>
    <row r="85" spans="1:8" ht="24.95" hidden="1" customHeight="1" x14ac:dyDescent="0.25">
      <c r="A85" s="6">
        <v>11066493</v>
      </c>
      <c r="B85" s="2" t="s">
        <v>117</v>
      </c>
      <c r="C85" s="6">
        <v>12000</v>
      </c>
      <c r="D85" s="23">
        <v>41162</v>
      </c>
      <c r="E85" s="2">
        <v>228108</v>
      </c>
      <c r="F85" s="6" t="s">
        <v>201</v>
      </c>
      <c r="G85" s="6" t="s">
        <v>420</v>
      </c>
      <c r="H85" s="6" t="str">
        <f t="shared" si="3"/>
        <v>Sep</v>
      </c>
    </row>
    <row r="86" spans="1:8" ht="24.95" hidden="1" customHeight="1" x14ac:dyDescent="0.25">
      <c r="A86" s="6">
        <v>11066493</v>
      </c>
      <c r="B86" s="2" t="s">
        <v>117</v>
      </c>
      <c r="C86" s="6">
        <v>12000</v>
      </c>
      <c r="D86" s="23">
        <v>41220</v>
      </c>
      <c r="E86" s="2">
        <v>228109</v>
      </c>
      <c r="F86" s="6" t="s">
        <v>201</v>
      </c>
      <c r="G86" s="6" t="s">
        <v>420</v>
      </c>
      <c r="H86" s="6" t="str">
        <f t="shared" si="3"/>
        <v>Nov</v>
      </c>
    </row>
    <row r="87" spans="1:8" ht="24.95" hidden="1" customHeight="1" x14ac:dyDescent="0.25">
      <c r="A87" s="6">
        <v>11063773</v>
      </c>
      <c r="B87" s="2" t="s">
        <v>239</v>
      </c>
      <c r="C87" s="6">
        <v>6000</v>
      </c>
      <c r="D87" s="23">
        <v>41107</v>
      </c>
      <c r="E87" s="2">
        <v>125699</v>
      </c>
      <c r="F87" s="6" t="s">
        <v>201</v>
      </c>
      <c r="G87" s="6" t="s">
        <v>420</v>
      </c>
      <c r="H87" s="6" t="str">
        <f t="shared" si="3"/>
        <v>Jul</v>
      </c>
    </row>
    <row r="88" spans="1:8" ht="24.95" hidden="1" customHeight="1" x14ac:dyDescent="0.25">
      <c r="A88" s="6">
        <v>11053958</v>
      </c>
      <c r="B88" s="2" t="s">
        <v>240</v>
      </c>
      <c r="C88" s="6">
        <v>51001</v>
      </c>
      <c r="D88" s="23">
        <v>41107</v>
      </c>
      <c r="E88" s="2">
        <v>791657</v>
      </c>
      <c r="F88" s="6" t="s">
        <v>201</v>
      </c>
      <c r="G88" s="6" t="s">
        <v>420</v>
      </c>
      <c r="H88" s="6" t="str">
        <f t="shared" si="3"/>
        <v>Jul</v>
      </c>
    </row>
    <row r="89" spans="1:8" ht="24.95" hidden="1" customHeight="1" x14ac:dyDescent="0.25">
      <c r="A89" s="6">
        <v>11048516</v>
      </c>
      <c r="B89" s="2" t="s">
        <v>241</v>
      </c>
      <c r="C89" s="6">
        <v>15000</v>
      </c>
      <c r="D89" s="23">
        <v>41118</v>
      </c>
      <c r="E89" s="2">
        <v>37393</v>
      </c>
      <c r="F89" s="6" t="s">
        <v>201</v>
      </c>
      <c r="G89" s="6" t="s">
        <v>420</v>
      </c>
      <c r="H89" s="6" t="str">
        <f t="shared" si="3"/>
        <v>Jul</v>
      </c>
    </row>
    <row r="90" spans="1:8" ht="24.95" hidden="1" customHeight="1" x14ac:dyDescent="0.25">
      <c r="A90" s="6">
        <v>11059029</v>
      </c>
      <c r="B90" s="2" t="s">
        <v>242</v>
      </c>
      <c r="C90" s="6">
        <v>10000</v>
      </c>
      <c r="D90" s="23">
        <v>41118</v>
      </c>
      <c r="E90" s="2">
        <v>352803</v>
      </c>
      <c r="F90" s="6" t="s">
        <v>201</v>
      </c>
      <c r="G90" s="6" t="s">
        <v>420</v>
      </c>
      <c r="H90" s="6" t="str">
        <f t="shared" si="3"/>
        <v>Jul</v>
      </c>
    </row>
    <row r="91" spans="1:8" ht="24.95" hidden="1" customHeight="1" x14ac:dyDescent="0.25">
      <c r="A91" s="6">
        <v>11066617</v>
      </c>
      <c r="B91" s="2" t="s">
        <v>112</v>
      </c>
      <c r="C91" s="6">
        <v>6000</v>
      </c>
      <c r="D91" s="23">
        <v>41270</v>
      </c>
      <c r="E91" s="2">
        <v>8</v>
      </c>
      <c r="F91" s="6" t="s">
        <v>201</v>
      </c>
      <c r="G91" s="6" t="s">
        <v>420</v>
      </c>
      <c r="H91" s="6" t="str">
        <f t="shared" si="3"/>
        <v>Dec</v>
      </c>
    </row>
    <row r="92" spans="1:8" ht="24.95" hidden="1" customHeight="1" x14ac:dyDescent="0.25">
      <c r="A92" s="6">
        <v>11060145</v>
      </c>
      <c r="B92" s="2" t="s">
        <v>243</v>
      </c>
      <c r="C92" s="6">
        <v>10000</v>
      </c>
      <c r="D92" s="23">
        <v>41135</v>
      </c>
      <c r="E92" s="2">
        <v>861358</v>
      </c>
      <c r="F92" s="6" t="s">
        <v>201</v>
      </c>
      <c r="G92" s="6" t="s">
        <v>420</v>
      </c>
      <c r="H92" s="6" t="str">
        <f t="shared" si="3"/>
        <v>Aug</v>
      </c>
    </row>
    <row r="93" spans="1:8" ht="24.95" hidden="1" customHeight="1" x14ac:dyDescent="0.25">
      <c r="A93" s="6">
        <v>11066726</v>
      </c>
      <c r="B93" s="2" t="s">
        <v>122</v>
      </c>
      <c r="C93" s="6">
        <v>5000</v>
      </c>
      <c r="D93" s="23">
        <v>41162</v>
      </c>
      <c r="E93" s="2">
        <v>173008</v>
      </c>
      <c r="F93" s="6" t="s">
        <v>201</v>
      </c>
      <c r="G93" s="6" t="s">
        <v>420</v>
      </c>
      <c r="H93" s="6" t="str">
        <f t="shared" si="3"/>
        <v>Sep</v>
      </c>
    </row>
    <row r="94" spans="1:8" ht="24.95" hidden="1" customHeight="1" x14ac:dyDescent="0.25">
      <c r="A94" s="6">
        <v>11066726</v>
      </c>
      <c r="B94" s="2" t="s">
        <v>122</v>
      </c>
      <c r="C94" s="6">
        <v>5000</v>
      </c>
      <c r="D94" s="23">
        <v>41134</v>
      </c>
      <c r="E94" s="2">
        <v>173009</v>
      </c>
      <c r="F94" s="6" t="s">
        <v>201</v>
      </c>
      <c r="G94" s="6" t="s">
        <v>420</v>
      </c>
      <c r="H94" s="6" t="str">
        <f t="shared" si="3"/>
        <v>Aug</v>
      </c>
    </row>
    <row r="95" spans="1:8" ht="24.95" hidden="1" customHeight="1" x14ac:dyDescent="0.25">
      <c r="A95" s="6">
        <v>11066726</v>
      </c>
      <c r="B95" s="2" t="s">
        <v>122</v>
      </c>
      <c r="C95" s="6">
        <v>6666</v>
      </c>
      <c r="D95" s="23">
        <v>41110</v>
      </c>
      <c r="E95" s="2">
        <v>173010</v>
      </c>
      <c r="F95" s="6" t="s">
        <v>201</v>
      </c>
      <c r="G95" s="6" t="s">
        <v>420</v>
      </c>
      <c r="H95" s="6" t="str">
        <f t="shared" si="3"/>
        <v>Jul</v>
      </c>
    </row>
    <row r="96" spans="1:8" ht="24.95" hidden="1" customHeight="1" x14ac:dyDescent="0.25">
      <c r="A96" s="6">
        <v>11033822</v>
      </c>
      <c r="B96" s="2" t="s">
        <v>244</v>
      </c>
      <c r="C96" s="6">
        <v>10000</v>
      </c>
      <c r="D96" s="23">
        <v>41176</v>
      </c>
      <c r="E96" s="2">
        <v>789016</v>
      </c>
      <c r="F96" s="6" t="s">
        <v>201</v>
      </c>
      <c r="G96" s="6" t="s">
        <v>420</v>
      </c>
      <c r="H96" s="6" t="str">
        <f t="shared" si="3"/>
        <v>Sep</v>
      </c>
    </row>
    <row r="97" spans="1:8" ht="24.95" hidden="1" customHeight="1" x14ac:dyDescent="0.25">
      <c r="A97" s="6">
        <v>11033822</v>
      </c>
      <c r="B97" s="2" t="s">
        <v>244</v>
      </c>
      <c r="C97" s="6">
        <v>15000</v>
      </c>
      <c r="D97" s="23">
        <v>41200</v>
      </c>
      <c r="E97" s="2">
        <v>789017</v>
      </c>
      <c r="F97" s="6" t="s">
        <v>201</v>
      </c>
      <c r="G97" s="6" t="s">
        <v>420</v>
      </c>
      <c r="H97" s="6" t="str">
        <f t="shared" si="3"/>
        <v>Oct</v>
      </c>
    </row>
    <row r="98" spans="1:8" ht="24.95" hidden="1" customHeight="1" x14ac:dyDescent="0.25">
      <c r="A98" s="6">
        <v>11064385</v>
      </c>
      <c r="B98" s="2" t="s">
        <v>91</v>
      </c>
      <c r="C98" s="6">
        <v>5000</v>
      </c>
      <c r="D98" s="23">
        <v>41149</v>
      </c>
      <c r="E98" s="2">
        <v>861662</v>
      </c>
      <c r="F98" s="6" t="s">
        <v>201</v>
      </c>
      <c r="G98" s="6" t="s">
        <v>420</v>
      </c>
      <c r="H98" s="6" t="str">
        <f t="shared" si="3"/>
        <v>Aug</v>
      </c>
    </row>
    <row r="99" spans="1:8" ht="24.95" hidden="1" customHeight="1" x14ac:dyDescent="0.25">
      <c r="A99" s="6">
        <v>11044408</v>
      </c>
      <c r="B99" s="2" t="s">
        <v>245</v>
      </c>
      <c r="C99" s="6">
        <v>10001</v>
      </c>
      <c r="D99" s="23">
        <v>41089</v>
      </c>
      <c r="E99" s="2">
        <v>499568</v>
      </c>
      <c r="F99" s="6" t="s">
        <v>201</v>
      </c>
      <c r="G99" s="6" t="s">
        <v>420</v>
      </c>
      <c r="H99" s="6" t="str">
        <f t="shared" si="3"/>
        <v>Jun</v>
      </c>
    </row>
    <row r="100" spans="1:8" ht="24.95" hidden="1" customHeight="1" x14ac:dyDescent="0.25">
      <c r="A100" s="6">
        <v>11066294</v>
      </c>
      <c r="B100" s="2" t="s">
        <v>246</v>
      </c>
      <c r="C100" s="6">
        <v>6000</v>
      </c>
      <c r="D100" s="23">
        <v>41139</v>
      </c>
      <c r="E100" s="2">
        <v>112244</v>
      </c>
      <c r="F100" s="6" t="s">
        <v>201</v>
      </c>
      <c r="G100" s="6" t="s">
        <v>420</v>
      </c>
      <c r="H100" s="6" t="str">
        <f t="shared" si="3"/>
        <v>Aug</v>
      </c>
    </row>
    <row r="101" spans="1:8" ht="24.95" hidden="1" customHeight="1" x14ac:dyDescent="0.25">
      <c r="A101" s="6">
        <v>11058825</v>
      </c>
      <c r="B101" s="2" t="s">
        <v>247</v>
      </c>
      <c r="C101" s="6">
        <v>5200</v>
      </c>
      <c r="D101" s="23">
        <v>41160</v>
      </c>
      <c r="E101" s="2">
        <v>462548</v>
      </c>
      <c r="F101" s="6" t="s">
        <v>201</v>
      </c>
      <c r="G101" s="6" t="s">
        <v>420</v>
      </c>
      <c r="H101" s="6" t="str">
        <f t="shared" si="3"/>
        <v>Sep</v>
      </c>
    </row>
    <row r="102" spans="1:8" ht="24.95" hidden="1" customHeight="1" x14ac:dyDescent="0.25">
      <c r="A102" s="6">
        <v>11062369</v>
      </c>
      <c r="B102" s="2" t="s">
        <v>248</v>
      </c>
      <c r="C102" s="6">
        <v>6000</v>
      </c>
      <c r="D102" s="23">
        <v>41085</v>
      </c>
      <c r="E102" s="2">
        <v>781315</v>
      </c>
      <c r="F102" s="6" t="s">
        <v>201</v>
      </c>
      <c r="G102" s="6" t="s">
        <v>420</v>
      </c>
      <c r="H102" s="6" t="str">
        <f t="shared" si="3"/>
        <v>Jun</v>
      </c>
    </row>
    <row r="103" spans="1:8" ht="24.95" hidden="1" customHeight="1" x14ac:dyDescent="0.25">
      <c r="A103" s="6">
        <v>11018681</v>
      </c>
      <c r="B103" s="2" t="s">
        <v>214</v>
      </c>
      <c r="C103" s="6">
        <v>9000</v>
      </c>
      <c r="D103" s="23">
        <v>41089</v>
      </c>
      <c r="E103" s="2">
        <v>560703</v>
      </c>
      <c r="F103" s="6" t="s">
        <v>201</v>
      </c>
      <c r="G103" s="6" t="s">
        <v>420</v>
      </c>
      <c r="H103" s="6" t="str">
        <f t="shared" si="3"/>
        <v>Jun</v>
      </c>
    </row>
    <row r="104" spans="1:8" ht="24.95" hidden="1" customHeight="1" x14ac:dyDescent="0.25">
      <c r="A104" s="6">
        <v>11063947</v>
      </c>
      <c r="B104" s="2" t="s">
        <v>249</v>
      </c>
      <c r="C104" s="6">
        <v>11001</v>
      </c>
      <c r="D104" s="23">
        <v>41090</v>
      </c>
      <c r="E104" s="2">
        <v>4112</v>
      </c>
      <c r="F104" s="6" t="s">
        <v>201</v>
      </c>
      <c r="G104" s="6" t="s">
        <v>420</v>
      </c>
      <c r="H104" s="6" t="str">
        <f t="shared" si="3"/>
        <v>Jun</v>
      </c>
    </row>
    <row r="105" spans="1:8" ht="24.95" hidden="1" customHeight="1" x14ac:dyDescent="0.25">
      <c r="A105" s="6">
        <v>11066693</v>
      </c>
      <c r="B105" s="2" t="s">
        <v>121</v>
      </c>
      <c r="C105" s="6">
        <v>12001</v>
      </c>
      <c r="D105" s="23">
        <v>41109</v>
      </c>
      <c r="E105" s="2">
        <v>223980</v>
      </c>
      <c r="F105" s="6" t="s">
        <v>201</v>
      </c>
      <c r="G105" s="6" t="s">
        <v>420</v>
      </c>
      <c r="H105" s="6" t="str">
        <f t="shared" si="3"/>
        <v>Jul</v>
      </c>
    </row>
    <row r="106" spans="1:8" ht="24.95" hidden="1" customHeight="1" x14ac:dyDescent="0.25">
      <c r="A106" s="6">
        <v>11057258</v>
      </c>
      <c r="B106" s="2" t="s">
        <v>250</v>
      </c>
      <c r="C106" s="6">
        <v>5000</v>
      </c>
      <c r="D106" s="23">
        <v>41110</v>
      </c>
      <c r="E106" s="2">
        <v>644991</v>
      </c>
      <c r="F106" s="6" t="s">
        <v>201</v>
      </c>
      <c r="G106" s="6" t="s">
        <v>420</v>
      </c>
      <c r="H106" s="6" t="str">
        <f t="shared" si="3"/>
        <v>Jul</v>
      </c>
    </row>
    <row r="107" spans="1:8" ht="24.95" hidden="1" customHeight="1" x14ac:dyDescent="0.25">
      <c r="A107" s="6">
        <v>11057258</v>
      </c>
      <c r="B107" s="2" t="s">
        <v>250</v>
      </c>
      <c r="C107" s="6">
        <v>5000</v>
      </c>
      <c r="D107" s="23">
        <v>41127</v>
      </c>
      <c r="E107" s="2">
        <v>644992</v>
      </c>
      <c r="F107" s="6" t="s">
        <v>201</v>
      </c>
      <c r="G107" s="6" t="s">
        <v>420</v>
      </c>
      <c r="H107" s="6" t="str">
        <f t="shared" si="3"/>
        <v>Aug</v>
      </c>
    </row>
    <row r="108" spans="1:8" ht="24.95" hidden="1" customHeight="1" x14ac:dyDescent="0.25">
      <c r="A108" s="6">
        <v>11064668</v>
      </c>
      <c r="B108" s="2" t="s">
        <v>98</v>
      </c>
      <c r="C108" s="6">
        <v>30000</v>
      </c>
      <c r="D108" s="23">
        <v>41118</v>
      </c>
      <c r="E108" s="2">
        <v>107927</v>
      </c>
      <c r="F108" s="6" t="s">
        <v>201</v>
      </c>
      <c r="G108" s="6" t="s">
        <v>420</v>
      </c>
      <c r="H108" s="6" t="str">
        <f t="shared" si="3"/>
        <v>Jul</v>
      </c>
    </row>
    <row r="109" spans="1:8" ht="24.95" hidden="1" customHeight="1" x14ac:dyDescent="0.25">
      <c r="A109" s="6">
        <v>11066465</v>
      </c>
      <c r="B109" s="2" t="s">
        <v>115</v>
      </c>
      <c r="C109" s="6">
        <v>36001</v>
      </c>
      <c r="D109" s="23">
        <v>41160</v>
      </c>
      <c r="E109" s="2">
        <v>359559</v>
      </c>
      <c r="F109" s="6" t="s">
        <v>201</v>
      </c>
      <c r="G109" s="6" t="s">
        <v>420</v>
      </c>
      <c r="H109" s="6" t="str">
        <f t="shared" si="3"/>
        <v>Sep</v>
      </c>
    </row>
    <row r="110" spans="1:8" ht="24.95" hidden="1" customHeight="1" x14ac:dyDescent="0.25">
      <c r="A110" s="6">
        <v>11064118</v>
      </c>
      <c r="B110" s="2" t="s">
        <v>251</v>
      </c>
      <c r="C110" s="6">
        <v>12000</v>
      </c>
      <c r="D110" s="23">
        <v>41139</v>
      </c>
      <c r="E110" s="2">
        <v>63084</v>
      </c>
      <c r="F110" s="6" t="s">
        <v>201</v>
      </c>
      <c r="G110" s="6" t="s">
        <v>420</v>
      </c>
      <c r="H110" s="6" t="str">
        <f t="shared" si="3"/>
        <v>Aug</v>
      </c>
    </row>
    <row r="111" spans="1:8" ht="24.95" hidden="1" customHeight="1" x14ac:dyDescent="0.25">
      <c r="A111" s="6">
        <v>11066471</v>
      </c>
      <c r="B111" s="2" t="s">
        <v>116</v>
      </c>
      <c r="C111" s="6">
        <v>6000</v>
      </c>
      <c r="D111" s="23">
        <v>41222</v>
      </c>
      <c r="E111" s="2">
        <v>112136</v>
      </c>
      <c r="F111" s="6" t="s">
        <v>201</v>
      </c>
      <c r="G111" s="6" t="s">
        <v>420</v>
      </c>
      <c r="H111" s="6" t="str">
        <f t="shared" si="3"/>
        <v>Nov</v>
      </c>
    </row>
    <row r="112" spans="1:8" ht="24.95" hidden="1" customHeight="1" x14ac:dyDescent="0.25">
      <c r="A112" s="6">
        <v>11066515</v>
      </c>
      <c r="B112" s="2" t="s">
        <v>118</v>
      </c>
      <c r="C112" s="6">
        <v>6000</v>
      </c>
      <c r="D112" s="23">
        <v>41228</v>
      </c>
      <c r="E112" s="2">
        <v>783817</v>
      </c>
      <c r="F112" s="6" t="s">
        <v>201</v>
      </c>
      <c r="G112" s="6" t="s">
        <v>420</v>
      </c>
      <c r="H112" s="6" t="str">
        <f t="shared" si="3"/>
        <v>Nov</v>
      </c>
    </row>
    <row r="113" spans="1:8" ht="24.95" hidden="1" customHeight="1" x14ac:dyDescent="0.25">
      <c r="A113" s="6">
        <v>11066517</v>
      </c>
      <c r="B113" s="2" t="s">
        <v>119</v>
      </c>
      <c r="C113" s="6">
        <v>18000</v>
      </c>
      <c r="D113" s="23">
        <v>41139</v>
      </c>
      <c r="E113" s="2">
        <v>44</v>
      </c>
      <c r="F113" s="6" t="s">
        <v>201</v>
      </c>
      <c r="G113" s="6" t="s">
        <v>420</v>
      </c>
      <c r="H113" s="6" t="str">
        <f t="shared" si="3"/>
        <v>Aug</v>
      </c>
    </row>
    <row r="114" spans="1:8" ht="24.95" hidden="1" customHeight="1" x14ac:dyDescent="0.25">
      <c r="A114" s="6">
        <v>11067309</v>
      </c>
      <c r="B114" s="2" t="s">
        <v>128</v>
      </c>
      <c r="C114" s="6">
        <v>36000</v>
      </c>
      <c r="D114" s="23">
        <v>41139</v>
      </c>
      <c r="E114" s="2">
        <v>284170</v>
      </c>
      <c r="F114" s="6" t="s">
        <v>201</v>
      </c>
      <c r="G114" s="6" t="s">
        <v>420</v>
      </c>
      <c r="H114" s="6" t="str">
        <f t="shared" si="3"/>
        <v>Aug</v>
      </c>
    </row>
    <row r="115" spans="1:8" ht="24.95" hidden="1" customHeight="1" x14ac:dyDescent="0.25">
      <c r="A115" s="6">
        <v>11068343</v>
      </c>
      <c r="B115" s="2" t="s">
        <v>137</v>
      </c>
      <c r="C115" s="6">
        <v>155000</v>
      </c>
      <c r="D115" s="23">
        <v>41187</v>
      </c>
      <c r="E115" s="2">
        <v>114787</v>
      </c>
      <c r="F115" s="6" t="s">
        <v>201</v>
      </c>
      <c r="G115" s="6" t="s">
        <v>420</v>
      </c>
      <c r="H115" s="6" t="str">
        <f t="shared" si="3"/>
        <v>Oct</v>
      </c>
    </row>
    <row r="116" spans="1:8" ht="24.95" hidden="1" customHeight="1" x14ac:dyDescent="0.25">
      <c r="A116" s="6">
        <v>11024375</v>
      </c>
      <c r="B116" s="2" t="s">
        <v>252</v>
      </c>
      <c r="C116" s="6">
        <v>3500</v>
      </c>
      <c r="D116" s="23">
        <v>41180</v>
      </c>
      <c r="E116" s="2">
        <v>404122</v>
      </c>
      <c r="F116" s="6" t="s">
        <v>201</v>
      </c>
      <c r="G116" s="6" t="s">
        <v>420</v>
      </c>
      <c r="H116" s="6" t="str">
        <f t="shared" si="3"/>
        <v>Sep</v>
      </c>
    </row>
    <row r="117" spans="1:8" ht="24.95" hidden="1" customHeight="1" x14ac:dyDescent="0.25">
      <c r="A117" s="6">
        <v>11060016</v>
      </c>
      <c r="B117" s="2" t="s">
        <v>253</v>
      </c>
      <c r="C117" s="6">
        <v>25000</v>
      </c>
      <c r="D117" s="23">
        <v>41234</v>
      </c>
      <c r="E117" s="2">
        <v>125005</v>
      </c>
      <c r="F117" s="6" t="s">
        <v>201</v>
      </c>
      <c r="G117" s="6" t="s">
        <v>420</v>
      </c>
      <c r="H117" s="6" t="str">
        <f t="shared" si="3"/>
        <v>Nov</v>
      </c>
    </row>
    <row r="118" spans="1:8" ht="24.95" hidden="1" customHeight="1" x14ac:dyDescent="0.25">
      <c r="A118" s="6">
        <v>11056856</v>
      </c>
      <c r="B118" s="2" t="s">
        <v>254</v>
      </c>
      <c r="C118" s="6">
        <v>12001</v>
      </c>
      <c r="D118" s="23">
        <v>41096</v>
      </c>
      <c r="E118" s="2">
        <v>244101</v>
      </c>
      <c r="F118" s="6" t="s">
        <v>201</v>
      </c>
      <c r="G118" s="6" t="s">
        <v>420</v>
      </c>
      <c r="H118" s="6" t="str">
        <f t="shared" si="3"/>
        <v>Jul</v>
      </c>
    </row>
    <row r="119" spans="1:8" ht="24.95" hidden="1" customHeight="1" x14ac:dyDescent="0.25">
      <c r="A119" s="6">
        <v>11066448</v>
      </c>
      <c r="B119" s="2" t="s">
        <v>255</v>
      </c>
      <c r="C119" s="6">
        <v>36000</v>
      </c>
      <c r="D119" s="23">
        <v>41099</v>
      </c>
      <c r="E119" s="2">
        <v>1821</v>
      </c>
      <c r="F119" s="6" t="s">
        <v>201</v>
      </c>
      <c r="G119" s="6" t="s">
        <v>420</v>
      </c>
      <c r="H119" s="6" t="str">
        <f t="shared" si="3"/>
        <v>Jul</v>
      </c>
    </row>
    <row r="120" spans="1:8" ht="24.95" hidden="1" customHeight="1" x14ac:dyDescent="0.25">
      <c r="A120" s="6">
        <v>11066441</v>
      </c>
      <c r="B120" s="2" t="s">
        <v>256</v>
      </c>
      <c r="C120" s="6">
        <v>30001</v>
      </c>
      <c r="D120" s="23">
        <v>41099</v>
      </c>
      <c r="E120" s="2">
        <v>402774</v>
      </c>
      <c r="F120" s="6" t="s">
        <v>201</v>
      </c>
      <c r="G120" s="6" t="s">
        <v>420</v>
      </c>
      <c r="H120" s="6" t="str">
        <f t="shared" si="3"/>
        <v>Jul</v>
      </c>
    </row>
    <row r="121" spans="1:8" ht="24.95" hidden="1" customHeight="1" x14ac:dyDescent="0.25">
      <c r="A121" s="6">
        <v>11042082</v>
      </c>
      <c r="B121" s="2" t="s">
        <v>257</v>
      </c>
      <c r="C121" s="6">
        <v>5500</v>
      </c>
      <c r="D121" s="23">
        <v>41130</v>
      </c>
      <c r="E121" s="2">
        <v>681068</v>
      </c>
      <c r="F121" s="6" t="s">
        <v>201</v>
      </c>
      <c r="G121" s="6" t="s">
        <v>420</v>
      </c>
      <c r="H121" s="6" t="str">
        <f t="shared" si="3"/>
        <v>Aug</v>
      </c>
    </row>
    <row r="122" spans="1:8" ht="24.95" hidden="1" customHeight="1" x14ac:dyDescent="0.25">
      <c r="A122" s="6">
        <v>11061737</v>
      </c>
      <c r="B122" s="2" t="s">
        <v>258</v>
      </c>
      <c r="C122" s="6">
        <v>12000</v>
      </c>
      <c r="D122" s="23">
        <v>41123</v>
      </c>
      <c r="E122" s="2">
        <v>53894</v>
      </c>
      <c r="F122" s="6" t="s">
        <v>201</v>
      </c>
      <c r="G122" s="6" t="s">
        <v>420</v>
      </c>
      <c r="H122" s="6" t="str">
        <f t="shared" si="3"/>
        <v>Aug</v>
      </c>
    </row>
    <row r="123" spans="1:8" ht="24.95" hidden="1" customHeight="1" x14ac:dyDescent="0.25">
      <c r="A123" s="6">
        <v>11067827</v>
      </c>
      <c r="B123" s="2" t="s">
        <v>131</v>
      </c>
      <c r="C123" s="6">
        <v>25000</v>
      </c>
      <c r="D123" s="23">
        <v>41145</v>
      </c>
      <c r="E123" s="2">
        <v>851770</v>
      </c>
      <c r="F123" s="6" t="s">
        <v>201</v>
      </c>
      <c r="G123" s="6" t="s">
        <v>420</v>
      </c>
      <c r="H123" s="6" t="str">
        <f t="shared" si="3"/>
        <v>Aug</v>
      </c>
    </row>
    <row r="124" spans="1:8" ht="24.95" hidden="1" customHeight="1" x14ac:dyDescent="0.25">
      <c r="A124" s="6">
        <v>11064386</v>
      </c>
      <c r="B124" s="2" t="s">
        <v>92</v>
      </c>
      <c r="C124" s="6">
        <v>6000</v>
      </c>
      <c r="D124" s="23">
        <v>41096</v>
      </c>
      <c r="E124" s="2">
        <v>612870</v>
      </c>
      <c r="F124" s="6" t="s">
        <v>201</v>
      </c>
      <c r="G124" s="6" t="s">
        <v>420</v>
      </c>
      <c r="H124" s="6" t="str">
        <f t="shared" si="3"/>
        <v>Jul</v>
      </c>
    </row>
    <row r="125" spans="1:8" ht="24.95" hidden="1" customHeight="1" x14ac:dyDescent="0.25">
      <c r="A125" s="6">
        <v>11062369</v>
      </c>
      <c r="B125" s="2" t="s">
        <v>248</v>
      </c>
      <c r="C125" s="6">
        <v>6000</v>
      </c>
      <c r="D125" s="23">
        <v>41096</v>
      </c>
      <c r="E125" s="2">
        <v>781315</v>
      </c>
      <c r="F125" s="6" t="s">
        <v>201</v>
      </c>
      <c r="G125" s="6" t="s">
        <v>420</v>
      </c>
      <c r="H125" s="6" t="str">
        <f t="shared" si="3"/>
        <v>Jul</v>
      </c>
    </row>
    <row r="126" spans="1:8" ht="24.95" hidden="1" customHeight="1" x14ac:dyDescent="0.25">
      <c r="A126" s="6">
        <v>11063830</v>
      </c>
      <c r="B126" s="2" t="s">
        <v>234</v>
      </c>
      <c r="C126" s="6">
        <v>10001</v>
      </c>
      <c r="D126" s="23">
        <v>41097</v>
      </c>
      <c r="E126" s="2">
        <v>608515</v>
      </c>
      <c r="F126" s="6" t="s">
        <v>201</v>
      </c>
      <c r="G126" s="6" t="s">
        <v>420</v>
      </c>
      <c r="H126" s="6" t="str">
        <f t="shared" si="3"/>
        <v>Jul</v>
      </c>
    </row>
    <row r="127" spans="1:8" ht="24.95" hidden="1" customHeight="1" x14ac:dyDescent="0.25">
      <c r="A127" s="6">
        <v>11030724</v>
      </c>
      <c r="B127" s="2" t="s">
        <v>221</v>
      </c>
      <c r="C127" s="6">
        <v>10000</v>
      </c>
      <c r="D127" s="23">
        <v>41097</v>
      </c>
      <c r="E127" s="2">
        <v>837</v>
      </c>
      <c r="F127" s="6" t="s">
        <v>201</v>
      </c>
      <c r="G127" s="6" t="s">
        <v>420</v>
      </c>
      <c r="H127" s="6" t="str">
        <f t="shared" si="3"/>
        <v>Jul</v>
      </c>
    </row>
    <row r="128" spans="1:8" ht="24.95" hidden="1" customHeight="1" x14ac:dyDescent="0.25">
      <c r="A128" s="6">
        <v>11059023</v>
      </c>
      <c r="B128" s="2" t="s">
        <v>203</v>
      </c>
      <c r="C128" s="6">
        <v>35000</v>
      </c>
      <c r="D128" s="23">
        <v>41097</v>
      </c>
      <c r="E128" s="2">
        <v>20390</v>
      </c>
      <c r="F128" s="6" t="s">
        <v>201</v>
      </c>
      <c r="G128" s="6" t="s">
        <v>420</v>
      </c>
      <c r="H128" s="6" t="str">
        <f t="shared" si="3"/>
        <v>Jul</v>
      </c>
    </row>
    <row r="129" spans="1:8" ht="24.95" hidden="1" customHeight="1" x14ac:dyDescent="0.25">
      <c r="A129" s="6">
        <v>11063947</v>
      </c>
      <c r="B129" s="2" t="s">
        <v>249</v>
      </c>
      <c r="C129" s="6">
        <v>11001</v>
      </c>
      <c r="D129" s="23">
        <v>41102</v>
      </c>
      <c r="E129" s="2">
        <v>4112</v>
      </c>
      <c r="F129" s="6" t="s">
        <v>201</v>
      </c>
      <c r="G129" s="6" t="s">
        <v>420</v>
      </c>
      <c r="H129" s="6" t="str">
        <f t="shared" si="3"/>
        <v>Jul</v>
      </c>
    </row>
    <row r="130" spans="1:8" ht="24.95" hidden="1" customHeight="1" x14ac:dyDescent="0.25">
      <c r="A130" s="6">
        <v>11010059</v>
      </c>
      <c r="B130" s="2" t="s">
        <v>259</v>
      </c>
      <c r="C130" s="6">
        <v>10000</v>
      </c>
      <c r="D130" s="23">
        <v>41109</v>
      </c>
      <c r="E130" s="2">
        <v>167979</v>
      </c>
      <c r="F130" s="6" t="s">
        <v>201</v>
      </c>
      <c r="G130" s="6" t="s">
        <v>420</v>
      </c>
      <c r="H130" s="6" t="str">
        <f t="shared" si="3"/>
        <v>Jul</v>
      </c>
    </row>
    <row r="131" spans="1:8" ht="24.95" hidden="1" customHeight="1" x14ac:dyDescent="0.25">
      <c r="A131" s="6">
        <v>11010059</v>
      </c>
      <c r="B131" s="2" t="s">
        <v>259</v>
      </c>
      <c r="C131" s="6">
        <v>10000</v>
      </c>
      <c r="D131" s="23">
        <v>41149</v>
      </c>
      <c r="E131" s="2">
        <v>167978</v>
      </c>
      <c r="F131" s="6" t="s">
        <v>201</v>
      </c>
      <c r="G131" s="6" t="s">
        <v>420</v>
      </c>
      <c r="H131" s="6" t="str">
        <f t="shared" ref="H131:H194" si="4">TEXT(D131,"mmm")</f>
        <v>Aug</v>
      </c>
    </row>
    <row r="132" spans="1:8" ht="24.95" hidden="1" customHeight="1" x14ac:dyDescent="0.25">
      <c r="A132" s="6">
        <v>11045689</v>
      </c>
      <c r="B132" s="2" t="s">
        <v>260</v>
      </c>
      <c r="C132" s="6">
        <v>2000</v>
      </c>
      <c r="D132" s="23">
        <v>41107</v>
      </c>
      <c r="E132" s="2">
        <v>50606</v>
      </c>
      <c r="F132" s="6" t="s">
        <v>201</v>
      </c>
      <c r="G132" s="6" t="s">
        <v>420</v>
      </c>
      <c r="H132" s="6" t="str">
        <f t="shared" si="4"/>
        <v>Jul</v>
      </c>
    </row>
    <row r="133" spans="1:8" ht="24.95" hidden="1" customHeight="1" x14ac:dyDescent="0.25">
      <c r="A133" s="6">
        <v>11045689</v>
      </c>
      <c r="B133" s="2" t="s">
        <v>260</v>
      </c>
      <c r="C133" s="6">
        <v>2000</v>
      </c>
      <c r="D133" s="23">
        <v>41346</v>
      </c>
      <c r="E133" s="2">
        <v>50614</v>
      </c>
      <c r="F133" s="6" t="s">
        <v>201</v>
      </c>
      <c r="G133" s="6" t="s">
        <v>420</v>
      </c>
      <c r="H133" s="6" t="str">
        <f t="shared" si="4"/>
        <v>Mar</v>
      </c>
    </row>
    <row r="134" spans="1:8" ht="24.95" hidden="1" customHeight="1" x14ac:dyDescent="0.25">
      <c r="A134" s="6">
        <v>11027112</v>
      </c>
      <c r="B134" s="2" t="s">
        <v>261</v>
      </c>
      <c r="C134" s="6">
        <v>108000</v>
      </c>
      <c r="D134" s="23">
        <v>41122</v>
      </c>
      <c r="E134" s="2">
        <v>632648</v>
      </c>
      <c r="F134" s="6" t="s">
        <v>201</v>
      </c>
      <c r="G134" s="6" t="s">
        <v>420</v>
      </c>
      <c r="H134" s="6" t="str">
        <f t="shared" si="4"/>
        <v>Aug</v>
      </c>
    </row>
    <row r="135" spans="1:8" ht="24.95" hidden="1" customHeight="1" x14ac:dyDescent="0.25">
      <c r="A135" s="6">
        <v>11025641</v>
      </c>
      <c r="B135" s="2" t="s">
        <v>189</v>
      </c>
      <c r="C135" s="6">
        <v>53387</v>
      </c>
      <c r="D135" s="23">
        <v>41169</v>
      </c>
      <c r="E135" s="2">
        <v>260066</v>
      </c>
      <c r="F135" s="6" t="s">
        <v>201</v>
      </c>
      <c r="G135" s="6" t="s">
        <v>420</v>
      </c>
      <c r="H135" s="6" t="str">
        <f t="shared" si="4"/>
        <v>Sep</v>
      </c>
    </row>
    <row r="136" spans="1:8" ht="24.95" hidden="1" customHeight="1" x14ac:dyDescent="0.25">
      <c r="A136" s="6">
        <v>11063510</v>
      </c>
      <c r="B136" s="2" t="s">
        <v>262</v>
      </c>
      <c r="C136" s="6">
        <v>6000</v>
      </c>
      <c r="D136" s="23">
        <v>41109</v>
      </c>
      <c r="E136" s="2">
        <v>240252</v>
      </c>
      <c r="F136" s="6" t="s">
        <v>201</v>
      </c>
      <c r="G136" s="6" t="s">
        <v>420</v>
      </c>
      <c r="H136" s="6" t="str">
        <f t="shared" si="4"/>
        <v>Jul</v>
      </c>
    </row>
    <row r="137" spans="1:8" ht="24.95" hidden="1" customHeight="1" x14ac:dyDescent="0.25">
      <c r="A137" s="6">
        <v>11062544</v>
      </c>
      <c r="B137" s="2" t="s">
        <v>263</v>
      </c>
      <c r="C137" s="6">
        <v>29001</v>
      </c>
      <c r="D137" s="23">
        <v>41155</v>
      </c>
      <c r="E137" s="2">
        <v>266759</v>
      </c>
      <c r="F137" s="6" t="s">
        <v>201</v>
      </c>
      <c r="G137" s="6" t="s">
        <v>420</v>
      </c>
      <c r="H137" s="6" t="str">
        <f t="shared" si="4"/>
        <v>Sep</v>
      </c>
    </row>
    <row r="138" spans="1:8" ht="24.95" hidden="1" customHeight="1" x14ac:dyDescent="0.25">
      <c r="A138" s="6">
        <v>11067264</v>
      </c>
      <c r="B138" s="2" t="s">
        <v>126</v>
      </c>
      <c r="C138" s="6">
        <v>7001</v>
      </c>
      <c r="D138" s="23">
        <v>41134</v>
      </c>
      <c r="E138" s="2">
        <v>224885</v>
      </c>
      <c r="F138" s="6" t="s">
        <v>201</v>
      </c>
      <c r="G138" s="6" t="s">
        <v>420</v>
      </c>
      <c r="H138" s="6" t="str">
        <f t="shared" si="4"/>
        <v>Aug</v>
      </c>
    </row>
    <row r="139" spans="1:8" ht="24.95" hidden="1" customHeight="1" x14ac:dyDescent="0.25">
      <c r="A139" s="6">
        <v>11067300</v>
      </c>
      <c r="B139" s="2" t="s">
        <v>264</v>
      </c>
      <c r="C139" s="6">
        <v>11000</v>
      </c>
      <c r="D139" s="23">
        <v>41134</v>
      </c>
      <c r="E139" s="2">
        <v>954330</v>
      </c>
      <c r="F139" s="6" t="s">
        <v>201</v>
      </c>
      <c r="G139" s="6" t="s">
        <v>420</v>
      </c>
      <c r="H139" s="6" t="str">
        <f t="shared" si="4"/>
        <v>Aug</v>
      </c>
    </row>
    <row r="140" spans="1:8" ht="24.95" hidden="1" customHeight="1" x14ac:dyDescent="0.25">
      <c r="A140" s="6">
        <v>11064640</v>
      </c>
      <c r="B140" s="2" t="s">
        <v>265</v>
      </c>
      <c r="C140" s="6">
        <v>2500</v>
      </c>
      <c r="D140" s="23">
        <v>41123</v>
      </c>
      <c r="E140" s="2">
        <v>6102</v>
      </c>
      <c r="F140" s="6" t="s">
        <v>201</v>
      </c>
      <c r="G140" s="6" t="s">
        <v>420</v>
      </c>
      <c r="H140" s="6" t="str">
        <f t="shared" si="4"/>
        <v>Aug</v>
      </c>
    </row>
    <row r="141" spans="1:8" ht="24.95" hidden="1" customHeight="1" x14ac:dyDescent="0.25">
      <c r="A141" s="6">
        <v>11063773</v>
      </c>
      <c r="B141" s="2" t="s">
        <v>239</v>
      </c>
      <c r="C141" s="6">
        <v>6000</v>
      </c>
      <c r="D141" s="23">
        <v>41160</v>
      </c>
      <c r="E141" s="2">
        <v>125699</v>
      </c>
      <c r="F141" s="6" t="s">
        <v>201</v>
      </c>
      <c r="G141" s="6" t="s">
        <v>420</v>
      </c>
      <c r="H141" s="6" t="str">
        <f t="shared" si="4"/>
        <v>Sep</v>
      </c>
    </row>
    <row r="142" spans="1:8" ht="24.95" hidden="1" customHeight="1" x14ac:dyDescent="0.25">
      <c r="A142" s="6">
        <v>11066726</v>
      </c>
      <c r="B142" s="2" t="s">
        <v>122</v>
      </c>
      <c r="C142" s="6">
        <v>6666</v>
      </c>
      <c r="D142" s="23">
        <v>41118</v>
      </c>
      <c r="E142" s="2">
        <v>173010</v>
      </c>
      <c r="F142" s="6" t="s">
        <v>201</v>
      </c>
      <c r="G142" s="6" t="s">
        <v>420</v>
      </c>
      <c r="H142" s="6" t="str">
        <f t="shared" si="4"/>
        <v>Jul</v>
      </c>
    </row>
    <row r="143" spans="1:8" ht="24.95" hidden="1" customHeight="1" x14ac:dyDescent="0.25">
      <c r="A143" s="6">
        <v>11040019</v>
      </c>
      <c r="B143" s="2" t="s">
        <v>266</v>
      </c>
      <c r="C143" s="6">
        <v>6055</v>
      </c>
      <c r="D143" s="23">
        <v>41163</v>
      </c>
      <c r="E143" s="2">
        <v>1174</v>
      </c>
      <c r="F143" s="6" t="s">
        <v>201</v>
      </c>
      <c r="G143" s="6" t="s">
        <v>420</v>
      </c>
      <c r="H143" s="6" t="str">
        <f t="shared" si="4"/>
        <v>Sep</v>
      </c>
    </row>
    <row r="144" spans="1:8" ht="24.95" hidden="1" customHeight="1" x14ac:dyDescent="0.25">
      <c r="A144" s="6">
        <v>11065131</v>
      </c>
      <c r="B144" s="2" t="s">
        <v>102</v>
      </c>
      <c r="C144" s="6">
        <v>10000</v>
      </c>
      <c r="D144" s="23">
        <v>41202</v>
      </c>
      <c r="E144" s="2">
        <v>40279</v>
      </c>
      <c r="F144" s="6" t="s">
        <v>201</v>
      </c>
      <c r="G144" s="6" t="s">
        <v>420</v>
      </c>
      <c r="H144" s="6" t="str">
        <f t="shared" si="4"/>
        <v>Oct</v>
      </c>
    </row>
    <row r="145" spans="1:8" ht="24.95" hidden="1" customHeight="1" x14ac:dyDescent="0.25">
      <c r="A145" s="6">
        <v>11065131</v>
      </c>
      <c r="B145" s="2" t="s">
        <v>102</v>
      </c>
      <c r="C145" s="6">
        <v>10000</v>
      </c>
      <c r="D145" s="23">
        <v>41230</v>
      </c>
      <c r="E145" s="2">
        <v>40280</v>
      </c>
      <c r="F145" s="6" t="s">
        <v>201</v>
      </c>
      <c r="G145" s="6" t="s">
        <v>420</v>
      </c>
      <c r="H145" s="6" t="str">
        <f t="shared" si="4"/>
        <v>Nov</v>
      </c>
    </row>
    <row r="146" spans="1:8" ht="24.95" hidden="1" customHeight="1" x14ac:dyDescent="0.25">
      <c r="A146" s="6">
        <v>11059923</v>
      </c>
      <c r="B146" s="2" t="s">
        <v>130</v>
      </c>
      <c r="C146" s="6">
        <v>25000</v>
      </c>
      <c r="D146" s="23">
        <v>41309</v>
      </c>
      <c r="E146" s="2">
        <v>9832</v>
      </c>
      <c r="F146" s="6" t="s">
        <v>201</v>
      </c>
      <c r="G146" s="6" t="s">
        <v>420</v>
      </c>
      <c r="H146" s="6" t="str">
        <f t="shared" si="4"/>
        <v>Feb</v>
      </c>
    </row>
    <row r="147" spans="1:8" ht="24.95" customHeight="1" x14ac:dyDescent="0.25">
      <c r="A147" s="6">
        <v>11059923</v>
      </c>
      <c r="B147" s="2" t="s">
        <v>130</v>
      </c>
      <c r="C147" s="6">
        <v>25000</v>
      </c>
      <c r="D147" s="23">
        <v>41400</v>
      </c>
      <c r="E147" s="2">
        <v>9835</v>
      </c>
      <c r="F147" s="6" t="s">
        <v>201</v>
      </c>
      <c r="G147" s="6" t="s">
        <v>421</v>
      </c>
      <c r="H147" s="6" t="str">
        <f t="shared" si="4"/>
        <v>May</v>
      </c>
    </row>
    <row r="148" spans="1:8" ht="24.95" hidden="1" customHeight="1" x14ac:dyDescent="0.25">
      <c r="A148" s="6">
        <v>11067105</v>
      </c>
      <c r="B148" s="2" t="s">
        <v>267</v>
      </c>
      <c r="C148" s="6">
        <v>6000</v>
      </c>
      <c r="D148" s="23">
        <v>41290</v>
      </c>
      <c r="E148" s="2">
        <v>149470</v>
      </c>
      <c r="F148" s="6" t="s">
        <v>201</v>
      </c>
      <c r="G148" s="6" t="s">
        <v>420</v>
      </c>
      <c r="H148" s="6" t="str">
        <f t="shared" si="4"/>
        <v>Jan</v>
      </c>
    </row>
    <row r="149" spans="1:8" ht="24.95" hidden="1" customHeight="1" x14ac:dyDescent="0.25">
      <c r="A149" s="6">
        <v>11065214</v>
      </c>
      <c r="B149" s="2" t="s">
        <v>103</v>
      </c>
      <c r="C149" s="6">
        <v>36001</v>
      </c>
      <c r="D149" s="23">
        <v>41122</v>
      </c>
      <c r="E149" s="2">
        <v>602282</v>
      </c>
      <c r="F149" s="6" t="s">
        <v>201</v>
      </c>
      <c r="G149" s="6" t="s">
        <v>420</v>
      </c>
      <c r="H149" s="6" t="str">
        <f t="shared" si="4"/>
        <v>Aug</v>
      </c>
    </row>
    <row r="150" spans="1:8" ht="24.95" hidden="1" customHeight="1" x14ac:dyDescent="0.25">
      <c r="A150" s="6">
        <v>11057258</v>
      </c>
      <c r="B150" s="2" t="s">
        <v>250</v>
      </c>
      <c r="C150" s="6">
        <v>5000</v>
      </c>
      <c r="D150" s="23">
        <v>41122</v>
      </c>
      <c r="E150" s="2">
        <v>644991</v>
      </c>
      <c r="F150" s="6" t="s">
        <v>201</v>
      </c>
      <c r="G150" s="6" t="s">
        <v>420</v>
      </c>
      <c r="H150" s="6" t="str">
        <f t="shared" si="4"/>
        <v>Aug</v>
      </c>
    </row>
    <row r="151" spans="1:8" ht="24.95" hidden="1" customHeight="1" x14ac:dyDescent="0.25">
      <c r="A151" s="6">
        <v>11014612</v>
      </c>
      <c r="B151" s="2" t="s">
        <v>268</v>
      </c>
      <c r="C151" s="6">
        <v>1008</v>
      </c>
      <c r="D151" s="23">
        <v>41122</v>
      </c>
      <c r="E151" s="2">
        <v>638617</v>
      </c>
      <c r="F151" s="6" t="s">
        <v>201</v>
      </c>
      <c r="G151" s="6" t="s">
        <v>420</v>
      </c>
      <c r="H151" s="6" t="str">
        <f t="shared" si="4"/>
        <v>Aug</v>
      </c>
    </row>
    <row r="152" spans="1:8" ht="24.95" hidden="1" customHeight="1" x14ac:dyDescent="0.25">
      <c r="A152" s="6">
        <v>11017462</v>
      </c>
      <c r="B152" s="2" t="s">
        <v>269</v>
      </c>
      <c r="C152" s="6">
        <v>1008</v>
      </c>
      <c r="D152" s="23">
        <v>41130</v>
      </c>
      <c r="E152" s="2">
        <v>343105</v>
      </c>
      <c r="F152" s="6" t="s">
        <v>201</v>
      </c>
      <c r="G152" s="6" t="s">
        <v>420</v>
      </c>
      <c r="H152" s="6" t="str">
        <f t="shared" si="4"/>
        <v>Aug</v>
      </c>
    </row>
    <row r="153" spans="1:8" ht="24.95" hidden="1" customHeight="1" x14ac:dyDescent="0.25">
      <c r="A153" s="6">
        <v>11066465</v>
      </c>
      <c r="B153" s="2" t="s">
        <v>115</v>
      </c>
      <c r="C153" s="6">
        <v>18000</v>
      </c>
      <c r="D153" s="23">
        <v>41180</v>
      </c>
      <c r="E153" s="2">
        <v>843358</v>
      </c>
      <c r="F153" s="6" t="s">
        <v>201</v>
      </c>
      <c r="G153" s="6" t="s">
        <v>420</v>
      </c>
      <c r="H153" s="6" t="str">
        <f t="shared" si="4"/>
        <v>Sep</v>
      </c>
    </row>
    <row r="154" spans="1:8" ht="24.95" hidden="1" customHeight="1" x14ac:dyDescent="0.25">
      <c r="A154" s="6">
        <v>11066726</v>
      </c>
      <c r="B154" s="2" t="s">
        <v>122</v>
      </c>
      <c r="C154" s="6">
        <v>6666</v>
      </c>
      <c r="D154" s="23">
        <v>41130</v>
      </c>
      <c r="E154" s="2">
        <v>173010</v>
      </c>
      <c r="F154" s="6" t="s">
        <v>201</v>
      </c>
      <c r="G154" s="6" t="s">
        <v>420</v>
      </c>
      <c r="H154" s="6" t="str">
        <f t="shared" si="4"/>
        <v>Aug</v>
      </c>
    </row>
    <row r="155" spans="1:8" ht="24.95" hidden="1" customHeight="1" x14ac:dyDescent="0.25">
      <c r="A155" s="6">
        <v>11063830</v>
      </c>
      <c r="B155" s="2" t="s">
        <v>234</v>
      </c>
      <c r="C155" s="6">
        <v>10001</v>
      </c>
      <c r="D155" s="23">
        <v>41130</v>
      </c>
      <c r="E155" s="2">
        <v>608515</v>
      </c>
      <c r="F155" s="6" t="s">
        <v>201</v>
      </c>
      <c r="G155" s="6" t="s">
        <v>420</v>
      </c>
      <c r="H155" s="6" t="str">
        <f t="shared" si="4"/>
        <v>Aug</v>
      </c>
    </row>
    <row r="156" spans="1:8" ht="24.95" hidden="1" customHeight="1" x14ac:dyDescent="0.25">
      <c r="A156" s="6">
        <v>11066446</v>
      </c>
      <c r="B156" s="2" t="s">
        <v>114</v>
      </c>
      <c r="C156" s="6">
        <v>50000</v>
      </c>
      <c r="D156" s="23">
        <v>41135</v>
      </c>
      <c r="E156" s="2">
        <v>451277</v>
      </c>
      <c r="F156" s="6" t="s">
        <v>201</v>
      </c>
      <c r="G156" s="6" t="s">
        <v>420</v>
      </c>
      <c r="H156" s="6" t="str">
        <f t="shared" si="4"/>
        <v>Aug</v>
      </c>
    </row>
    <row r="157" spans="1:8" ht="24.95" hidden="1" customHeight="1" x14ac:dyDescent="0.25">
      <c r="A157" s="6">
        <v>11067665</v>
      </c>
      <c r="B157" s="2" t="s">
        <v>129</v>
      </c>
      <c r="C157" s="6">
        <v>6000</v>
      </c>
      <c r="D157" s="23">
        <v>41230</v>
      </c>
      <c r="E157" s="2">
        <v>602514</v>
      </c>
      <c r="F157" s="6" t="s">
        <v>201</v>
      </c>
      <c r="G157" s="6" t="s">
        <v>420</v>
      </c>
      <c r="H157" s="6" t="str">
        <f t="shared" si="4"/>
        <v>Nov</v>
      </c>
    </row>
    <row r="158" spans="1:8" ht="24.95" hidden="1" customHeight="1" x14ac:dyDescent="0.25">
      <c r="A158" s="6">
        <v>11067665</v>
      </c>
      <c r="B158" s="2" t="s">
        <v>129</v>
      </c>
      <c r="C158" s="6">
        <v>6000</v>
      </c>
      <c r="D158" s="23">
        <v>41260</v>
      </c>
      <c r="E158" s="2">
        <v>602515</v>
      </c>
      <c r="F158" s="6" t="s">
        <v>201</v>
      </c>
      <c r="G158" s="6" t="s">
        <v>420</v>
      </c>
      <c r="H158" s="6" t="str">
        <f t="shared" si="4"/>
        <v>Dec</v>
      </c>
    </row>
    <row r="159" spans="1:8" ht="24.95" hidden="1" customHeight="1" x14ac:dyDescent="0.25">
      <c r="A159" s="6">
        <v>11067665</v>
      </c>
      <c r="B159" s="2" t="s">
        <v>129</v>
      </c>
      <c r="C159" s="6">
        <v>6000</v>
      </c>
      <c r="D159" s="23">
        <v>41291</v>
      </c>
      <c r="E159" s="2">
        <v>602516</v>
      </c>
      <c r="F159" s="6" t="s">
        <v>201</v>
      </c>
      <c r="G159" s="6" t="s">
        <v>420</v>
      </c>
      <c r="H159" s="6" t="str">
        <f t="shared" si="4"/>
        <v>Jan</v>
      </c>
    </row>
    <row r="160" spans="1:8" ht="24.95" hidden="1" customHeight="1" x14ac:dyDescent="0.25">
      <c r="A160" s="6">
        <v>11066465</v>
      </c>
      <c r="B160" s="2" t="s">
        <v>115</v>
      </c>
      <c r="C160" s="6">
        <v>18000</v>
      </c>
      <c r="D160" s="23">
        <v>41213</v>
      </c>
      <c r="E160" s="2">
        <v>843358</v>
      </c>
      <c r="F160" s="6" t="s">
        <v>201</v>
      </c>
      <c r="G160" s="6" t="s">
        <v>420</v>
      </c>
      <c r="H160" s="6" t="str">
        <f t="shared" si="4"/>
        <v>Oct</v>
      </c>
    </row>
    <row r="161" spans="1:8" ht="24.95" hidden="1" customHeight="1" x14ac:dyDescent="0.25">
      <c r="A161" s="6">
        <v>11055217</v>
      </c>
      <c r="B161" s="2" t="s">
        <v>270</v>
      </c>
      <c r="C161" s="6">
        <v>15000</v>
      </c>
      <c r="D161" s="23">
        <v>41149</v>
      </c>
      <c r="E161" s="2">
        <v>277476</v>
      </c>
      <c r="F161" s="6" t="s">
        <v>201</v>
      </c>
      <c r="G161" s="6" t="s">
        <v>420</v>
      </c>
      <c r="H161" s="6" t="str">
        <f t="shared" si="4"/>
        <v>Aug</v>
      </c>
    </row>
    <row r="162" spans="1:8" ht="24.95" hidden="1" customHeight="1" x14ac:dyDescent="0.25">
      <c r="A162" s="6">
        <v>11067305</v>
      </c>
      <c r="B162" s="2" t="s">
        <v>127</v>
      </c>
      <c r="C162" s="6">
        <v>50000</v>
      </c>
      <c r="D162" s="23">
        <v>41194</v>
      </c>
      <c r="E162" s="2">
        <v>589854</v>
      </c>
      <c r="F162" s="6" t="s">
        <v>201</v>
      </c>
      <c r="G162" s="6" t="s">
        <v>420</v>
      </c>
      <c r="H162" s="6" t="str">
        <f t="shared" si="4"/>
        <v>Oct</v>
      </c>
    </row>
    <row r="163" spans="1:8" ht="24.95" hidden="1" customHeight="1" x14ac:dyDescent="0.25">
      <c r="A163" s="6">
        <v>11059659</v>
      </c>
      <c r="B163" s="2" t="s">
        <v>271</v>
      </c>
      <c r="C163" s="6">
        <v>5000</v>
      </c>
      <c r="D163" s="23">
        <v>41149</v>
      </c>
      <c r="E163" s="2">
        <v>667222</v>
      </c>
      <c r="F163" s="6" t="s">
        <v>201</v>
      </c>
      <c r="G163" s="6" t="s">
        <v>420</v>
      </c>
      <c r="H163" s="6" t="str">
        <f t="shared" si="4"/>
        <v>Aug</v>
      </c>
    </row>
    <row r="164" spans="1:8" ht="24.95" hidden="1" customHeight="1" x14ac:dyDescent="0.25">
      <c r="A164" s="6">
        <v>11023985</v>
      </c>
      <c r="B164" s="2" t="s">
        <v>272</v>
      </c>
      <c r="C164" s="6">
        <v>1008</v>
      </c>
      <c r="D164" s="23">
        <v>41135</v>
      </c>
      <c r="E164" s="2">
        <v>375513</v>
      </c>
      <c r="F164" s="6" t="s">
        <v>201</v>
      </c>
      <c r="G164" s="6" t="s">
        <v>420</v>
      </c>
      <c r="H164" s="6" t="str">
        <f t="shared" si="4"/>
        <v>Aug</v>
      </c>
    </row>
    <row r="165" spans="1:8" ht="24.95" hidden="1" customHeight="1" x14ac:dyDescent="0.25">
      <c r="A165" s="6">
        <v>11054214</v>
      </c>
      <c r="B165" s="2" t="s">
        <v>273</v>
      </c>
      <c r="C165" s="6">
        <v>1008</v>
      </c>
      <c r="D165" s="23">
        <v>41135</v>
      </c>
      <c r="E165" s="2">
        <v>591545</v>
      </c>
      <c r="F165" s="6" t="s">
        <v>201</v>
      </c>
      <c r="G165" s="6" t="s">
        <v>420</v>
      </c>
      <c r="H165" s="6" t="str">
        <f t="shared" si="4"/>
        <v>Aug</v>
      </c>
    </row>
    <row r="166" spans="1:8" ht="24.95" hidden="1" customHeight="1" x14ac:dyDescent="0.25">
      <c r="A166" s="6">
        <v>11055135</v>
      </c>
      <c r="B166" s="2" t="s">
        <v>274</v>
      </c>
      <c r="C166" s="6">
        <v>1008</v>
      </c>
      <c r="D166" s="23">
        <v>41135</v>
      </c>
      <c r="E166" s="2">
        <v>447781</v>
      </c>
      <c r="F166" s="6" t="s">
        <v>201</v>
      </c>
      <c r="G166" s="6" t="s">
        <v>420</v>
      </c>
      <c r="H166" s="6" t="str">
        <f t="shared" si="4"/>
        <v>Aug</v>
      </c>
    </row>
    <row r="167" spans="1:8" ht="24.95" hidden="1" customHeight="1" x14ac:dyDescent="0.25">
      <c r="A167" s="6">
        <v>11064668</v>
      </c>
      <c r="B167" s="2" t="s">
        <v>98</v>
      </c>
      <c r="C167" s="6">
        <v>30000</v>
      </c>
      <c r="D167" s="23">
        <v>41134</v>
      </c>
      <c r="E167" s="2">
        <v>107927</v>
      </c>
      <c r="F167" s="6" t="s">
        <v>201</v>
      </c>
      <c r="G167" s="6" t="s">
        <v>420</v>
      </c>
      <c r="H167" s="6" t="str">
        <f t="shared" si="4"/>
        <v>Aug</v>
      </c>
    </row>
    <row r="168" spans="1:8" ht="24.95" hidden="1" customHeight="1" x14ac:dyDescent="0.25">
      <c r="A168" s="6">
        <v>11057275</v>
      </c>
      <c r="B168" s="2" t="s">
        <v>74</v>
      </c>
      <c r="C168" s="6">
        <v>25000</v>
      </c>
      <c r="D168" s="23">
        <v>41145</v>
      </c>
      <c r="E168" s="2">
        <v>203484</v>
      </c>
      <c r="F168" s="6" t="s">
        <v>201</v>
      </c>
      <c r="G168" s="6" t="s">
        <v>420</v>
      </c>
      <c r="H168" s="6" t="str">
        <f t="shared" si="4"/>
        <v>Aug</v>
      </c>
    </row>
    <row r="169" spans="1:8" ht="24.95" hidden="1" customHeight="1" x14ac:dyDescent="0.25">
      <c r="A169" s="6">
        <v>11068493</v>
      </c>
      <c r="B169" s="2" t="s">
        <v>139</v>
      </c>
      <c r="C169" s="6">
        <v>25000</v>
      </c>
      <c r="D169" s="23">
        <v>41297</v>
      </c>
      <c r="E169" s="2">
        <v>707149</v>
      </c>
      <c r="F169" s="6" t="s">
        <v>201</v>
      </c>
      <c r="G169" s="6" t="s">
        <v>420</v>
      </c>
      <c r="H169" s="6" t="str">
        <f t="shared" si="4"/>
        <v>Jan</v>
      </c>
    </row>
    <row r="170" spans="1:8" ht="24.95" hidden="1" customHeight="1" x14ac:dyDescent="0.25">
      <c r="A170" s="6">
        <v>11068484</v>
      </c>
      <c r="B170" s="2" t="s">
        <v>275</v>
      </c>
      <c r="C170" s="6">
        <v>25000</v>
      </c>
      <c r="D170" s="23">
        <v>41208</v>
      </c>
      <c r="E170" s="2">
        <v>278399</v>
      </c>
      <c r="F170" s="6" t="s">
        <v>201</v>
      </c>
      <c r="G170" s="6" t="s">
        <v>420</v>
      </c>
      <c r="H170" s="6" t="str">
        <f t="shared" si="4"/>
        <v>Oct</v>
      </c>
    </row>
    <row r="171" spans="1:8" ht="24.95" hidden="1" customHeight="1" x14ac:dyDescent="0.25">
      <c r="A171" s="6">
        <v>11057453</v>
      </c>
      <c r="B171" s="2" t="s">
        <v>276</v>
      </c>
      <c r="C171" s="6">
        <v>5500</v>
      </c>
      <c r="D171" s="23">
        <v>41187</v>
      </c>
      <c r="E171" s="2">
        <v>111</v>
      </c>
      <c r="F171" s="6" t="s">
        <v>201</v>
      </c>
      <c r="G171" s="6" t="s">
        <v>420</v>
      </c>
      <c r="H171" s="6" t="str">
        <f t="shared" si="4"/>
        <v>Oct</v>
      </c>
    </row>
    <row r="172" spans="1:8" ht="24.95" hidden="1" customHeight="1" x14ac:dyDescent="0.25">
      <c r="A172" s="6">
        <v>11068561</v>
      </c>
      <c r="B172" s="2" t="s">
        <v>141</v>
      </c>
      <c r="C172" s="6">
        <v>5000</v>
      </c>
      <c r="D172" s="23">
        <v>41258</v>
      </c>
      <c r="E172" s="2">
        <v>152056</v>
      </c>
      <c r="F172" s="6" t="s">
        <v>201</v>
      </c>
      <c r="G172" s="6" t="s">
        <v>420</v>
      </c>
      <c r="H172" s="6" t="str">
        <f t="shared" si="4"/>
        <v>Dec</v>
      </c>
    </row>
    <row r="173" spans="1:8" ht="24.95" hidden="1" customHeight="1" x14ac:dyDescent="0.25">
      <c r="A173" s="6">
        <v>11068561</v>
      </c>
      <c r="B173" s="2" t="s">
        <v>141</v>
      </c>
      <c r="C173" s="6">
        <v>5000</v>
      </c>
      <c r="D173" s="23">
        <v>41290</v>
      </c>
      <c r="E173" s="2">
        <v>152057</v>
      </c>
      <c r="F173" s="6" t="s">
        <v>201</v>
      </c>
      <c r="G173" s="6" t="s">
        <v>420</v>
      </c>
      <c r="H173" s="6" t="str">
        <f t="shared" si="4"/>
        <v>Jan</v>
      </c>
    </row>
    <row r="174" spans="1:8" ht="24.95" hidden="1" customHeight="1" x14ac:dyDescent="0.25">
      <c r="A174" s="6">
        <v>11068561</v>
      </c>
      <c r="B174" s="2" t="s">
        <v>141</v>
      </c>
      <c r="C174" s="6">
        <v>5000</v>
      </c>
      <c r="D174" s="23">
        <v>41319</v>
      </c>
      <c r="E174" s="2">
        <v>152058</v>
      </c>
      <c r="F174" s="6" t="s">
        <v>201</v>
      </c>
      <c r="G174" s="6" t="s">
        <v>420</v>
      </c>
      <c r="H174" s="6" t="str">
        <f t="shared" si="4"/>
        <v>Feb</v>
      </c>
    </row>
    <row r="175" spans="1:8" ht="24.95" hidden="1" customHeight="1" x14ac:dyDescent="0.25">
      <c r="A175" s="6">
        <v>11068666</v>
      </c>
      <c r="B175" s="2" t="s">
        <v>142</v>
      </c>
      <c r="C175" s="6">
        <v>10000</v>
      </c>
      <c r="D175" s="23">
        <v>41187</v>
      </c>
      <c r="E175" s="2">
        <v>627635</v>
      </c>
      <c r="F175" s="6" t="s">
        <v>201</v>
      </c>
      <c r="G175" s="6" t="s">
        <v>420</v>
      </c>
      <c r="H175" s="6" t="str">
        <f t="shared" si="4"/>
        <v>Oct</v>
      </c>
    </row>
    <row r="176" spans="1:8" ht="24.95" hidden="1" customHeight="1" x14ac:dyDescent="0.25">
      <c r="A176" s="6">
        <v>11068729</v>
      </c>
      <c r="B176" s="2" t="s">
        <v>143</v>
      </c>
      <c r="C176" s="6">
        <v>6000</v>
      </c>
      <c r="D176" s="23">
        <v>41281</v>
      </c>
      <c r="E176" s="2">
        <v>788058</v>
      </c>
      <c r="F176" s="6" t="s">
        <v>201</v>
      </c>
      <c r="G176" s="6" t="s">
        <v>420</v>
      </c>
      <c r="H176" s="6" t="str">
        <f t="shared" si="4"/>
        <v>Jan</v>
      </c>
    </row>
    <row r="177" spans="1:8" ht="24.95" hidden="1" customHeight="1" x14ac:dyDescent="0.25">
      <c r="A177" s="6">
        <v>11052839</v>
      </c>
      <c r="B177" s="2" t="s">
        <v>277</v>
      </c>
      <c r="C177" s="6">
        <v>25000</v>
      </c>
      <c r="D177" s="23">
        <v>41200</v>
      </c>
      <c r="E177" s="2">
        <v>2</v>
      </c>
      <c r="F177" s="6" t="s">
        <v>201</v>
      </c>
      <c r="G177" s="6" t="s">
        <v>420</v>
      </c>
      <c r="H177" s="6" t="str">
        <f t="shared" si="4"/>
        <v>Oct</v>
      </c>
    </row>
    <row r="178" spans="1:8" ht="24.95" hidden="1" customHeight="1" x14ac:dyDescent="0.25">
      <c r="A178" s="6">
        <v>11070195</v>
      </c>
      <c r="B178" s="2" t="s">
        <v>172</v>
      </c>
      <c r="C178" s="6">
        <v>55001</v>
      </c>
      <c r="D178" s="23">
        <v>41277</v>
      </c>
      <c r="E178" s="2">
        <v>44359</v>
      </c>
      <c r="F178" s="6" t="s">
        <v>201</v>
      </c>
      <c r="G178" s="6" t="s">
        <v>420</v>
      </c>
      <c r="H178" s="6" t="str">
        <f t="shared" si="4"/>
        <v>Jan</v>
      </c>
    </row>
    <row r="179" spans="1:8" ht="24.95" hidden="1" customHeight="1" x14ac:dyDescent="0.25">
      <c r="A179" s="6">
        <v>11070419</v>
      </c>
      <c r="B179" s="2" t="s">
        <v>177</v>
      </c>
      <c r="C179" s="6">
        <v>36001</v>
      </c>
      <c r="D179" s="23">
        <v>41316</v>
      </c>
      <c r="E179" s="2">
        <v>16378</v>
      </c>
      <c r="F179" s="6" t="s">
        <v>201</v>
      </c>
      <c r="G179" s="6" t="s">
        <v>420</v>
      </c>
      <c r="H179" s="6" t="str">
        <f t="shared" si="4"/>
        <v>Feb</v>
      </c>
    </row>
    <row r="180" spans="1:8" ht="24.95" hidden="1" customHeight="1" x14ac:dyDescent="0.25">
      <c r="A180" s="6">
        <v>11070772</v>
      </c>
      <c r="B180" s="2" t="s">
        <v>183</v>
      </c>
      <c r="C180" s="6">
        <v>10000</v>
      </c>
      <c r="D180" s="23">
        <v>41347</v>
      </c>
      <c r="E180" s="2">
        <v>279383</v>
      </c>
      <c r="F180" s="6" t="s">
        <v>201</v>
      </c>
      <c r="G180" s="6" t="s">
        <v>420</v>
      </c>
      <c r="H180" s="6" t="str">
        <f t="shared" si="4"/>
        <v>Mar</v>
      </c>
    </row>
    <row r="181" spans="1:8" ht="24.95" hidden="1" customHeight="1" x14ac:dyDescent="0.25">
      <c r="A181" s="6">
        <v>11030724</v>
      </c>
      <c r="B181" s="2" t="s">
        <v>221</v>
      </c>
      <c r="C181" s="6">
        <v>18500</v>
      </c>
      <c r="D181" s="23">
        <v>41352</v>
      </c>
      <c r="E181" s="2">
        <v>904927</v>
      </c>
      <c r="F181" s="6" t="s">
        <v>201</v>
      </c>
      <c r="G181" s="6" t="s">
        <v>420</v>
      </c>
      <c r="H181" s="6" t="str">
        <f t="shared" si="4"/>
        <v>Mar</v>
      </c>
    </row>
    <row r="182" spans="1:8" ht="24.95" hidden="1" customHeight="1" x14ac:dyDescent="0.25">
      <c r="A182" s="6">
        <v>11063078</v>
      </c>
      <c r="B182" s="2" t="s">
        <v>278</v>
      </c>
      <c r="C182" s="6">
        <v>20000</v>
      </c>
      <c r="D182" s="23">
        <v>41199</v>
      </c>
      <c r="E182" s="2">
        <v>11995</v>
      </c>
      <c r="F182" s="6" t="s">
        <v>201</v>
      </c>
      <c r="G182" s="6" t="s">
        <v>420</v>
      </c>
      <c r="H182" s="6" t="str">
        <f t="shared" si="4"/>
        <v>Oct</v>
      </c>
    </row>
    <row r="183" spans="1:8" ht="24.95" hidden="1" customHeight="1" x14ac:dyDescent="0.25">
      <c r="A183" s="6">
        <v>11063078</v>
      </c>
      <c r="B183" s="2" t="s">
        <v>278</v>
      </c>
      <c r="C183" s="6">
        <v>10000</v>
      </c>
      <c r="D183" s="23">
        <v>41319</v>
      </c>
      <c r="E183" s="2">
        <v>11997</v>
      </c>
      <c r="F183" s="6" t="s">
        <v>201</v>
      </c>
      <c r="G183" s="6" t="s">
        <v>420</v>
      </c>
      <c r="H183" s="6" t="str">
        <f t="shared" si="4"/>
        <v>Feb</v>
      </c>
    </row>
    <row r="184" spans="1:8" ht="24.95" hidden="1" customHeight="1" x14ac:dyDescent="0.25">
      <c r="A184" s="6">
        <v>11069031</v>
      </c>
      <c r="B184" s="2" t="s">
        <v>150</v>
      </c>
      <c r="C184" s="6">
        <v>5000</v>
      </c>
      <c r="D184" s="23">
        <v>41208</v>
      </c>
      <c r="E184" s="2">
        <v>397118</v>
      </c>
      <c r="F184" s="6" t="s">
        <v>201</v>
      </c>
      <c r="G184" s="6" t="s">
        <v>420</v>
      </c>
      <c r="H184" s="6" t="str">
        <f t="shared" si="4"/>
        <v>Oct</v>
      </c>
    </row>
    <row r="185" spans="1:8" ht="24.95" hidden="1" customHeight="1" x14ac:dyDescent="0.25">
      <c r="A185" s="6">
        <v>11069203</v>
      </c>
      <c r="B185" s="2" t="s">
        <v>152</v>
      </c>
      <c r="C185" s="6">
        <v>36001</v>
      </c>
      <c r="D185" s="23">
        <v>41223</v>
      </c>
      <c r="E185" s="2">
        <v>267609</v>
      </c>
      <c r="F185" s="6" t="s">
        <v>201</v>
      </c>
      <c r="G185" s="6" t="s">
        <v>420</v>
      </c>
      <c r="H185" s="6" t="str">
        <f t="shared" si="4"/>
        <v>Nov</v>
      </c>
    </row>
    <row r="186" spans="1:8" ht="24.95" hidden="1" customHeight="1" x14ac:dyDescent="0.25">
      <c r="A186" s="6">
        <v>11061431</v>
      </c>
      <c r="B186" s="2" t="s">
        <v>279</v>
      </c>
      <c r="C186" s="6">
        <v>6000</v>
      </c>
      <c r="D186" s="23">
        <v>41218</v>
      </c>
      <c r="E186" s="2">
        <v>280500</v>
      </c>
      <c r="F186" s="6" t="s">
        <v>201</v>
      </c>
      <c r="G186" s="6" t="s">
        <v>420</v>
      </c>
      <c r="H186" s="6" t="str">
        <f t="shared" si="4"/>
        <v>Nov</v>
      </c>
    </row>
    <row r="187" spans="1:8" ht="24.95" hidden="1" customHeight="1" x14ac:dyDescent="0.25">
      <c r="A187" s="6">
        <v>11069412</v>
      </c>
      <c r="B187" s="2" t="s">
        <v>161</v>
      </c>
      <c r="C187" s="6">
        <v>10000</v>
      </c>
      <c r="D187" s="23">
        <v>41230</v>
      </c>
      <c r="E187" s="2">
        <v>704684</v>
      </c>
      <c r="F187" s="6" t="s">
        <v>201</v>
      </c>
      <c r="G187" s="6" t="s">
        <v>420</v>
      </c>
      <c r="H187" s="6" t="str">
        <f t="shared" si="4"/>
        <v>Nov</v>
      </c>
    </row>
    <row r="188" spans="1:8" ht="24.95" hidden="1" customHeight="1" x14ac:dyDescent="0.25">
      <c r="A188" s="6">
        <v>11058970</v>
      </c>
      <c r="B188" s="2" t="s">
        <v>280</v>
      </c>
      <c r="C188" s="6">
        <v>25000</v>
      </c>
      <c r="D188" s="23">
        <v>41218</v>
      </c>
      <c r="E188" s="2">
        <v>61359</v>
      </c>
      <c r="F188" s="6" t="s">
        <v>201</v>
      </c>
      <c r="G188" s="6" t="s">
        <v>420</v>
      </c>
      <c r="H188" s="6" t="str">
        <f t="shared" si="4"/>
        <v>Nov</v>
      </c>
    </row>
    <row r="189" spans="1:8" ht="24.95" hidden="1" customHeight="1" x14ac:dyDescent="0.25">
      <c r="A189" s="6">
        <v>11058970</v>
      </c>
      <c r="B189" s="2" t="s">
        <v>280</v>
      </c>
      <c r="C189" s="6">
        <v>15000</v>
      </c>
      <c r="D189" s="23">
        <v>41228</v>
      </c>
      <c r="E189" s="2">
        <v>61360</v>
      </c>
      <c r="F189" s="6" t="s">
        <v>201</v>
      </c>
      <c r="G189" s="6" t="s">
        <v>420</v>
      </c>
      <c r="H189" s="6" t="str">
        <f t="shared" si="4"/>
        <v>Nov</v>
      </c>
    </row>
    <row r="190" spans="1:8" ht="24.95" hidden="1" customHeight="1" x14ac:dyDescent="0.25">
      <c r="A190" s="6">
        <v>11011706</v>
      </c>
      <c r="B190" s="2" t="s">
        <v>281</v>
      </c>
      <c r="C190" s="6">
        <v>1008</v>
      </c>
      <c r="D190" s="23">
        <v>41149</v>
      </c>
      <c r="E190" s="2">
        <v>911383</v>
      </c>
      <c r="F190" s="6" t="s">
        <v>201</v>
      </c>
      <c r="G190" s="6" t="s">
        <v>420</v>
      </c>
      <c r="H190" s="6" t="str">
        <f t="shared" si="4"/>
        <v>Aug</v>
      </c>
    </row>
    <row r="191" spans="1:8" ht="24.95" hidden="1" customHeight="1" x14ac:dyDescent="0.25">
      <c r="A191" s="6">
        <v>11065436</v>
      </c>
      <c r="B191" s="2" t="s">
        <v>85</v>
      </c>
      <c r="C191" s="6">
        <v>30000</v>
      </c>
      <c r="D191" s="23">
        <v>41180</v>
      </c>
      <c r="E191" s="2">
        <v>984355</v>
      </c>
      <c r="F191" s="6" t="s">
        <v>201</v>
      </c>
      <c r="G191" s="6" t="s">
        <v>420</v>
      </c>
      <c r="H191" s="6" t="str">
        <f t="shared" si="4"/>
        <v>Sep</v>
      </c>
    </row>
    <row r="192" spans="1:8" ht="24.95" hidden="1" customHeight="1" x14ac:dyDescent="0.25">
      <c r="A192" s="6">
        <v>11033900</v>
      </c>
      <c r="B192" s="2" t="s">
        <v>282</v>
      </c>
      <c r="C192" s="6">
        <v>20000</v>
      </c>
      <c r="D192" s="23">
        <v>41145</v>
      </c>
      <c r="E192" s="2">
        <v>228874</v>
      </c>
      <c r="F192" s="6" t="s">
        <v>201</v>
      </c>
      <c r="G192" s="6" t="s">
        <v>420</v>
      </c>
      <c r="H192" s="6" t="str">
        <f t="shared" si="4"/>
        <v>Aug</v>
      </c>
    </row>
    <row r="193" spans="1:8" ht="24.95" hidden="1" customHeight="1" x14ac:dyDescent="0.25">
      <c r="A193" s="6">
        <v>11064858</v>
      </c>
      <c r="B193" s="2" t="s">
        <v>283</v>
      </c>
      <c r="C193" s="6">
        <v>25000</v>
      </c>
      <c r="D193" s="23">
        <v>41198</v>
      </c>
      <c r="E193" s="2">
        <v>100678</v>
      </c>
      <c r="F193" s="6" t="s">
        <v>201</v>
      </c>
      <c r="G193" s="6" t="s">
        <v>420</v>
      </c>
      <c r="H193" s="6" t="str">
        <f t="shared" si="4"/>
        <v>Oct</v>
      </c>
    </row>
    <row r="194" spans="1:8" ht="24.95" hidden="1" customHeight="1" x14ac:dyDescent="0.25">
      <c r="A194" s="6">
        <v>11068048</v>
      </c>
      <c r="B194" s="2" t="s">
        <v>284</v>
      </c>
      <c r="C194" s="6">
        <v>55001</v>
      </c>
      <c r="D194" s="23">
        <v>41169</v>
      </c>
      <c r="E194" s="2">
        <v>152315</v>
      </c>
      <c r="F194" s="6" t="s">
        <v>201</v>
      </c>
      <c r="G194" s="6" t="s">
        <v>420</v>
      </c>
      <c r="H194" s="6" t="str">
        <f t="shared" si="4"/>
        <v>Sep</v>
      </c>
    </row>
    <row r="195" spans="1:8" ht="24.95" hidden="1" customHeight="1" x14ac:dyDescent="0.25">
      <c r="A195" s="6">
        <v>11048694</v>
      </c>
      <c r="B195" s="2" t="s">
        <v>285</v>
      </c>
      <c r="C195" s="6">
        <v>504</v>
      </c>
      <c r="D195" s="23">
        <v>41149</v>
      </c>
      <c r="E195" s="2">
        <v>332993</v>
      </c>
      <c r="F195" s="6" t="s">
        <v>201</v>
      </c>
      <c r="G195" s="6" t="s">
        <v>420</v>
      </c>
      <c r="H195" s="6" t="str">
        <f t="shared" ref="H195:H258" si="5">TEXT(D195,"mmm")</f>
        <v>Aug</v>
      </c>
    </row>
    <row r="196" spans="1:8" ht="24.95" hidden="1" customHeight="1" x14ac:dyDescent="0.25">
      <c r="A196" s="6">
        <v>11064118</v>
      </c>
      <c r="B196" s="2" t="s">
        <v>251</v>
      </c>
      <c r="C196" s="6">
        <v>12000</v>
      </c>
      <c r="D196" s="23">
        <v>41145</v>
      </c>
      <c r="E196" s="2">
        <v>63084</v>
      </c>
      <c r="F196" s="6" t="s">
        <v>201</v>
      </c>
      <c r="G196" s="6" t="s">
        <v>420</v>
      </c>
      <c r="H196" s="6" t="str">
        <f t="shared" si="5"/>
        <v>Aug</v>
      </c>
    </row>
    <row r="197" spans="1:8" ht="24.95" hidden="1" customHeight="1" x14ac:dyDescent="0.25">
      <c r="A197" s="6">
        <v>11063776</v>
      </c>
      <c r="B197" s="2" t="s">
        <v>215</v>
      </c>
      <c r="C197" s="6">
        <v>5000</v>
      </c>
      <c r="D197" s="23">
        <v>41145</v>
      </c>
      <c r="E197" s="2">
        <v>183743</v>
      </c>
      <c r="F197" s="6" t="s">
        <v>201</v>
      </c>
      <c r="G197" s="6" t="s">
        <v>420</v>
      </c>
      <c r="H197" s="6" t="str">
        <f t="shared" si="5"/>
        <v>Aug</v>
      </c>
    </row>
    <row r="198" spans="1:8" ht="24.95" hidden="1" customHeight="1" x14ac:dyDescent="0.25">
      <c r="A198" s="6">
        <v>11061242</v>
      </c>
      <c r="B198" s="2" t="s">
        <v>286</v>
      </c>
      <c r="C198" s="6">
        <v>3000</v>
      </c>
      <c r="D198" s="23">
        <v>41297</v>
      </c>
      <c r="E198" s="2">
        <v>719862</v>
      </c>
      <c r="F198" s="6" t="s">
        <v>201</v>
      </c>
      <c r="G198" s="6" t="s">
        <v>420</v>
      </c>
      <c r="H198" s="6" t="str">
        <f t="shared" si="5"/>
        <v>Jan</v>
      </c>
    </row>
    <row r="199" spans="1:8" ht="24.95" hidden="1" customHeight="1" x14ac:dyDescent="0.25">
      <c r="A199" s="6">
        <v>11058421</v>
      </c>
      <c r="B199" s="2" t="s">
        <v>287</v>
      </c>
      <c r="C199" s="6">
        <v>20000</v>
      </c>
      <c r="D199" s="23">
        <v>41153</v>
      </c>
      <c r="E199" s="2">
        <v>812490</v>
      </c>
      <c r="F199" s="6" t="s">
        <v>201</v>
      </c>
      <c r="G199" s="6" t="s">
        <v>420</v>
      </c>
      <c r="H199" s="6" t="str">
        <f t="shared" si="5"/>
        <v>Sep</v>
      </c>
    </row>
    <row r="200" spans="1:8" ht="24.95" hidden="1" customHeight="1" x14ac:dyDescent="0.25">
      <c r="A200" s="6">
        <v>11058974</v>
      </c>
      <c r="B200" s="2" t="s">
        <v>206</v>
      </c>
      <c r="C200" s="6">
        <v>10000</v>
      </c>
      <c r="D200" s="23">
        <v>41318</v>
      </c>
      <c r="E200" s="2">
        <v>193126</v>
      </c>
      <c r="F200" s="6" t="s">
        <v>201</v>
      </c>
      <c r="G200" s="6" t="s">
        <v>420</v>
      </c>
      <c r="H200" s="6" t="str">
        <f t="shared" si="5"/>
        <v>Feb</v>
      </c>
    </row>
    <row r="201" spans="1:8" ht="24.95" hidden="1" customHeight="1" x14ac:dyDescent="0.25">
      <c r="A201" s="6">
        <v>11069238</v>
      </c>
      <c r="B201" s="2" t="s">
        <v>153</v>
      </c>
      <c r="C201" s="6">
        <v>6000</v>
      </c>
      <c r="D201" s="23">
        <v>41218</v>
      </c>
      <c r="E201" s="2">
        <v>51607</v>
      </c>
      <c r="F201" s="6" t="s">
        <v>201</v>
      </c>
      <c r="G201" s="6" t="s">
        <v>420</v>
      </c>
      <c r="H201" s="6" t="str">
        <f t="shared" si="5"/>
        <v>Nov</v>
      </c>
    </row>
    <row r="202" spans="1:8" ht="24.95" hidden="1" customHeight="1" x14ac:dyDescent="0.25">
      <c r="A202" s="6">
        <v>11067894</v>
      </c>
      <c r="B202" s="2" t="s">
        <v>132</v>
      </c>
      <c r="C202" s="6">
        <v>6001</v>
      </c>
      <c r="D202" s="23">
        <v>41149</v>
      </c>
      <c r="E202" s="2">
        <v>993244</v>
      </c>
      <c r="F202" s="6" t="s">
        <v>201</v>
      </c>
      <c r="G202" s="6" t="s">
        <v>420</v>
      </c>
      <c r="H202" s="6" t="str">
        <f t="shared" si="5"/>
        <v>Aug</v>
      </c>
    </row>
    <row r="203" spans="1:8" ht="24.95" hidden="1" customHeight="1" x14ac:dyDescent="0.25">
      <c r="A203" s="6">
        <v>11067894</v>
      </c>
      <c r="B203" s="2" t="s">
        <v>132</v>
      </c>
      <c r="C203" s="6">
        <v>30000</v>
      </c>
      <c r="D203" s="23">
        <v>41180</v>
      </c>
      <c r="E203" s="2">
        <v>993245</v>
      </c>
      <c r="F203" s="6" t="s">
        <v>201</v>
      </c>
      <c r="G203" s="6" t="s">
        <v>420</v>
      </c>
      <c r="H203" s="6" t="str">
        <f t="shared" si="5"/>
        <v>Sep</v>
      </c>
    </row>
    <row r="204" spans="1:8" ht="24.95" hidden="1" customHeight="1" x14ac:dyDescent="0.25">
      <c r="A204" s="6">
        <v>11017399</v>
      </c>
      <c r="B204" s="2" t="s">
        <v>288</v>
      </c>
      <c r="C204" s="6">
        <v>25000</v>
      </c>
      <c r="D204" s="23">
        <v>41234</v>
      </c>
      <c r="E204" s="2">
        <v>64662</v>
      </c>
      <c r="F204" s="6" t="s">
        <v>201</v>
      </c>
      <c r="G204" s="6" t="s">
        <v>420</v>
      </c>
      <c r="H204" s="6" t="str">
        <f t="shared" si="5"/>
        <v>Nov</v>
      </c>
    </row>
    <row r="205" spans="1:8" ht="24.95" hidden="1" customHeight="1" x14ac:dyDescent="0.25">
      <c r="A205" s="6">
        <v>11017399</v>
      </c>
      <c r="B205" s="2" t="s">
        <v>288</v>
      </c>
      <c r="C205" s="6">
        <v>25000</v>
      </c>
      <c r="D205" s="23">
        <v>41293</v>
      </c>
      <c r="E205" s="2">
        <v>64663</v>
      </c>
      <c r="F205" s="6" t="s">
        <v>201</v>
      </c>
      <c r="G205" s="6" t="s">
        <v>420</v>
      </c>
      <c r="H205" s="6" t="str">
        <f t="shared" si="5"/>
        <v>Jan</v>
      </c>
    </row>
    <row r="206" spans="1:8" ht="24.95" hidden="1" customHeight="1" x14ac:dyDescent="0.25">
      <c r="A206" s="6">
        <v>11017399</v>
      </c>
      <c r="B206" s="2" t="s">
        <v>288</v>
      </c>
      <c r="C206" s="6">
        <v>25000</v>
      </c>
      <c r="D206" s="23">
        <v>41352</v>
      </c>
      <c r="E206" s="2">
        <v>64664</v>
      </c>
      <c r="F206" s="6" t="s">
        <v>201</v>
      </c>
      <c r="G206" s="6" t="s">
        <v>420</v>
      </c>
      <c r="H206" s="6" t="str">
        <f t="shared" si="5"/>
        <v>Mar</v>
      </c>
    </row>
    <row r="207" spans="1:8" ht="24.95" customHeight="1" x14ac:dyDescent="0.25">
      <c r="A207" s="6">
        <v>11017399</v>
      </c>
      <c r="B207" s="2" t="s">
        <v>288</v>
      </c>
      <c r="C207" s="6">
        <v>25000</v>
      </c>
      <c r="D207" s="23">
        <v>41412</v>
      </c>
      <c r="E207" s="2">
        <v>64665</v>
      </c>
      <c r="F207" s="6" t="s">
        <v>201</v>
      </c>
      <c r="G207" s="6" t="s">
        <v>421</v>
      </c>
      <c r="H207" s="6" t="str">
        <f t="shared" si="5"/>
        <v>May</v>
      </c>
    </row>
    <row r="208" spans="1:8" ht="24.95" customHeight="1" x14ac:dyDescent="0.25">
      <c r="A208" s="6">
        <v>11017399</v>
      </c>
      <c r="B208" s="2" t="s">
        <v>288</v>
      </c>
      <c r="C208" s="6">
        <v>25000</v>
      </c>
      <c r="D208" s="23">
        <v>41475</v>
      </c>
      <c r="E208" s="2">
        <v>64666</v>
      </c>
      <c r="F208" s="6" t="s">
        <v>201</v>
      </c>
      <c r="G208" s="6" t="s">
        <v>421</v>
      </c>
      <c r="H208" s="6" t="str">
        <f t="shared" si="5"/>
        <v>Jul</v>
      </c>
    </row>
    <row r="209" spans="1:8" ht="24.95" customHeight="1" x14ac:dyDescent="0.25">
      <c r="A209" s="6">
        <v>11017399</v>
      </c>
      <c r="B209" s="2" t="s">
        <v>288</v>
      </c>
      <c r="C209" s="6">
        <v>25000</v>
      </c>
      <c r="D209" s="23">
        <v>41537</v>
      </c>
      <c r="E209" s="2">
        <v>64667</v>
      </c>
      <c r="F209" s="6" t="s">
        <v>201</v>
      </c>
      <c r="G209" s="6" t="s">
        <v>421</v>
      </c>
      <c r="H209" s="6" t="str">
        <f t="shared" si="5"/>
        <v>Sep</v>
      </c>
    </row>
    <row r="210" spans="1:8" ht="24.95" customHeight="1" x14ac:dyDescent="0.25">
      <c r="A210" s="6">
        <v>11017399</v>
      </c>
      <c r="B210" s="2" t="s">
        <v>288</v>
      </c>
      <c r="C210" s="6">
        <v>25000</v>
      </c>
      <c r="D210" s="23">
        <v>41603</v>
      </c>
      <c r="E210" s="2">
        <v>64668</v>
      </c>
      <c r="F210" s="6" t="s">
        <v>201</v>
      </c>
      <c r="G210" s="6" t="s">
        <v>421</v>
      </c>
      <c r="H210" s="6" t="str">
        <f t="shared" si="5"/>
        <v>Nov</v>
      </c>
    </row>
    <row r="211" spans="1:8" ht="24.95" hidden="1" customHeight="1" x14ac:dyDescent="0.25">
      <c r="A211" s="6">
        <v>11068225</v>
      </c>
      <c r="B211" s="2" t="s">
        <v>134</v>
      </c>
      <c r="C211" s="6">
        <v>25000</v>
      </c>
      <c r="D211" s="23">
        <v>41272</v>
      </c>
      <c r="E211" s="2">
        <v>180311</v>
      </c>
      <c r="F211" s="6" t="s">
        <v>201</v>
      </c>
      <c r="G211" s="6" t="s">
        <v>420</v>
      </c>
      <c r="H211" s="6" t="str">
        <f t="shared" si="5"/>
        <v>Dec</v>
      </c>
    </row>
    <row r="212" spans="1:8" ht="24.95" customHeight="1" x14ac:dyDescent="0.25">
      <c r="A212" s="6">
        <v>11068225</v>
      </c>
      <c r="B212" s="2" t="s">
        <v>134</v>
      </c>
      <c r="C212" s="6">
        <v>25000</v>
      </c>
      <c r="D212" s="23">
        <v>41367</v>
      </c>
      <c r="E212" s="2">
        <v>180312</v>
      </c>
      <c r="F212" s="6" t="s">
        <v>201</v>
      </c>
      <c r="G212" s="6" t="s">
        <v>421</v>
      </c>
      <c r="H212" s="6" t="str">
        <f t="shared" si="5"/>
        <v>Apr</v>
      </c>
    </row>
    <row r="213" spans="1:8" ht="24.95" hidden="1" customHeight="1" x14ac:dyDescent="0.25">
      <c r="A213" s="6">
        <v>11041641</v>
      </c>
      <c r="B213" s="2" t="s">
        <v>289</v>
      </c>
      <c r="C213" s="6">
        <v>5500</v>
      </c>
      <c r="D213" s="23">
        <v>41169</v>
      </c>
      <c r="E213" s="2">
        <v>68048</v>
      </c>
      <c r="F213" s="6" t="s">
        <v>201</v>
      </c>
      <c r="G213" s="6" t="s">
        <v>420</v>
      </c>
      <c r="H213" s="6" t="str">
        <f t="shared" si="5"/>
        <v>Sep</v>
      </c>
    </row>
    <row r="214" spans="1:8" ht="24.95" hidden="1" customHeight="1" x14ac:dyDescent="0.25">
      <c r="A214" s="6">
        <v>11057954</v>
      </c>
      <c r="B214" s="2" t="s">
        <v>290</v>
      </c>
      <c r="C214" s="6">
        <v>25000</v>
      </c>
      <c r="D214" s="23">
        <v>41173</v>
      </c>
      <c r="E214" s="2">
        <v>51952</v>
      </c>
      <c r="F214" s="6" t="s">
        <v>201</v>
      </c>
      <c r="G214" s="6" t="s">
        <v>420</v>
      </c>
      <c r="H214" s="6" t="str">
        <f t="shared" si="5"/>
        <v>Sep</v>
      </c>
    </row>
    <row r="215" spans="1:8" ht="24.95" hidden="1" customHeight="1" x14ac:dyDescent="0.25">
      <c r="A215" s="6">
        <v>11023284</v>
      </c>
      <c r="B215" s="2" t="s">
        <v>291</v>
      </c>
      <c r="C215" s="6">
        <v>30000</v>
      </c>
      <c r="D215" s="23">
        <v>41165</v>
      </c>
      <c r="E215" s="2">
        <v>3939</v>
      </c>
      <c r="F215" s="6" t="s">
        <v>201</v>
      </c>
      <c r="G215" s="6" t="s">
        <v>420</v>
      </c>
      <c r="H215" s="6" t="str">
        <f t="shared" si="5"/>
        <v>Sep</v>
      </c>
    </row>
    <row r="216" spans="1:8" ht="24.95" hidden="1" customHeight="1" x14ac:dyDescent="0.25">
      <c r="A216" s="6">
        <v>11067971</v>
      </c>
      <c r="B216" s="2" t="s">
        <v>292</v>
      </c>
      <c r="C216" s="6">
        <v>25001</v>
      </c>
      <c r="D216" s="23">
        <v>41152</v>
      </c>
      <c r="E216" s="2">
        <v>988469</v>
      </c>
      <c r="F216" s="6" t="s">
        <v>201</v>
      </c>
      <c r="G216" s="6" t="s">
        <v>420</v>
      </c>
      <c r="H216" s="6" t="str">
        <f t="shared" si="5"/>
        <v>Aug</v>
      </c>
    </row>
    <row r="217" spans="1:8" ht="24.95" hidden="1" customHeight="1" x14ac:dyDescent="0.25">
      <c r="A217" s="6">
        <v>11059894</v>
      </c>
      <c r="B217" s="2" t="s">
        <v>293</v>
      </c>
      <c r="C217" s="6">
        <v>20000</v>
      </c>
      <c r="D217" s="23">
        <v>41194</v>
      </c>
      <c r="E217" s="2">
        <v>428542</v>
      </c>
      <c r="F217" s="6" t="s">
        <v>201</v>
      </c>
      <c r="G217" s="6" t="s">
        <v>420</v>
      </c>
      <c r="H217" s="6" t="str">
        <f t="shared" si="5"/>
        <v>Oct</v>
      </c>
    </row>
    <row r="218" spans="1:8" ht="24.95" hidden="1" customHeight="1" x14ac:dyDescent="0.25">
      <c r="A218" s="6">
        <v>11059894</v>
      </c>
      <c r="B218" s="2" t="s">
        <v>293</v>
      </c>
      <c r="C218" s="6">
        <v>10000</v>
      </c>
      <c r="D218" s="23">
        <v>41255</v>
      </c>
      <c r="E218" s="2">
        <v>428543</v>
      </c>
      <c r="F218" s="6" t="s">
        <v>201</v>
      </c>
      <c r="G218" s="6" t="s">
        <v>420</v>
      </c>
      <c r="H218" s="6" t="str">
        <f t="shared" si="5"/>
        <v>Dec</v>
      </c>
    </row>
    <row r="219" spans="1:8" ht="24.95" hidden="1" customHeight="1" x14ac:dyDescent="0.25">
      <c r="A219" s="6">
        <v>11059894</v>
      </c>
      <c r="B219" s="2" t="s">
        <v>293</v>
      </c>
      <c r="C219" s="6">
        <v>20000</v>
      </c>
      <c r="D219" s="23">
        <v>41316</v>
      </c>
      <c r="E219" s="2">
        <v>428544</v>
      </c>
      <c r="F219" s="6" t="s">
        <v>201</v>
      </c>
      <c r="G219" s="6" t="s">
        <v>420</v>
      </c>
      <c r="H219" s="6" t="str">
        <f t="shared" si="5"/>
        <v>Feb</v>
      </c>
    </row>
    <row r="220" spans="1:8" ht="24.95" customHeight="1" x14ac:dyDescent="0.25">
      <c r="A220" s="6">
        <v>11059894</v>
      </c>
      <c r="B220" s="2" t="s">
        <v>293</v>
      </c>
      <c r="C220" s="6">
        <v>10000</v>
      </c>
      <c r="D220" s="23">
        <v>41437</v>
      </c>
      <c r="E220" s="2">
        <v>428546</v>
      </c>
      <c r="F220" s="6" t="s">
        <v>201</v>
      </c>
      <c r="G220" s="6" t="s">
        <v>421</v>
      </c>
      <c r="H220" s="6" t="str">
        <f t="shared" si="5"/>
        <v>Jun</v>
      </c>
    </row>
    <row r="221" spans="1:8" ht="24.95" hidden="1" customHeight="1" x14ac:dyDescent="0.25">
      <c r="A221" s="6">
        <v>11063776</v>
      </c>
      <c r="B221" s="2" t="s">
        <v>215</v>
      </c>
      <c r="C221" s="6">
        <v>10000</v>
      </c>
      <c r="D221" s="23">
        <v>41153</v>
      </c>
      <c r="E221" s="2">
        <v>47876</v>
      </c>
      <c r="F221" s="6" t="s">
        <v>201</v>
      </c>
      <c r="G221" s="6" t="s">
        <v>420</v>
      </c>
      <c r="H221" s="6" t="str">
        <f t="shared" si="5"/>
        <v>Sep</v>
      </c>
    </row>
    <row r="222" spans="1:8" ht="24.95" hidden="1" customHeight="1" x14ac:dyDescent="0.25">
      <c r="A222" s="6">
        <v>11057356</v>
      </c>
      <c r="B222" s="2" t="s">
        <v>44</v>
      </c>
      <c r="C222" s="6">
        <v>5000</v>
      </c>
      <c r="D222" s="23">
        <v>41169</v>
      </c>
      <c r="E222" s="2">
        <v>225319</v>
      </c>
      <c r="F222" s="6" t="s">
        <v>201</v>
      </c>
      <c r="G222" s="6" t="s">
        <v>420</v>
      </c>
      <c r="H222" s="6" t="str">
        <f t="shared" si="5"/>
        <v>Sep</v>
      </c>
    </row>
    <row r="223" spans="1:8" ht="24.95" hidden="1" customHeight="1" x14ac:dyDescent="0.25">
      <c r="A223" s="6">
        <v>11057343</v>
      </c>
      <c r="B223" s="2" t="s">
        <v>294</v>
      </c>
      <c r="C223" s="6">
        <v>2770</v>
      </c>
      <c r="D223" s="23">
        <v>41176</v>
      </c>
      <c r="E223" s="2">
        <v>555999</v>
      </c>
      <c r="F223" s="6" t="s">
        <v>201</v>
      </c>
      <c r="G223" s="6" t="s">
        <v>420</v>
      </c>
      <c r="H223" s="6" t="str">
        <f t="shared" si="5"/>
        <v>Sep</v>
      </c>
    </row>
    <row r="224" spans="1:8" ht="24.95" hidden="1" customHeight="1" x14ac:dyDescent="0.25">
      <c r="A224" s="6">
        <v>11067827</v>
      </c>
      <c r="B224" s="2" t="s">
        <v>131</v>
      </c>
      <c r="C224" s="6">
        <v>25000</v>
      </c>
      <c r="D224" s="23">
        <v>41157</v>
      </c>
      <c r="E224" s="2">
        <v>851770</v>
      </c>
      <c r="F224" s="6" t="s">
        <v>201</v>
      </c>
      <c r="G224" s="6" t="s">
        <v>420</v>
      </c>
      <c r="H224" s="6" t="str">
        <f t="shared" si="5"/>
        <v>Sep</v>
      </c>
    </row>
    <row r="225" spans="1:8" ht="24.95" hidden="1" customHeight="1" x14ac:dyDescent="0.25">
      <c r="A225" s="6">
        <v>11062039</v>
      </c>
      <c r="B225" s="2" t="s">
        <v>223</v>
      </c>
      <c r="C225" s="6">
        <v>25000</v>
      </c>
      <c r="D225" s="23">
        <v>41163</v>
      </c>
      <c r="E225" s="2">
        <v>620477</v>
      </c>
      <c r="F225" s="6" t="s">
        <v>201</v>
      </c>
      <c r="G225" s="6" t="s">
        <v>420</v>
      </c>
      <c r="H225" s="6" t="str">
        <f t="shared" si="5"/>
        <v>Sep</v>
      </c>
    </row>
    <row r="226" spans="1:8" ht="24.95" hidden="1" customHeight="1" x14ac:dyDescent="0.25">
      <c r="A226" s="6">
        <v>11050629</v>
      </c>
      <c r="B226" s="2" t="s">
        <v>208</v>
      </c>
      <c r="C226" s="6">
        <v>4500</v>
      </c>
      <c r="D226" s="23">
        <v>41162</v>
      </c>
      <c r="E226" s="2">
        <v>349435</v>
      </c>
      <c r="F226" s="6" t="s">
        <v>201</v>
      </c>
      <c r="G226" s="6" t="s">
        <v>420</v>
      </c>
      <c r="H226" s="6" t="str">
        <f t="shared" si="5"/>
        <v>Sep</v>
      </c>
    </row>
    <row r="227" spans="1:8" ht="24.95" hidden="1" customHeight="1" x14ac:dyDescent="0.25">
      <c r="A227" s="6">
        <v>11068559</v>
      </c>
      <c r="B227" s="2" t="s">
        <v>140</v>
      </c>
      <c r="C227" s="6">
        <v>16001</v>
      </c>
      <c r="D227" s="23">
        <v>41181</v>
      </c>
      <c r="E227" s="2">
        <v>58186</v>
      </c>
      <c r="F227" s="6" t="s">
        <v>201</v>
      </c>
      <c r="G227" s="6" t="s">
        <v>420</v>
      </c>
      <c r="H227" s="6" t="str">
        <f t="shared" si="5"/>
        <v>Sep</v>
      </c>
    </row>
    <row r="228" spans="1:8" ht="24.95" hidden="1" customHeight="1" x14ac:dyDescent="0.25">
      <c r="A228" s="6">
        <v>11068559</v>
      </c>
      <c r="B228" s="2" t="s">
        <v>140</v>
      </c>
      <c r="C228" s="6">
        <v>10000</v>
      </c>
      <c r="D228" s="23">
        <v>41218</v>
      </c>
      <c r="E228" s="2">
        <v>58187</v>
      </c>
      <c r="F228" s="6" t="s">
        <v>201</v>
      </c>
      <c r="G228" s="6" t="s">
        <v>420</v>
      </c>
      <c r="H228" s="6" t="str">
        <f t="shared" si="5"/>
        <v>Nov</v>
      </c>
    </row>
    <row r="229" spans="1:8" ht="24.95" hidden="1" customHeight="1" x14ac:dyDescent="0.25">
      <c r="A229" s="6">
        <v>11068559</v>
      </c>
      <c r="B229" s="2" t="s">
        <v>140</v>
      </c>
      <c r="C229" s="6">
        <v>10000</v>
      </c>
      <c r="D229" s="23">
        <v>41242</v>
      </c>
      <c r="E229" s="2">
        <v>58188</v>
      </c>
      <c r="F229" s="6" t="s">
        <v>201</v>
      </c>
      <c r="G229" s="6" t="s">
        <v>420</v>
      </c>
      <c r="H229" s="6" t="str">
        <f t="shared" si="5"/>
        <v>Nov</v>
      </c>
    </row>
    <row r="230" spans="1:8" ht="24.95" hidden="1" customHeight="1" x14ac:dyDescent="0.25">
      <c r="A230" s="6">
        <v>11064668</v>
      </c>
      <c r="B230" s="2" t="s">
        <v>98</v>
      </c>
      <c r="C230" s="6">
        <v>15000</v>
      </c>
      <c r="D230" s="23">
        <v>41197</v>
      </c>
      <c r="E230" s="2">
        <v>107945</v>
      </c>
      <c r="F230" s="6" t="s">
        <v>201</v>
      </c>
      <c r="G230" s="6" t="s">
        <v>420</v>
      </c>
      <c r="H230" s="6" t="str">
        <f t="shared" si="5"/>
        <v>Oct</v>
      </c>
    </row>
    <row r="231" spans="1:8" ht="24.95" hidden="1" customHeight="1" x14ac:dyDescent="0.25">
      <c r="A231" s="6">
        <v>11057669</v>
      </c>
      <c r="B231" s="2" t="s">
        <v>295</v>
      </c>
      <c r="C231" s="6">
        <v>6000</v>
      </c>
      <c r="D231" s="23">
        <v>41176</v>
      </c>
      <c r="E231" s="2">
        <v>290563</v>
      </c>
      <c r="F231" s="6" t="s">
        <v>201</v>
      </c>
      <c r="G231" s="6" t="s">
        <v>420</v>
      </c>
      <c r="H231" s="6" t="str">
        <f t="shared" si="5"/>
        <v>Sep</v>
      </c>
    </row>
    <row r="232" spans="1:8" ht="24.95" hidden="1" customHeight="1" x14ac:dyDescent="0.25">
      <c r="A232" s="6">
        <v>11061194</v>
      </c>
      <c r="B232" s="2" t="s">
        <v>296</v>
      </c>
      <c r="C232" s="6">
        <v>150000</v>
      </c>
      <c r="D232" s="23">
        <v>41169</v>
      </c>
      <c r="E232" s="2">
        <v>148766</v>
      </c>
      <c r="F232" s="6" t="s">
        <v>201</v>
      </c>
      <c r="G232" s="6" t="s">
        <v>420</v>
      </c>
      <c r="H232" s="6" t="str">
        <f t="shared" si="5"/>
        <v>Sep</v>
      </c>
    </row>
    <row r="233" spans="1:8" ht="24.95" hidden="1" customHeight="1" x14ac:dyDescent="0.25">
      <c r="A233" s="6">
        <v>11061194</v>
      </c>
      <c r="B233" s="2" t="s">
        <v>296</v>
      </c>
      <c r="C233" s="6">
        <v>25000</v>
      </c>
      <c r="D233" s="23">
        <v>41169</v>
      </c>
      <c r="E233" s="2">
        <v>148767</v>
      </c>
      <c r="F233" s="6" t="s">
        <v>201</v>
      </c>
      <c r="G233" s="6" t="s">
        <v>420</v>
      </c>
      <c r="H233" s="6" t="str">
        <f t="shared" si="5"/>
        <v>Sep</v>
      </c>
    </row>
    <row r="234" spans="1:8" ht="24.95" hidden="1" customHeight="1" x14ac:dyDescent="0.25">
      <c r="A234" s="6">
        <v>11063773</v>
      </c>
      <c r="B234" s="2" t="s">
        <v>239</v>
      </c>
      <c r="C234" s="6">
        <v>6000</v>
      </c>
      <c r="D234" s="23">
        <v>41258</v>
      </c>
      <c r="E234" s="2">
        <v>541351</v>
      </c>
      <c r="F234" s="6" t="s">
        <v>201</v>
      </c>
      <c r="G234" s="6" t="s">
        <v>420</v>
      </c>
      <c r="H234" s="6" t="str">
        <f t="shared" si="5"/>
        <v>Dec</v>
      </c>
    </row>
    <row r="235" spans="1:8" ht="24.95" hidden="1" customHeight="1" x14ac:dyDescent="0.25">
      <c r="A235" s="6">
        <v>11038495</v>
      </c>
      <c r="B235" s="2" t="s">
        <v>297</v>
      </c>
      <c r="C235" s="6">
        <v>15555</v>
      </c>
      <c r="D235" s="23">
        <v>41180</v>
      </c>
      <c r="E235" s="2">
        <v>315139</v>
      </c>
      <c r="F235" s="6" t="s">
        <v>201</v>
      </c>
      <c r="G235" s="6" t="s">
        <v>420</v>
      </c>
      <c r="H235" s="6" t="str">
        <f t="shared" si="5"/>
        <v>Sep</v>
      </c>
    </row>
    <row r="236" spans="1:8" ht="24.95" customHeight="1" x14ac:dyDescent="0.25">
      <c r="A236" s="6">
        <v>11069235</v>
      </c>
      <c r="B236" s="2" t="s">
        <v>73</v>
      </c>
      <c r="C236" s="6">
        <v>6000</v>
      </c>
      <c r="D236" s="23">
        <v>41367</v>
      </c>
      <c r="E236" s="2">
        <v>358126</v>
      </c>
      <c r="F236" s="6" t="s">
        <v>201</v>
      </c>
      <c r="G236" s="6" t="s">
        <v>421</v>
      </c>
      <c r="H236" s="6" t="str">
        <f t="shared" si="5"/>
        <v>Apr</v>
      </c>
    </row>
    <row r="237" spans="1:8" ht="24.95" hidden="1" customHeight="1" x14ac:dyDescent="0.25">
      <c r="A237" s="6">
        <v>11068364</v>
      </c>
      <c r="B237" s="2" t="s">
        <v>138</v>
      </c>
      <c r="C237" s="6">
        <v>25000</v>
      </c>
      <c r="D237" s="23">
        <v>41176</v>
      </c>
      <c r="E237" s="2">
        <v>745974</v>
      </c>
      <c r="F237" s="6" t="s">
        <v>201</v>
      </c>
      <c r="G237" s="6" t="s">
        <v>420</v>
      </c>
      <c r="H237" s="6" t="str">
        <f t="shared" si="5"/>
        <v>Sep</v>
      </c>
    </row>
    <row r="238" spans="1:8" ht="24.95" hidden="1" customHeight="1" x14ac:dyDescent="0.25">
      <c r="A238" s="6">
        <v>11069353</v>
      </c>
      <c r="B238" s="2" t="s">
        <v>156</v>
      </c>
      <c r="C238" s="6">
        <v>16001</v>
      </c>
      <c r="D238" s="23">
        <v>41223</v>
      </c>
      <c r="E238" s="2">
        <v>139197</v>
      </c>
      <c r="F238" s="6" t="s">
        <v>201</v>
      </c>
      <c r="G238" s="6" t="s">
        <v>420</v>
      </c>
      <c r="H238" s="6" t="str">
        <f t="shared" si="5"/>
        <v>Nov</v>
      </c>
    </row>
    <row r="239" spans="1:8" ht="24.95" hidden="1" customHeight="1" x14ac:dyDescent="0.25">
      <c r="A239" s="6">
        <v>11064503</v>
      </c>
      <c r="B239" s="2" t="s">
        <v>93</v>
      </c>
      <c r="C239" s="6">
        <v>15000</v>
      </c>
      <c r="D239" s="23">
        <v>41240</v>
      </c>
      <c r="E239" s="2">
        <v>110037</v>
      </c>
      <c r="F239" s="6" t="s">
        <v>201</v>
      </c>
      <c r="G239" s="6" t="s">
        <v>420</v>
      </c>
      <c r="H239" s="6" t="str">
        <f t="shared" si="5"/>
        <v>Nov</v>
      </c>
    </row>
    <row r="240" spans="1:8" ht="24.95" hidden="1" customHeight="1" x14ac:dyDescent="0.25">
      <c r="A240" s="6">
        <v>11065427</v>
      </c>
      <c r="B240" s="2" t="s">
        <v>107</v>
      </c>
      <c r="C240" s="6">
        <v>25000</v>
      </c>
      <c r="D240" s="23">
        <v>41236</v>
      </c>
      <c r="E240" s="2">
        <v>139274</v>
      </c>
      <c r="F240" s="6" t="s">
        <v>201</v>
      </c>
      <c r="G240" s="6" t="s">
        <v>420</v>
      </c>
      <c r="H240" s="6" t="str">
        <f t="shared" si="5"/>
        <v>Nov</v>
      </c>
    </row>
    <row r="241" spans="1:8" ht="24.95" hidden="1" customHeight="1" x14ac:dyDescent="0.25">
      <c r="A241" s="6">
        <v>11050629</v>
      </c>
      <c r="B241" s="2" t="s">
        <v>208</v>
      </c>
      <c r="C241" s="6">
        <v>4500</v>
      </c>
      <c r="D241" s="23">
        <v>41176</v>
      </c>
      <c r="E241" s="2">
        <v>349435</v>
      </c>
      <c r="F241" s="6" t="s">
        <v>201</v>
      </c>
      <c r="G241" s="6" t="s">
        <v>420</v>
      </c>
      <c r="H241" s="6" t="str">
        <f t="shared" si="5"/>
        <v>Sep</v>
      </c>
    </row>
    <row r="242" spans="1:8" ht="24.95" hidden="1" customHeight="1" x14ac:dyDescent="0.25">
      <c r="A242" s="6">
        <v>11016494</v>
      </c>
      <c r="B242" s="2" t="s">
        <v>232</v>
      </c>
      <c r="C242" s="6">
        <v>10000</v>
      </c>
      <c r="D242" s="23">
        <v>41176</v>
      </c>
      <c r="E242" s="2">
        <v>476883</v>
      </c>
      <c r="F242" s="6" t="s">
        <v>201</v>
      </c>
      <c r="G242" s="6" t="s">
        <v>420</v>
      </c>
      <c r="H242" s="6" t="str">
        <f t="shared" si="5"/>
        <v>Sep</v>
      </c>
    </row>
    <row r="243" spans="1:8" ht="24.95" hidden="1" customHeight="1" x14ac:dyDescent="0.25">
      <c r="A243" s="6">
        <v>11057356</v>
      </c>
      <c r="B243" s="2" t="s">
        <v>44</v>
      </c>
      <c r="C243" s="6">
        <v>5000</v>
      </c>
      <c r="D243" s="23">
        <v>41180</v>
      </c>
      <c r="E243" s="2">
        <v>225319</v>
      </c>
      <c r="F243" s="6" t="s">
        <v>201</v>
      </c>
      <c r="G243" s="6" t="s">
        <v>420</v>
      </c>
      <c r="H243" s="6" t="str">
        <f t="shared" si="5"/>
        <v>Sep</v>
      </c>
    </row>
    <row r="244" spans="1:8" ht="24.95" hidden="1" customHeight="1" x14ac:dyDescent="0.25">
      <c r="A244" s="6">
        <v>11010059</v>
      </c>
      <c r="B244" s="2" t="s">
        <v>259</v>
      </c>
      <c r="C244" s="6">
        <v>10000</v>
      </c>
      <c r="D244" s="23">
        <v>41181</v>
      </c>
      <c r="E244" s="2">
        <v>167978</v>
      </c>
      <c r="F244" s="6" t="s">
        <v>201</v>
      </c>
      <c r="G244" s="6" t="s">
        <v>420</v>
      </c>
      <c r="H244" s="6" t="str">
        <f t="shared" si="5"/>
        <v>Sep</v>
      </c>
    </row>
    <row r="245" spans="1:8" ht="24.95" hidden="1" customHeight="1" x14ac:dyDescent="0.25">
      <c r="A245" s="6">
        <v>11068945</v>
      </c>
      <c r="B245" s="2" t="s">
        <v>298</v>
      </c>
      <c r="C245" s="6">
        <v>10000</v>
      </c>
      <c r="D245" s="23">
        <v>41202</v>
      </c>
      <c r="E245" s="2">
        <v>409036</v>
      </c>
      <c r="F245" s="6" t="s">
        <v>201</v>
      </c>
      <c r="G245" s="6" t="s">
        <v>420</v>
      </c>
      <c r="H245" s="6" t="str">
        <f t="shared" si="5"/>
        <v>Oct</v>
      </c>
    </row>
    <row r="246" spans="1:8" ht="24.95" hidden="1" customHeight="1" x14ac:dyDescent="0.25">
      <c r="A246" s="6">
        <v>11068307</v>
      </c>
      <c r="B246" s="2" t="s">
        <v>135</v>
      </c>
      <c r="C246" s="6">
        <v>6000</v>
      </c>
      <c r="D246" s="23">
        <v>41202</v>
      </c>
      <c r="E246" s="2">
        <v>594243</v>
      </c>
      <c r="F246" s="6" t="s">
        <v>201</v>
      </c>
      <c r="G246" s="6" t="s">
        <v>420</v>
      </c>
      <c r="H246" s="6" t="str">
        <f t="shared" si="5"/>
        <v>Oct</v>
      </c>
    </row>
    <row r="247" spans="1:8" ht="24.95" hidden="1" customHeight="1" x14ac:dyDescent="0.25">
      <c r="A247" s="6">
        <v>11068307</v>
      </c>
      <c r="B247" s="2" t="s">
        <v>135</v>
      </c>
      <c r="C247" s="6">
        <v>6000</v>
      </c>
      <c r="D247" s="23">
        <v>41270</v>
      </c>
      <c r="E247" s="2">
        <v>594246</v>
      </c>
      <c r="F247" s="6" t="s">
        <v>201</v>
      </c>
      <c r="G247" s="6" t="s">
        <v>420</v>
      </c>
      <c r="H247" s="6" t="str">
        <f t="shared" si="5"/>
        <v>Dec</v>
      </c>
    </row>
    <row r="248" spans="1:8" ht="24.95" hidden="1" customHeight="1" x14ac:dyDescent="0.25">
      <c r="A248" s="6">
        <v>11068364</v>
      </c>
      <c r="B248" s="2" t="s">
        <v>138</v>
      </c>
      <c r="C248" s="6">
        <v>25000</v>
      </c>
      <c r="D248" s="23">
        <v>41181</v>
      </c>
      <c r="E248" s="2">
        <v>745974</v>
      </c>
      <c r="F248" s="6" t="s">
        <v>201</v>
      </c>
      <c r="G248" s="6" t="s">
        <v>420</v>
      </c>
      <c r="H248" s="6" t="str">
        <f t="shared" si="5"/>
        <v>Sep</v>
      </c>
    </row>
    <row r="249" spans="1:8" ht="24.95" hidden="1" customHeight="1" x14ac:dyDescent="0.25">
      <c r="A249" s="6">
        <v>11057669</v>
      </c>
      <c r="B249" s="2" t="s">
        <v>295</v>
      </c>
      <c r="C249" s="6">
        <v>6000</v>
      </c>
      <c r="D249" s="23">
        <v>41185</v>
      </c>
      <c r="E249" s="2">
        <v>290563</v>
      </c>
      <c r="F249" s="6" t="s">
        <v>201</v>
      </c>
      <c r="G249" s="6" t="s">
        <v>420</v>
      </c>
      <c r="H249" s="6" t="str">
        <f t="shared" si="5"/>
        <v>Oct</v>
      </c>
    </row>
    <row r="250" spans="1:8" ht="24.95" hidden="1" customHeight="1" x14ac:dyDescent="0.25">
      <c r="A250" s="6">
        <v>11065623</v>
      </c>
      <c r="B250" s="2" t="s">
        <v>110</v>
      </c>
      <c r="C250" s="6">
        <v>25000</v>
      </c>
      <c r="D250" s="23">
        <v>41187</v>
      </c>
      <c r="E250" s="2">
        <v>536754</v>
      </c>
      <c r="F250" s="6" t="s">
        <v>201</v>
      </c>
      <c r="G250" s="6" t="s">
        <v>420</v>
      </c>
      <c r="H250" s="6" t="str">
        <f t="shared" si="5"/>
        <v>Oct</v>
      </c>
    </row>
    <row r="251" spans="1:8" ht="24.95" hidden="1" customHeight="1" x14ac:dyDescent="0.25">
      <c r="A251" s="6">
        <v>11064524</v>
      </c>
      <c r="B251" s="2" t="s">
        <v>94</v>
      </c>
      <c r="C251" s="6">
        <v>6000</v>
      </c>
      <c r="D251" s="23">
        <v>41187</v>
      </c>
      <c r="E251" s="2">
        <v>690698</v>
      </c>
      <c r="F251" s="6" t="s">
        <v>201</v>
      </c>
      <c r="G251" s="6" t="s">
        <v>420</v>
      </c>
      <c r="H251" s="6" t="str">
        <f t="shared" si="5"/>
        <v>Oct</v>
      </c>
    </row>
    <row r="252" spans="1:8" ht="24.95" hidden="1" customHeight="1" x14ac:dyDescent="0.25">
      <c r="A252" s="6">
        <v>11057356</v>
      </c>
      <c r="B252" s="2" t="s">
        <v>44</v>
      </c>
      <c r="C252" s="6">
        <v>5000</v>
      </c>
      <c r="D252" s="23">
        <v>41190</v>
      </c>
      <c r="E252" s="2">
        <v>225319</v>
      </c>
      <c r="F252" s="6" t="s">
        <v>201</v>
      </c>
      <c r="G252" s="6" t="s">
        <v>420</v>
      </c>
      <c r="H252" s="6" t="str">
        <f t="shared" si="5"/>
        <v>Oct</v>
      </c>
    </row>
    <row r="253" spans="1:8" ht="24.95" hidden="1" customHeight="1" x14ac:dyDescent="0.25">
      <c r="A253" s="6">
        <v>11053865</v>
      </c>
      <c r="B253" s="2" t="s">
        <v>299</v>
      </c>
      <c r="C253" s="6">
        <v>3000</v>
      </c>
      <c r="D253" s="23">
        <v>41222</v>
      </c>
      <c r="E253" s="2">
        <v>6</v>
      </c>
      <c r="F253" s="6" t="s">
        <v>201</v>
      </c>
      <c r="G253" s="6" t="s">
        <v>420</v>
      </c>
      <c r="H253" s="6" t="str">
        <f t="shared" si="5"/>
        <v>Nov</v>
      </c>
    </row>
    <row r="254" spans="1:8" ht="24.95" hidden="1" customHeight="1" x14ac:dyDescent="0.25">
      <c r="A254" s="6">
        <v>11064907</v>
      </c>
      <c r="B254" s="2" t="s">
        <v>300</v>
      </c>
      <c r="C254" s="6">
        <v>10000</v>
      </c>
      <c r="D254" s="23">
        <v>41260</v>
      </c>
      <c r="E254" s="2">
        <v>38554</v>
      </c>
      <c r="F254" s="6" t="s">
        <v>201</v>
      </c>
      <c r="G254" s="6" t="s">
        <v>420</v>
      </c>
      <c r="H254" s="6" t="str">
        <f t="shared" si="5"/>
        <v>Dec</v>
      </c>
    </row>
    <row r="255" spans="1:8" ht="24.95" hidden="1" customHeight="1" x14ac:dyDescent="0.25">
      <c r="A255" s="6">
        <v>11064907</v>
      </c>
      <c r="B255" s="2" t="s">
        <v>300</v>
      </c>
      <c r="C255" s="6">
        <v>15000</v>
      </c>
      <c r="D255" s="23">
        <v>41285</v>
      </c>
      <c r="E255" s="2">
        <v>38555</v>
      </c>
      <c r="F255" s="6" t="s">
        <v>201</v>
      </c>
      <c r="G255" s="6" t="s">
        <v>420</v>
      </c>
      <c r="H255" s="6" t="str">
        <f t="shared" si="5"/>
        <v>Jan</v>
      </c>
    </row>
    <row r="256" spans="1:8" ht="24.95" hidden="1" customHeight="1" x14ac:dyDescent="0.25">
      <c r="A256" s="6">
        <v>11024732</v>
      </c>
      <c r="B256" s="2" t="s">
        <v>146</v>
      </c>
      <c r="C256" s="6">
        <v>25000</v>
      </c>
      <c r="D256" s="23">
        <v>41194</v>
      </c>
      <c r="E256" s="2">
        <v>231</v>
      </c>
      <c r="F256" s="6" t="s">
        <v>201</v>
      </c>
      <c r="G256" s="6" t="s">
        <v>420</v>
      </c>
      <c r="H256" s="6" t="str">
        <f t="shared" si="5"/>
        <v>Oct</v>
      </c>
    </row>
    <row r="257" spans="1:8" ht="24.95" hidden="1" customHeight="1" x14ac:dyDescent="0.25">
      <c r="A257" s="6">
        <v>11069363</v>
      </c>
      <c r="B257" s="2" t="s">
        <v>158</v>
      </c>
      <c r="C257" s="6">
        <v>12000</v>
      </c>
      <c r="D257" s="23">
        <v>41257</v>
      </c>
      <c r="E257" s="2">
        <v>902678</v>
      </c>
      <c r="F257" s="6" t="s">
        <v>201</v>
      </c>
      <c r="G257" s="6" t="s">
        <v>420</v>
      </c>
      <c r="H257" s="6" t="str">
        <f t="shared" si="5"/>
        <v>Dec</v>
      </c>
    </row>
    <row r="258" spans="1:8" ht="24.95" hidden="1" customHeight="1" x14ac:dyDescent="0.25">
      <c r="A258" s="6">
        <v>11069005</v>
      </c>
      <c r="B258" s="2" t="s">
        <v>149</v>
      </c>
      <c r="C258" s="6">
        <v>15000</v>
      </c>
      <c r="D258" s="23">
        <v>41218</v>
      </c>
      <c r="E258" s="2">
        <v>338956</v>
      </c>
      <c r="F258" s="6" t="s">
        <v>201</v>
      </c>
      <c r="G258" s="6" t="s">
        <v>420</v>
      </c>
      <c r="H258" s="6" t="str">
        <f t="shared" si="5"/>
        <v>Nov</v>
      </c>
    </row>
    <row r="259" spans="1:8" ht="24.95" hidden="1" customHeight="1" x14ac:dyDescent="0.25">
      <c r="A259" s="6">
        <v>11068897</v>
      </c>
      <c r="B259" s="2" t="s">
        <v>147</v>
      </c>
      <c r="C259" s="6">
        <v>10000</v>
      </c>
      <c r="D259" s="23">
        <v>41272</v>
      </c>
      <c r="E259" s="2">
        <v>519891</v>
      </c>
      <c r="F259" s="6" t="s">
        <v>201</v>
      </c>
      <c r="G259" s="6" t="s">
        <v>420</v>
      </c>
      <c r="H259" s="6" t="str">
        <f t="shared" ref="H259:H322" si="6">TEXT(D259,"mmm")</f>
        <v>Dec</v>
      </c>
    </row>
    <row r="260" spans="1:8" ht="24.95" hidden="1" customHeight="1" x14ac:dyDescent="0.25">
      <c r="A260" s="6">
        <v>11068897</v>
      </c>
      <c r="B260" s="2" t="s">
        <v>147</v>
      </c>
      <c r="C260" s="6">
        <v>16000</v>
      </c>
      <c r="D260" s="23">
        <v>41218</v>
      </c>
      <c r="E260" s="2">
        <v>519892</v>
      </c>
      <c r="F260" s="6" t="s">
        <v>201</v>
      </c>
      <c r="G260" s="6" t="s">
        <v>420</v>
      </c>
      <c r="H260" s="6" t="str">
        <f t="shared" si="6"/>
        <v>Nov</v>
      </c>
    </row>
    <row r="261" spans="1:8" ht="24.95" hidden="1" customHeight="1" x14ac:dyDescent="0.25">
      <c r="A261" s="6">
        <v>11068941</v>
      </c>
      <c r="B261" s="2" t="s">
        <v>148</v>
      </c>
      <c r="C261" s="6">
        <v>12500</v>
      </c>
      <c r="D261" s="23">
        <v>41228</v>
      </c>
      <c r="E261" s="2">
        <v>85487</v>
      </c>
      <c r="F261" s="6" t="s">
        <v>201</v>
      </c>
      <c r="G261" s="6" t="s">
        <v>420</v>
      </c>
      <c r="H261" s="6" t="str">
        <f t="shared" si="6"/>
        <v>Nov</v>
      </c>
    </row>
    <row r="262" spans="1:8" ht="24.95" hidden="1" customHeight="1" x14ac:dyDescent="0.25">
      <c r="A262" s="6">
        <v>11064668</v>
      </c>
      <c r="B262" s="2" t="s">
        <v>98</v>
      </c>
      <c r="C262" s="6">
        <v>10000</v>
      </c>
      <c r="D262" s="23">
        <v>41218</v>
      </c>
      <c r="E262" s="2">
        <v>107947</v>
      </c>
      <c r="F262" s="6" t="s">
        <v>201</v>
      </c>
      <c r="G262" s="6" t="s">
        <v>420</v>
      </c>
      <c r="H262" s="6" t="str">
        <f t="shared" si="6"/>
        <v>Nov</v>
      </c>
    </row>
    <row r="263" spans="1:8" ht="24.95" hidden="1" customHeight="1" x14ac:dyDescent="0.25">
      <c r="A263" s="6">
        <v>11067262</v>
      </c>
      <c r="B263" s="2" t="s">
        <v>301</v>
      </c>
      <c r="C263" s="6">
        <v>650000</v>
      </c>
      <c r="D263" s="23">
        <v>41240</v>
      </c>
      <c r="E263" s="2">
        <v>393876</v>
      </c>
      <c r="F263" s="6" t="s">
        <v>201</v>
      </c>
      <c r="G263" s="6" t="s">
        <v>420</v>
      </c>
      <c r="H263" s="6" t="str">
        <f t="shared" si="6"/>
        <v>Nov</v>
      </c>
    </row>
    <row r="264" spans="1:8" ht="24.95" hidden="1" customHeight="1" x14ac:dyDescent="0.25">
      <c r="A264" s="6">
        <v>11069613</v>
      </c>
      <c r="B264" s="2" t="s">
        <v>162</v>
      </c>
      <c r="C264" s="6">
        <v>6000</v>
      </c>
      <c r="D264" s="23">
        <v>41362</v>
      </c>
      <c r="E264" s="2">
        <v>16131</v>
      </c>
      <c r="F264" s="6" t="s">
        <v>201</v>
      </c>
      <c r="G264" s="6" t="s">
        <v>420</v>
      </c>
      <c r="H264" s="6" t="str">
        <f t="shared" si="6"/>
        <v>Mar</v>
      </c>
    </row>
    <row r="265" spans="1:8" ht="24.95" customHeight="1" x14ac:dyDescent="0.25">
      <c r="A265" s="6">
        <v>11069613</v>
      </c>
      <c r="B265" s="2" t="s">
        <v>162</v>
      </c>
      <c r="C265" s="6">
        <v>6000</v>
      </c>
      <c r="D265" s="23">
        <v>41393</v>
      </c>
      <c r="E265" s="2">
        <v>16132</v>
      </c>
      <c r="F265" s="6" t="s">
        <v>201</v>
      </c>
      <c r="G265" s="6" t="s">
        <v>421</v>
      </c>
      <c r="H265" s="6" t="str">
        <f t="shared" si="6"/>
        <v>Apr</v>
      </c>
    </row>
    <row r="266" spans="1:8" ht="24.95" hidden="1" customHeight="1" x14ac:dyDescent="0.25">
      <c r="A266" s="6">
        <v>11069716</v>
      </c>
      <c r="B266" s="2" t="s">
        <v>302</v>
      </c>
      <c r="C266" s="6">
        <v>36000</v>
      </c>
      <c r="D266" s="23">
        <v>41247</v>
      </c>
      <c r="E266" s="2">
        <v>349734</v>
      </c>
      <c r="F266" s="6" t="s">
        <v>201</v>
      </c>
      <c r="G266" s="6" t="s">
        <v>420</v>
      </c>
      <c r="H266" s="6" t="str">
        <f t="shared" si="6"/>
        <v>Dec</v>
      </c>
    </row>
    <row r="267" spans="1:8" ht="24.95" hidden="1" customHeight="1" x14ac:dyDescent="0.25">
      <c r="A267" s="6">
        <v>11033822</v>
      </c>
      <c r="B267" s="2" t="s">
        <v>244</v>
      </c>
      <c r="C267" s="6">
        <v>10000</v>
      </c>
      <c r="D267" s="23">
        <v>41199</v>
      </c>
      <c r="E267" s="2">
        <v>789016</v>
      </c>
      <c r="F267" s="6" t="s">
        <v>201</v>
      </c>
      <c r="G267" s="6" t="s">
        <v>420</v>
      </c>
      <c r="H267" s="6" t="str">
        <f t="shared" si="6"/>
        <v>Oct</v>
      </c>
    </row>
    <row r="268" spans="1:8" ht="24.95" hidden="1" customHeight="1" x14ac:dyDescent="0.25">
      <c r="A268" s="6">
        <v>11064668</v>
      </c>
      <c r="B268" s="2" t="s">
        <v>98</v>
      </c>
      <c r="C268" s="6">
        <v>15000</v>
      </c>
      <c r="D268" s="23">
        <v>41204</v>
      </c>
      <c r="E268" s="2">
        <v>107945</v>
      </c>
      <c r="F268" s="6" t="s">
        <v>201</v>
      </c>
      <c r="G268" s="6" t="s">
        <v>420</v>
      </c>
      <c r="H268" s="6" t="str">
        <f t="shared" si="6"/>
        <v>Oct</v>
      </c>
    </row>
    <row r="269" spans="1:8" ht="24.95" hidden="1" customHeight="1" x14ac:dyDescent="0.25">
      <c r="A269" s="6">
        <v>11066492</v>
      </c>
      <c r="B269" s="2" t="s">
        <v>303</v>
      </c>
      <c r="C269" s="6">
        <v>50000</v>
      </c>
      <c r="D269" s="23">
        <v>41218</v>
      </c>
      <c r="E269" s="2">
        <v>358655</v>
      </c>
      <c r="F269" s="6" t="s">
        <v>201</v>
      </c>
      <c r="G269" s="6" t="s">
        <v>420</v>
      </c>
      <c r="H269" s="6" t="str">
        <f t="shared" si="6"/>
        <v>Nov</v>
      </c>
    </row>
    <row r="270" spans="1:8" ht="24.95" hidden="1" customHeight="1" x14ac:dyDescent="0.25">
      <c r="A270" s="6">
        <v>11057600</v>
      </c>
      <c r="B270" s="2" t="s">
        <v>304</v>
      </c>
      <c r="C270" s="6">
        <v>25000</v>
      </c>
      <c r="D270" s="23">
        <v>41230</v>
      </c>
      <c r="E270" s="2">
        <v>731198</v>
      </c>
      <c r="F270" s="6" t="s">
        <v>201</v>
      </c>
      <c r="G270" s="6" t="s">
        <v>420</v>
      </c>
      <c r="H270" s="6" t="str">
        <f t="shared" si="6"/>
        <v>Nov</v>
      </c>
    </row>
    <row r="271" spans="1:8" ht="24.95" hidden="1" customHeight="1" x14ac:dyDescent="0.25">
      <c r="A271" s="6">
        <v>11064668</v>
      </c>
      <c r="B271" s="2" t="s">
        <v>98</v>
      </c>
      <c r="C271" s="6">
        <v>15000</v>
      </c>
      <c r="D271" s="23">
        <v>41216</v>
      </c>
      <c r="E271" s="2">
        <v>107945</v>
      </c>
      <c r="F271" s="6" t="s">
        <v>201</v>
      </c>
      <c r="G271" s="6" t="s">
        <v>420</v>
      </c>
      <c r="H271" s="6" t="str">
        <f t="shared" si="6"/>
        <v>Nov</v>
      </c>
    </row>
    <row r="272" spans="1:8" ht="24.95" hidden="1" customHeight="1" x14ac:dyDescent="0.25">
      <c r="A272" s="6">
        <v>11068307</v>
      </c>
      <c r="B272" s="2" t="s">
        <v>135</v>
      </c>
      <c r="C272" s="6">
        <v>6000</v>
      </c>
      <c r="D272" s="23">
        <v>41216</v>
      </c>
      <c r="E272" s="2">
        <v>594243</v>
      </c>
      <c r="F272" s="6" t="s">
        <v>201</v>
      </c>
      <c r="G272" s="6" t="s">
        <v>420</v>
      </c>
      <c r="H272" s="6" t="str">
        <f t="shared" si="6"/>
        <v>Nov</v>
      </c>
    </row>
    <row r="273" spans="1:8" ht="24.95" hidden="1" customHeight="1" x14ac:dyDescent="0.25">
      <c r="A273" s="6">
        <v>11069031</v>
      </c>
      <c r="B273" s="2" t="s">
        <v>150</v>
      </c>
      <c r="C273" s="6">
        <v>5000</v>
      </c>
      <c r="D273" s="23">
        <v>41218</v>
      </c>
      <c r="E273" s="2">
        <v>397118</v>
      </c>
      <c r="F273" s="6" t="s">
        <v>201</v>
      </c>
      <c r="G273" s="6" t="s">
        <v>420</v>
      </c>
      <c r="H273" s="6" t="str">
        <f t="shared" si="6"/>
        <v>Nov</v>
      </c>
    </row>
    <row r="274" spans="1:8" ht="24.95" hidden="1" customHeight="1" x14ac:dyDescent="0.25">
      <c r="A274" s="6">
        <v>11064858</v>
      </c>
      <c r="B274" s="2" t="s">
        <v>283</v>
      </c>
      <c r="C274" s="6">
        <v>25000</v>
      </c>
      <c r="D274" s="23">
        <v>41220</v>
      </c>
      <c r="E274" s="2">
        <v>100678</v>
      </c>
      <c r="F274" s="6" t="s">
        <v>201</v>
      </c>
      <c r="G274" s="6" t="s">
        <v>420</v>
      </c>
      <c r="H274" s="6" t="str">
        <f t="shared" si="6"/>
        <v>Nov</v>
      </c>
    </row>
    <row r="275" spans="1:8" ht="24.95" hidden="1" customHeight="1" x14ac:dyDescent="0.25">
      <c r="A275" s="6">
        <v>11069682</v>
      </c>
      <c r="B275" s="2" t="s">
        <v>305</v>
      </c>
      <c r="C275" s="6">
        <v>6000</v>
      </c>
      <c r="D275" s="23">
        <v>41310</v>
      </c>
      <c r="E275" s="2">
        <v>1524</v>
      </c>
      <c r="F275" s="6" t="s">
        <v>201</v>
      </c>
      <c r="G275" s="6" t="s">
        <v>420</v>
      </c>
      <c r="H275" s="6" t="str">
        <f t="shared" si="6"/>
        <v>Feb</v>
      </c>
    </row>
    <row r="276" spans="1:8" ht="24.95" hidden="1" customHeight="1" x14ac:dyDescent="0.25">
      <c r="A276" s="6">
        <v>11069682</v>
      </c>
      <c r="B276" s="2" t="s">
        <v>305</v>
      </c>
      <c r="C276" s="6">
        <v>6000</v>
      </c>
      <c r="D276" s="23">
        <v>41337</v>
      </c>
      <c r="E276" s="2">
        <v>1525</v>
      </c>
      <c r="F276" s="6" t="s">
        <v>201</v>
      </c>
      <c r="G276" s="6" t="s">
        <v>420</v>
      </c>
      <c r="H276" s="6" t="str">
        <f t="shared" si="6"/>
        <v>Mar</v>
      </c>
    </row>
    <row r="277" spans="1:8" ht="24.95" hidden="1" customHeight="1" x14ac:dyDescent="0.25">
      <c r="A277" s="6">
        <v>11053496</v>
      </c>
      <c r="B277" s="2" t="s">
        <v>306</v>
      </c>
      <c r="C277" s="6">
        <v>33501</v>
      </c>
      <c r="D277" s="23">
        <v>41247</v>
      </c>
      <c r="E277" s="2">
        <v>337184</v>
      </c>
      <c r="F277" s="6" t="s">
        <v>201</v>
      </c>
      <c r="G277" s="6" t="s">
        <v>420</v>
      </c>
      <c r="H277" s="6" t="str">
        <f t="shared" si="6"/>
        <v>Dec</v>
      </c>
    </row>
    <row r="278" spans="1:8" ht="24.95" hidden="1" customHeight="1" x14ac:dyDescent="0.25">
      <c r="A278" s="6">
        <v>11069670</v>
      </c>
      <c r="B278" s="2" t="s">
        <v>166</v>
      </c>
      <c r="C278" s="6">
        <v>6000</v>
      </c>
      <c r="D278" s="23">
        <v>41255</v>
      </c>
      <c r="E278" s="2">
        <v>99797</v>
      </c>
      <c r="F278" s="6" t="s">
        <v>201</v>
      </c>
      <c r="G278" s="6" t="s">
        <v>420</v>
      </c>
      <c r="H278" s="6" t="str">
        <f t="shared" si="6"/>
        <v>Dec</v>
      </c>
    </row>
    <row r="279" spans="1:8" ht="24.95" hidden="1" customHeight="1" x14ac:dyDescent="0.25">
      <c r="A279" s="6">
        <v>11069670</v>
      </c>
      <c r="B279" s="2" t="s">
        <v>166</v>
      </c>
      <c r="C279" s="6">
        <v>6000</v>
      </c>
      <c r="D279" s="23">
        <v>41264</v>
      </c>
      <c r="E279" s="2">
        <v>99798</v>
      </c>
      <c r="F279" s="6" t="s">
        <v>201</v>
      </c>
      <c r="G279" s="6" t="s">
        <v>420</v>
      </c>
      <c r="H279" s="6" t="str">
        <f t="shared" si="6"/>
        <v>Dec</v>
      </c>
    </row>
    <row r="280" spans="1:8" ht="24.95" hidden="1" customHeight="1" x14ac:dyDescent="0.25">
      <c r="A280" s="6">
        <v>11069970</v>
      </c>
      <c r="B280" s="2" t="s">
        <v>307</v>
      </c>
      <c r="C280" s="6">
        <v>2508</v>
      </c>
      <c r="D280" s="23">
        <v>41297</v>
      </c>
      <c r="E280" s="2">
        <v>8074</v>
      </c>
      <c r="F280" s="6" t="s">
        <v>201</v>
      </c>
      <c r="G280" s="6" t="s">
        <v>420</v>
      </c>
      <c r="H280" s="6" t="str">
        <f t="shared" si="6"/>
        <v>Jan</v>
      </c>
    </row>
    <row r="281" spans="1:8" ht="24.95" hidden="1" customHeight="1" x14ac:dyDescent="0.25">
      <c r="A281" s="6">
        <v>11069979</v>
      </c>
      <c r="B281" s="2" t="s">
        <v>168</v>
      </c>
      <c r="C281" s="6">
        <v>40000</v>
      </c>
      <c r="D281" s="23">
        <v>41277</v>
      </c>
      <c r="E281" s="2">
        <v>15898</v>
      </c>
      <c r="F281" s="6" t="s">
        <v>201</v>
      </c>
      <c r="G281" s="6" t="s">
        <v>420</v>
      </c>
      <c r="H281" s="6" t="str">
        <f t="shared" si="6"/>
        <v>Jan</v>
      </c>
    </row>
    <row r="282" spans="1:8" ht="24.95" hidden="1" customHeight="1" x14ac:dyDescent="0.25">
      <c r="A282" s="6">
        <v>11046599</v>
      </c>
      <c r="B282" s="2" t="s">
        <v>308</v>
      </c>
      <c r="C282" s="6">
        <v>2000</v>
      </c>
      <c r="D282" s="23">
        <v>41223</v>
      </c>
      <c r="E282" s="2">
        <v>163134</v>
      </c>
      <c r="F282" s="6" t="s">
        <v>201</v>
      </c>
      <c r="G282" s="6" t="s">
        <v>420</v>
      </c>
      <c r="H282" s="6" t="str">
        <f t="shared" si="6"/>
        <v>Nov</v>
      </c>
    </row>
    <row r="283" spans="1:8" ht="24.95" hidden="1" customHeight="1" x14ac:dyDescent="0.25">
      <c r="A283" s="6">
        <v>11069238</v>
      </c>
      <c r="B283" s="2" t="s">
        <v>153</v>
      </c>
      <c r="C283" s="6">
        <v>6000</v>
      </c>
      <c r="D283" s="23">
        <v>41223</v>
      </c>
      <c r="E283" s="2">
        <v>51607</v>
      </c>
      <c r="F283" s="6" t="s">
        <v>201</v>
      </c>
      <c r="G283" s="6" t="s">
        <v>420</v>
      </c>
      <c r="H283" s="6" t="str">
        <f t="shared" si="6"/>
        <v>Nov</v>
      </c>
    </row>
    <row r="284" spans="1:8" ht="24.95" hidden="1" customHeight="1" x14ac:dyDescent="0.25">
      <c r="A284" s="6">
        <v>11069031</v>
      </c>
      <c r="B284" s="2" t="s">
        <v>150</v>
      </c>
      <c r="C284" s="6">
        <v>5000</v>
      </c>
      <c r="D284" s="23">
        <v>41221</v>
      </c>
      <c r="E284" s="2">
        <v>397118</v>
      </c>
      <c r="F284" s="6" t="s">
        <v>201</v>
      </c>
      <c r="G284" s="6" t="s">
        <v>420</v>
      </c>
      <c r="H284" s="6" t="str">
        <f t="shared" si="6"/>
        <v>Nov</v>
      </c>
    </row>
    <row r="285" spans="1:8" ht="24.95" hidden="1" customHeight="1" x14ac:dyDescent="0.25">
      <c r="A285" s="6">
        <v>11066465</v>
      </c>
      <c r="B285" s="2" t="s">
        <v>115</v>
      </c>
      <c r="C285" s="6">
        <v>18000</v>
      </c>
      <c r="D285" s="23">
        <v>41223</v>
      </c>
      <c r="E285" s="2">
        <v>843358</v>
      </c>
      <c r="F285" s="6" t="s">
        <v>201</v>
      </c>
      <c r="G285" s="6" t="s">
        <v>420</v>
      </c>
      <c r="H285" s="6" t="str">
        <f t="shared" si="6"/>
        <v>Nov</v>
      </c>
    </row>
    <row r="286" spans="1:8" ht="24.95" hidden="1" customHeight="1" x14ac:dyDescent="0.25">
      <c r="A286" s="6">
        <v>11050629</v>
      </c>
      <c r="B286" s="2" t="s">
        <v>208</v>
      </c>
      <c r="C286" s="6">
        <v>4500</v>
      </c>
      <c r="D286" s="23">
        <v>41223</v>
      </c>
      <c r="E286" s="2">
        <v>349436</v>
      </c>
      <c r="F286" s="6" t="s">
        <v>201</v>
      </c>
      <c r="G286" s="6" t="s">
        <v>420</v>
      </c>
      <c r="H286" s="6" t="str">
        <f t="shared" si="6"/>
        <v>Nov</v>
      </c>
    </row>
    <row r="287" spans="1:8" ht="24.95" hidden="1" customHeight="1" x14ac:dyDescent="0.25">
      <c r="A287" s="6">
        <v>11064668</v>
      </c>
      <c r="B287" s="2" t="s">
        <v>98</v>
      </c>
      <c r="C287" s="6">
        <v>15000</v>
      </c>
      <c r="D287" s="23">
        <v>41226</v>
      </c>
      <c r="E287" s="2">
        <v>107945</v>
      </c>
      <c r="F287" s="6" t="s">
        <v>201</v>
      </c>
      <c r="G287" s="6" t="s">
        <v>420</v>
      </c>
      <c r="H287" s="6" t="str">
        <f t="shared" si="6"/>
        <v>Nov</v>
      </c>
    </row>
    <row r="288" spans="1:8" ht="24.95" hidden="1" customHeight="1" x14ac:dyDescent="0.25">
      <c r="A288" s="6">
        <v>11063185</v>
      </c>
      <c r="B288" s="2" t="s">
        <v>157</v>
      </c>
      <c r="C288" s="6">
        <v>110000</v>
      </c>
      <c r="D288" s="23">
        <v>41223</v>
      </c>
      <c r="E288" s="2">
        <v>19099</v>
      </c>
      <c r="F288" s="6" t="s">
        <v>201</v>
      </c>
      <c r="G288" s="6" t="s">
        <v>420</v>
      </c>
      <c r="H288" s="6" t="str">
        <f t="shared" si="6"/>
        <v>Nov</v>
      </c>
    </row>
    <row r="289" spans="1:8" ht="24.95" hidden="1" customHeight="1" x14ac:dyDescent="0.25">
      <c r="A289" s="6">
        <v>11064214</v>
      </c>
      <c r="B289" s="2" t="s">
        <v>309</v>
      </c>
      <c r="C289" s="6">
        <v>2000</v>
      </c>
      <c r="D289" s="23">
        <v>41261</v>
      </c>
      <c r="E289" s="2">
        <v>57877</v>
      </c>
      <c r="F289" s="6" t="s">
        <v>201</v>
      </c>
      <c r="G289" s="6" t="s">
        <v>420</v>
      </c>
      <c r="H289" s="6" t="str">
        <f t="shared" si="6"/>
        <v>Dec</v>
      </c>
    </row>
    <row r="290" spans="1:8" ht="24.95" hidden="1" customHeight="1" x14ac:dyDescent="0.25">
      <c r="A290" s="6">
        <v>11067040</v>
      </c>
      <c r="B290" s="2" t="s">
        <v>125</v>
      </c>
      <c r="C290" s="6">
        <v>10000</v>
      </c>
      <c r="D290" s="23">
        <v>41260</v>
      </c>
      <c r="E290" s="2">
        <v>14239</v>
      </c>
      <c r="F290" s="6" t="s">
        <v>201</v>
      </c>
      <c r="G290" s="6" t="s">
        <v>420</v>
      </c>
      <c r="H290" s="6" t="str">
        <f t="shared" si="6"/>
        <v>Dec</v>
      </c>
    </row>
    <row r="291" spans="1:8" ht="24.95" hidden="1" customHeight="1" x14ac:dyDescent="0.25">
      <c r="A291" s="6">
        <v>11069376</v>
      </c>
      <c r="B291" s="2" t="s">
        <v>159</v>
      </c>
      <c r="C291" s="6">
        <v>10000</v>
      </c>
      <c r="D291" s="23">
        <v>41258</v>
      </c>
      <c r="E291" s="2">
        <v>767564</v>
      </c>
      <c r="F291" s="6" t="s">
        <v>201</v>
      </c>
      <c r="G291" s="6" t="s">
        <v>420</v>
      </c>
      <c r="H291" s="6" t="str">
        <f t="shared" si="6"/>
        <v>Dec</v>
      </c>
    </row>
    <row r="292" spans="1:8" ht="24.95" hidden="1" customHeight="1" x14ac:dyDescent="0.25">
      <c r="A292" s="6">
        <v>11069948</v>
      </c>
      <c r="B292" s="2" t="s">
        <v>167</v>
      </c>
      <c r="C292" s="6">
        <v>20000</v>
      </c>
      <c r="D292" s="23">
        <v>41285</v>
      </c>
      <c r="E292" s="2">
        <v>86322</v>
      </c>
      <c r="F292" s="6" t="s">
        <v>201</v>
      </c>
      <c r="G292" s="6" t="s">
        <v>420</v>
      </c>
      <c r="H292" s="6" t="str">
        <f t="shared" si="6"/>
        <v>Jan</v>
      </c>
    </row>
    <row r="293" spans="1:8" ht="24.95" hidden="1" customHeight="1" x14ac:dyDescent="0.25">
      <c r="A293" s="6">
        <v>11054120</v>
      </c>
      <c r="B293" s="2" t="s">
        <v>182</v>
      </c>
      <c r="C293" s="6">
        <v>50000</v>
      </c>
      <c r="D293" s="23">
        <v>41293</v>
      </c>
      <c r="E293" s="2">
        <v>535179</v>
      </c>
      <c r="F293" s="6" t="s">
        <v>201</v>
      </c>
      <c r="G293" s="6" t="s">
        <v>420</v>
      </c>
      <c r="H293" s="6" t="str">
        <f t="shared" si="6"/>
        <v>Jan</v>
      </c>
    </row>
    <row r="294" spans="1:8" ht="24.95" hidden="1" customHeight="1" x14ac:dyDescent="0.25">
      <c r="A294" s="6">
        <v>11065436</v>
      </c>
      <c r="B294" s="2" t="s">
        <v>85</v>
      </c>
      <c r="C294" s="6">
        <v>30000</v>
      </c>
      <c r="D294" s="23">
        <v>41236</v>
      </c>
      <c r="E294" s="2">
        <v>91957</v>
      </c>
      <c r="F294" s="6" t="s">
        <v>201</v>
      </c>
      <c r="G294" s="6" t="s">
        <v>420</v>
      </c>
      <c r="H294" s="6" t="str">
        <f t="shared" si="6"/>
        <v>Nov</v>
      </c>
    </row>
    <row r="295" spans="1:8" ht="24.95" hidden="1" customHeight="1" x14ac:dyDescent="0.25">
      <c r="A295" s="6">
        <v>11064858</v>
      </c>
      <c r="B295" s="2" t="s">
        <v>283</v>
      </c>
      <c r="C295" s="6">
        <v>25000</v>
      </c>
      <c r="D295" s="23">
        <v>41236</v>
      </c>
      <c r="E295" s="2">
        <v>123087</v>
      </c>
      <c r="F295" s="6" t="s">
        <v>201</v>
      </c>
      <c r="G295" s="6" t="s">
        <v>420</v>
      </c>
      <c r="H295" s="6" t="str">
        <f t="shared" si="6"/>
        <v>Nov</v>
      </c>
    </row>
    <row r="296" spans="1:8" ht="24.95" hidden="1" customHeight="1" x14ac:dyDescent="0.25">
      <c r="A296" s="6">
        <v>11069433</v>
      </c>
      <c r="B296" s="2" t="s">
        <v>310</v>
      </c>
      <c r="C296" s="6">
        <v>11001</v>
      </c>
      <c r="D296" s="23">
        <v>41230</v>
      </c>
      <c r="E296" s="2">
        <v>393122</v>
      </c>
      <c r="F296" s="6" t="s">
        <v>201</v>
      </c>
      <c r="G296" s="6" t="s">
        <v>420</v>
      </c>
      <c r="H296" s="6" t="str">
        <f t="shared" si="6"/>
        <v>Nov</v>
      </c>
    </row>
    <row r="297" spans="1:8" ht="24.95" hidden="1" customHeight="1" x14ac:dyDescent="0.25">
      <c r="A297" s="6">
        <v>11012672</v>
      </c>
      <c r="B297" s="2" t="s">
        <v>311</v>
      </c>
      <c r="C297" s="6">
        <v>17000</v>
      </c>
      <c r="D297" s="23">
        <v>41243</v>
      </c>
      <c r="E297" s="2">
        <v>359980</v>
      </c>
      <c r="F297" s="6" t="s">
        <v>201</v>
      </c>
      <c r="G297" s="6" t="s">
        <v>420</v>
      </c>
      <c r="H297" s="6" t="str">
        <f t="shared" si="6"/>
        <v>Nov</v>
      </c>
    </row>
    <row r="298" spans="1:8" ht="24.95" hidden="1" customHeight="1" x14ac:dyDescent="0.25">
      <c r="A298" s="6">
        <v>11030724</v>
      </c>
      <c r="B298" s="2" t="s">
        <v>221</v>
      </c>
      <c r="C298" s="6">
        <v>10000</v>
      </c>
      <c r="D298" s="23">
        <v>41230</v>
      </c>
      <c r="E298" s="2">
        <v>839</v>
      </c>
      <c r="F298" s="6" t="s">
        <v>201</v>
      </c>
      <c r="G298" s="6" t="s">
        <v>420</v>
      </c>
      <c r="H298" s="6" t="str">
        <f t="shared" si="6"/>
        <v>Nov</v>
      </c>
    </row>
    <row r="299" spans="1:8" ht="24.95" hidden="1" customHeight="1" x14ac:dyDescent="0.25">
      <c r="A299" s="6">
        <v>11069238</v>
      </c>
      <c r="B299" s="2" t="s">
        <v>153</v>
      </c>
      <c r="C299" s="6">
        <v>6000</v>
      </c>
      <c r="D299" s="23">
        <v>41230</v>
      </c>
      <c r="E299" s="2">
        <v>51607</v>
      </c>
      <c r="F299" s="6" t="s">
        <v>201</v>
      </c>
      <c r="G299" s="6" t="s">
        <v>420</v>
      </c>
      <c r="H299" s="6" t="str">
        <f t="shared" si="6"/>
        <v>Nov</v>
      </c>
    </row>
    <row r="300" spans="1:8" ht="24.95" hidden="1" customHeight="1" x14ac:dyDescent="0.25">
      <c r="A300" s="6">
        <v>11062499</v>
      </c>
      <c r="B300" s="2" t="s">
        <v>312</v>
      </c>
      <c r="C300" s="6">
        <v>1008</v>
      </c>
      <c r="D300" s="23">
        <v>41228</v>
      </c>
      <c r="E300" s="2">
        <v>2000000373</v>
      </c>
      <c r="F300" s="6" t="s">
        <v>201</v>
      </c>
      <c r="G300" s="6" t="s">
        <v>420</v>
      </c>
      <c r="H300" s="6" t="str">
        <f t="shared" si="6"/>
        <v>Nov</v>
      </c>
    </row>
    <row r="301" spans="1:8" ht="24.95" hidden="1" customHeight="1" x14ac:dyDescent="0.25">
      <c r="A301" s="6">
        <v>11069730</v>
      </c>
      <c r="B301" s="2" t="s">
        <v>163</v>
      </c>
      <c r="C301" s="6">
        <v>36000</v>
      </c>
      <c r="D301" s="23">
        <v>41255</v>
      </c>
      <c r="E301" s="2">
        <v>417892</v>
      </c>
      <c r="F301" s="6" t="s">
        <v>201</v>
      </c>
      <c r="G301" s="6" t="s">
        <v>420</v>
      </c>
      <c r="H301" s="6" t="str">
        <f t="shared" si="6"/>
        <v>Dec</v>
      </c>
    </row>
    <row r="302" spans="1:8" ht="24.95" hidden="1" customHeight="1" x14ac:dyDescent="0.25">
      <c r="A302" s="6">
        <v>11069731</v>
      </c>
      <c r="B302" s="2" t="s">
        <v>164</v>
      </c>
      <c r="C302" s="6">
        <v>36000</v>
      </c>
      <c r="D302" s="23">
        <v>41249</v>
      </c>
      <c r="E302" s="2">
        <v>417894</v>
      </c>
      <c r="F302" s="6" t="s">
        <v>201</v>
      </c>
      <c r="G302" s="6" t="s">
        <v>420</v>
      </c>
      <c r="H302" s="6" t="str">
        <f t="shared" si="6"/>
        <v>Dec</v>
      </c>
    </row>
    <row r="303" spans="1:8" ht="24.95" hidden="1" customHeight="1" x14ac:dyDescent="0.25">
      <c r="A303" s="6">
        <v>11050235</v>
      </c>
      <c r="B303" s="2" t="s">
        <v>313</v>
      </c>
      <c r="C303" s="6">
        <v>9001</v>
      </c>
      <c r="D303" s="23">
        <v>41263</v>
      </c>
      <c r="E303" s="2">
        <v>221887</v>
      </c>
      <c r="F303" s="6" t="s">
        <v>201</v>
      </c>
      <c r="G303" s="6" t="s">
        <v>420</v>
      </c>
      <c r="H303" s="6" t="str">
        <f t="shared" si="6"/>
        <v>Dec</v>
      </c>
    </row>
    <row r="304" spans="1:8" ht="24.95" hidden="1" customHeight="1" x14ac:dyDescent="0.25">
      <c r="A304" s="6">
        <v>11069031</v>
      </c>
      <c r="B304" s="2" t="s">
        <v>150</v>
      </c>
      <c r="C304" s="6">
        <v>5000</v>
      </c>
      <c r="D304" s="23">
        <v>41255</v>
      </c>
      <c r="E304" s="2">
        <v>397118</v>
      </c>
      <c r="F304" s="6" t="s">
        <v>201</v>
      </c>
      <c r="G304" s="6" t="s">
        <v>420</v>
      </c>
      <c r="H304" s="6" t="str">
        <f t="shared" si="6"/>
        <v>Dec</v>
      </c>
    </row>
    <row r="305" spans="1:8" ht="24.95" hidden="1" customHeight="1" x14ac:dyDescent="0.25">
      <c r="A305" s="6">
        <v>11068307</v>
      </c>
      <c r="B305" s="2" t="s">
        <v>135</v>
      </c>
      <c r="C305" s="6">
        <v>6000</v>
      </c>
      <c r="D305" s="23">
        <v>41243</v>
      </c>
      <c r="E305" s="2">
        <v>594243</v>
      </c>
      <c r="F305" s="6" t="s">
        <v>201</v>
      </c>
      <c r="G305" s="6" t="s">
        <v>420</v>
      </c>
      <c r="H305" s="6" t="str">
        <f t="shared" si="6"/>
        <v>Nov</v>
      </c>
    </row>
    <row r="306" spans="1:8" ht="24.95" hidden="1" customHeight="1" x14ac:dyDescent="0.25">
      <c r="A306" s="6">
        <v>11067300</v>
      </c>
      <c r="B306" s="2" t="s">
        <v>264</v>
      </c>
      <c r="C306" s="6">
        <v>11001</v>
      </c>
      <c r="D306" s="23">
        <v>41263</v>
      </c>
      <c r="E306" s="2">
        <v>402644</v>
      </c>
      <c r="F306" s="6" t="s">
        <v>201</v>
      </c>
      <c r="G306" s="6" t="s">
        <v>420</v>
      </c>
      <c r="H306" s="6" t="str">
        <f t="shared" si="6"/>
        <v>Dec</v>
      </c>
    </row>
    <row r="307" spans="1:8" ht="24.95" hidden="1" customHeight="1" x14ac:dyDescent="0.25">
      <c r="A307" s="6">
        <v>11070157</v>
      </c>
      <c r="B307" s="2" t="s">
        <v>170</v>
      </c>
      <c r="C307" s="6">
        <v>55001</v>
      </c>
      <c r="D307" s="23">
        <v>41282</v>
      </c>
      <c r="E307" s="2">
        <v>5928</v>
      </c>
      <c r="F307" s="6" t="s">
        <v>201</v>
      </c>
      <c r="G307" s="6" t="s">
        <v>420</v>
      </c>
      <c r="H307" s="6" t="str">
        <f t="shared" si="6"/>
        <v>Jan</v>
      </c>
    </row>
    <row r="308" spans="1:8" ht="24.95" customHeight="1" x14ac:dyDescent="0.25">
      <c r="A308" s="6">
        <v>11070157</v>
      </c>
      <c r="B308" s="2" t="s">
        <v>170</v>
      </c>
      <c r="C308" s="6">
        <v>50000</v>
      </c>
      <c r="D308" s="23">
        <v>41439</v>
      </c>
      <c r="E308" s="2">
        <v>5930</v>
      </c>
      <c r="F308" s="6" t="s">
        <v>201</v>
      </c>
      <c r="G308" s="6" t="s">
        <v>421</v>
      </c>
      <c r="H308" s="6" t="str">
        <f t="shared" si="6"/>
        <v>Jun</v>
      </c>
    </row>
    <row r="309" spans="1:8" ht="24.95" hidden="1" customHeight="1" x14ac:dyDescent="0.25">
      <c r="A309" s="6">
        <v>11068048</v>
      </c>
      <c r="B309" s="2" t="s">
        <v>284</v>
      </c>
      <c r="C309" s="6">
        <v>25000</v>
      </c>
      <c r="D309" s="23">
        <v>41277</v>
      </c>
      <c r="E309" s="2">
        <v>152317</v>
      </c>
      <c r="F309" s="6" t="s">
        <v>201</v>
      </c>
      <c r="G309" s="6" t="s">
        <v>420</v>
      </c>
      <c r="H309" s="6" t="str">
        <f t="shared" si="6"/>
        <v>Jan</v>
      </c>
    </row>
    <row r="310" spans="1:8" ht="24.95" hidden="1" customHeight="1" x14ac:dyDescent="0.25">
      <c r="A310" s="6">
        <v>11070379</v>
      </c>
      <c r="B310" s="2" t="s">
        <v>175</v>
      </c>
      <c r="C310" s="6">
        <v>1000</v>
      </c>
      <c r="D310" s="23">
        <v>41281</v>
      </c>
      <c r="E310" s="2">
        <v>210066</v>
      </c>
      <c r="F310" s="6" t="s">
        <v>201</v>
      </c>
      <c r="G310" s="6" t="s">
        <v>420</v>
      </c>
      <c r="H310" s="6" t="str">
        <f t="shared" si="6"/>
        <v>Jan</v>
      </c>
    </row>
    <row r="311" spans="1:8" ht="24.95" hidden="1" customHeight="1" x14ac:dyDescent="0.25">
      <c r="A311" s="6">
        <v>11070379</v>
      </c>
      <c r="B311" s="2" t="s">
        <v>175</v>
      </c>
      <c r="C311" s="6">
        <v>7000</v>
      </c>
      <c r="D311" s="23">
        <v>41309</v>
      </c>
      <c r="E311" s="2">
        <v>210061</v>
      </c>
      <c r="F311" s="6" t="s">
        <v>201</v>
      </c>
      <c r="G311" s="6" t="s">
        <v>420</v>
      </c>
      <c r="H311" s="6" t="str">
        <f t="shared" si="6"/>
        <v>Feb</v>
      </c>
    </row>
    <row r="312" spans="1:8" ht="24.95" hidden="1" customHeight="1" x14ac:dyDescent="0.25">
      <c r="A312" s="6">
        <v>11070379</v>
      </c>
      <c r="B312" s="2" t="s">
        <v>175</v>
      </c>
      <c r="C312" s="6">
        <v>7000</v>
      </c>
      <c r="D312" s="23">
        <v>41337</v>
      </c>
      <c r="E312" s="2">
        <v>210068</v>
      </c>
      <c r="F312" s="6" t="s">
        <v>201</v>
      </c>
      <c r="G312" s="6" t="s">
        <v>420</v>
      </c>
      <c r="H312" s="6" t="str">
        <f t="shared" si="6"/>
        <v>Mar</v>
      </c>
    </row>
    <row r="313" spans="1:8" ht="24.95" customHeight="1" x14ac:dyDescent="0.25">
      <c r="A313" s="6">
        <v>11052608</v>
      </c>
      <c r="B313" s="2" t="s">
        <v>314</v>
      </c>
      <c r="C313" s="6">
        <v>7100</v>
      </c>
      <c r="D313" s="23">
        <v>41585</v>
      </c>
      <c r="E313" s="2">
        <v>856280</v>
      </c>
      <c r="F313" s="6" t="s">
        <v>201</v>
      </c>
      <c r="G313" s="6" t="s">
        <v>421</v>
      </c>
      <c r="H313" s="6" t="str">
        <f t="shared" si="6"/>
        <v>Nov</v>
      </c>
    </row>
    <row r="314" spans="1:8" ht="24.95" hidden="1" customHeight="1" x14ac:dyDescent="0.25">
      <c r="A314" s="6">
        <v>11048931</v>
      </c>
      <c r="B314" s="2" t="s">
        <v>315</v>
      </c>
      <c r="C314" s="6">
        <v>36001</v>
      </c>
      <c r="D314" s="23">
        <v>41331</v>
      </c>
      <c r="E314" s="2">
        <v>13131</v>
      </c>
      <c r="F314" s="6" t="s">
        <v>201</v>
      </c>
      <c r="G314" s="6" t="s">
        <v>420</v>
      </c>
      <c r="H314" s="6" t="str">
        <f t="shared" si="6"/>
        <v>Feb</v>
      </c>
    </row>
    <row r="315" spans="1:8" ht="24.95" hidden="1" customHeight="1" x14ac:dyDescent="0.25">
      <c r="A315" s="6">
        <v>11070278</v>
      </c>
      <c r="B315" s="2" t="s">
        <v>171</v>
      </c>
      <c r="C315" s="6">
        <v>6000</v>
      </c>
      <c r="D315" s="23">
        <v>41276</v>
      </c>
      <c r="E315" s="2">
        <v>65971</v>
      </c>
      <c r="F315" s="6" t="s">
        <v>201</v>
      </c>
      <c r="G315" s="6" t="s">
        <v>420</v>
      </c>
      <c r="H315" s="6" t="str">
        <f t="shared" si="6"/>
        <v>Jan</v>
      </c>
    </row>
    <row r="316" spans="1:8" ht="24.95" hidden="1" customHeight="1" x14ac:dyDescent="0.25">
      <c r="A316" s="6">
        <v>11070278</v>
      </c>
      <c r="B316" s="2" t="s">
        <v>171</v>
      </c>
      <c r="C316" s="6">
        <v>6000</v>
      </c>
      <c r="D316" s="23">
        <v>41291</v>
      </c>
      <c r="E316" s="2">
        <v>65972</v>
      </c>
      <c r="F316" s="6" t="s">
        <v>201</v>
      </c>
      <c r="G316" s="6" t="s">
        <v>420</v>
      </c>
      <c r="H316" s="6" t="str">
        <f t="shared" si="6"/>
        <v>Jan</v>
      </c>
    </row>
    <row r="317" spans="1:8" ht="24.95" hidden="1" customHeight="1" x14ac:dyDescent="0.25">
      <c r="A317" s="6">
        <v>11070278</v>
      </c>
      <c r="B317" s="2" t="s">
        <v>171</v>
      </c>
      <c r="C317" s="6">
        <v>6000</v>
      </c>
      <c r="D317" s="23">
        <v>41348</v>
      </c>
      <c r="E317" s="2">
        <v>65974</v>
      </c>
      <c r="F317" s="6" t="s">
        <v>201</v>
      </c>
      <c r="G317" s="6" t="s">
        <v>420</v>
      </c>
      <c r="H317" s="6" t="str">
        <f t="shared" si="6"/>
        <v>Mar</v>
      </c>
    </row>
    <row r="318" spans="1:8" ht="24.95" hidden="1" customHeight="1" x14ac:dyDescent="0.25">
      <c r="A318" s="6">
        <v>11067262</v>
      </c>
      <c r="B318" s="2" t="s">
        <v>301</v>
      </c>
      <c r="C318" s="6">
        <v>650000</v>
      </c>
      <c r="D318" s="23">
        <v>41255</v>
      </c>
      <c r="E318" s="2">
        <v>21979</v>
      </c>
      <c r="F318" s="6" t="s">
        <v>201</v>
      </c>
      <c r="G318" s="6" t="s">
        <v>420</v>
      </c>
      <c r="H318" s="6" t="str">
        <f t="shared" si="6"/>
        <v>Dec</v>
      </c>
    </row>
    <row r="319" spans="1:8" ht="24.95" hidden="1" customHeight="1" x14ac:dyDescent="0.25">
      <c r="A319" s="6">
        <v>11050629</v>
      </c>
      <c r="B319" s="2" t="s">
        <v>208</v>
      </c>
      <c r="C319" s="6">
        <v>4500</v>
      </c>
      <c r="D319" s="23">
        <v>41249</v>
      </c>
      <c r="E319" s="2">
        <v>349436</v>
      </c>
      <c r="F319" s="6" t="s">
        <v>201</v>
      </c>
      <c r="G319" s="6" t="s">
        <v>420</v>
      </c>
      <c r="H319" s="6" t="str">
        <f t="shared" si="6"/>
        <v>Dec</v>
      </c>
    </row>
    <row r="320" spans="1:8" ht="24.95" hidden="1" customHeight="1" x14ac:dyDescent="0.25">
      <c r="A320" s="6">
        <v>11068505</v>
      </c>
      <c r="B320" s="2" t="s">
        <v>316</v>
      </c>
      <c r="C320" s="6">
        <v>100</v>
      </c>
      <c r="D320" s="23">
        <v>41253</v>
      </c>
      <c r="E320" s="2">
        <v>434</v>
      </c>
      <c r="F320" s="6" t="s">
        <v>201</v>
      </c>
      <c r="G320" s="6" t="s">
        <v>420</v>
      </c>
      <c r="H320" s="6" t="str">
        <f t="shared" si="6"/>
        <v>Dec</v>
      </c>
    </row>
    <row r="321" spans="1:8" ht="24.95" hidden="1" customHeight="1" x14ac:dyDescent="0.25">
      <c r="A321" s="6">
        <v>11068307</v>
      </c>
      <c r="B321" s="2" t="s">
        <v>135</v>
      </c>
      <c r="C321" s="6">
        <v>6000</v>
      </c>
      <c r="D321" s="23">
        <v>41258</v>
      </c>
      <c r="E321" s="2">
        <v>594243</v>
      </c>
      <c r="F321" s="6" t="s">
        <v>201</v>
      </c>
      <c r="G321" s="6" t="s">
        <v>420</v>
      </c>
      <c r="H321" s="6" t="str">
        <f t="shared" si="6"/>
        <v>Dec</v>
      </c>
    </row>
    <row r="322" spans="1:8" ht="24.95" hidden="1" customHeight="1" x14ac:dyDescent="0.25">
      <c r="A322" s="6">
        <v>11060508</v>
      </c>
      <c r="B322" s="2" t="s">
        <v>317</v>
      </c>
      <c r="C322" s="6">
        <v>5000</v>
      </c>
      <c r="D322" s="23">
        <v>41260</v>
      </c>
      <c r="E322" s="2">
        <v>882666</v>
      </c>
      <c r="F322" s="6" t="s">
        <v>201</v>
      </c>
      <c r="G322" s="6" t="s">
        <v>420</v>
      </c>
      <c r="H322" s="6" t="str">
        <f t="shared" si="6"/>
        <v>Dec</v>
      </c>
    </row>
    <row r="323" spans="1:8" ht="24.95" hidden="1" customHeight="1" x14ac:dyDescent="0.25">
      <c r="A323" s="6">
        <v>11060911</v>
      </c>
      <c r="B323" s="2" t="s">
        <v>318</v>
      </c>
      <c r="C323" s="6">
        <v>25000</v>
      </c>
      <c r="D323" s="23">
        <v>41298</v>
      </c>
      <c r="E323" s="2">
        <v>450776</v>
      </c>
      <c r="F323" s="6" t="s">
        <v>201</v>
      </c>
      <c r="G323" s="6" t="s">
        <v>420</v>
      </c>
      <c r="H323" s="6" t="str">
        <f t="shared" ref="H323:H386" si="7">TEXT(D323,"mmm")</f>
        <v>Jan</v>
      </c>
    </row>
    <row r="324" spans="1:8" ht="24.95" hidden="1" customHeight="1" x14ac:dyDescent="0.25">
      <c r="A324" s="6">
        <v>11038466</v>
      </c>
      <c r="B324" s="2" t="s">
        <v>319</v>
      </c>
      <c r="C324" s="6">
        <v>5000</v>
      </c>
      <c r="D324" s="23">
        <v>41324</v>
      </c>
      <c r="E324" s="2">
        <v>146152</v>
      </c>
      <c r="F324" s="6" t="s">
        <v>201</v>
      </c>
      <c r="G324" s="6" t="s">
        <v>420</v>
      </c>
      <c r="H324" s="6" t="str">
        <f t="shared" si="7"/>
        <v>Feb</v>
      </c>
    </row>
    <row r="325" spans="1:8" ht="24.95" hidden="1" customHeight="1" x14ac:dyDescent="0.25">
      <c r="A325" s="6">
        <v>11038466</v>
      </c>
      <c r="B325" s="2" t="s">
        <v>319</v>
      </c>
      <c r="C325" s="6">
        <v>10000</v>
      </c>
      <c r="D325" s="23">
        <v>41352</v>
      </c>
      <c r="E325" s="2">
        <v>146153</v>
      </c>
      <c r="F325" s="6" t="s">
        <v>201</v>
      </c>
      <c r="G325" s="6" t="s">
        <v>420</v>
      </c>
      <c r="H325" s="6" t="str">
        <f t="shared" si="7"/>
        <v>Mar</v>
      </c>
    </row>
    <row r="326" spans="1:8" ht="24.95" hidden="1" customHeight="1" x14ac:dyDescent="0.25">
      <c r="A326" s="6">
        <v>11026175</v>
      </c>
      <c r="B326" s="2" t="s">
        <v>320</v>
      </c>
      <c r="C326" s="6">
        <v>10000</v>
      </c>
      <c r="D326" s="23">
        <v>41298</v>
      </c>
      <c r="E326" s="2">
        <v>840782</v>
      </c>
      <c r="F326" s="6" t="s">
        <v>201</v>
      </c>
      <c r="G326" s="6" t="s">
        <v>420</v>
      </c>
      <c r="H326" s="6" t="str">
        <f t="shared" si="7"/>
        <v>Jan</v>
      </c>
    </row>
    <row r="327" spans="1:8" ht="24.95" hidden="1" customHeight="1" x14ac:dyDescent="0.25">
      <c r="A327" s="6">
        <v>11026175</v>
      </c>
      <c r="B327" s="2" t="s">
        <v>320</v>
      </c>
      <c r="C327" s="6">
        <v>15555</v>
      </c>
      <c r="D327" s="23">
        <v>41359</v>
      </c>
      <c r="E327" s="2">
        <v>840783</v>
      </c>
      <c r="F327" s="6" t="s">
        <v>201</v>
      </c>
      <c r="G327" s="6" t="s">
        <v>420</v>
      </c>
      <c r="H327" s="6" t="str">
        <f t="shared" si="7"/>
        <v>Mar</v>
      </c>
    </row>
    <row r="328" spans="1:8" ht="24.95" hidden="1" customHeight="1" x14ac:dyDescent="0.25">
      <c r="A328" s="6">
        <v>11029789</v>
      </c>
      <c r="B328" s="2" t="s">
        <v>321</v>
      </c>
      <c r="C328" s="6">
        <v>10000</v>
      </c>
      <c r="D328" s="23">
        <v>41272</v>
      </c>
      <c r="E328" s="2">
        <v>428268</v>
      </c>
      <c r="F328" s="6" t="s">
        <v>201</v>
      </c>
      <c r="G328" s="6" t="s">
        <v>420</v>
      </c>
      <c r="H328" s="6" t="str">
        <f t="shared" si="7"/>
        <v>Dec</v>
      </c>
    </row>
    <row r="329" spans="1:8" ht="24.95" hidden="1" customHeight="1" x14ac:dyDescent="0.25">
      <c r="A329" s="6">
        <v>11070024</v>
      </c>
      <c r="B329" s="2" t="s">
        <v>322</v>
      </c>
      <c r="C329" s="6">
        <v>1008</v>
      </c>
      <c r="D329" s="23">
        <v>41263</v>
      </c>
      <c r="E329" s="2">
        <v>32062</v>
      </c>
      <c r="F329" s="6" t="s">
        <v>201</v>
      </c>
      <c r="G329" s="6" t="s">
        <v>420</v>
      </c>
      <c r="H329" s="6" t="str">
        <f t="shared" si="7"/>
        <v>Dec</v>
      </c>
    </row>
    <row r="330" spans="1:8" ht="24.95" hidden="1" customHeight="1" x14ac:dyDescent="0.25">
      <c r="A330" s="6">
        <v>11067262</v>
      </c>
      <c r="B330" s="2" t="s">
        <v>301</v>
      </c>
      <c r="C330" s="6">
        <v>650000</v>
      </c>
      <c r="D330" s="23">
        <v>41269</v>
      </c>
      <c r="E330" s="2">
        <v>21979</v>
      </c>
      <c r="F330" s="6" t="s">
        <v>201</v>
      </c>
      <c r="G330" s="6" t="s">
        <v>420</v>
      </c>
      <c r="H330" s="6" t="str">
        <f t="shared" si="7"/>
        <v>Dec</v>
      </c>
    </row>
    <row r="331" spans="1:8" ht="24.95" hidden="1" customHeight="1" x14ac:dyDescent="0.25">
      <c r="A331" s="6">
        <v>11068941</v>
      </c>
      <c r="B331" s="2" t="s">
        <v>148</v>
      </c>
      <c r="C331" s="6">
        <v>12500</v>
      </c>
      <c r="D331" s="23">
        <v>41269</v>
      </c>
      <c r="E331" s="2">
        <v>85487</v>
      </c>
      <c r="F331" s="6" t="s">
        <v>201</v>
      </c>
      <c r="G331" s="6" t="s">
        <v>420</v>
      </c>
      <c r="H331" s="6" t="str">
        <f t="shared" si="7"/>
        <v>Dec</v>
      </c>
    </row>
    <row r="332" spans="1:8" ht="24.95" hidden="1" customHeight="1" x14ac:dyDescent="0.25">
      <c r="A332" s="6">
        <v>11050629</v>
      </c>
      <c r="B332" s="2" t="s">
        <v>208</v>
      </c>
      <c r="C332" s="6">
        <v>4500</v>
      </c>
      <c r="D332" s="23">
        <v>41270</v>
      </c>
      <c r="E332" s="2">
        <v>349436</v>
      </c>
      <c r="F332" s="6" t="s">
        <v>201</v>
      </c>
      <c r="G332" s="6" t="s">
        <v>420</v>
      </c>
      <c r="H332" s="6" t="str">
        <f t="shared" si="7"/>
        <v>Dec</v>
      </c>
    </row>
    <row r="333" spans="1:8" ht="24.95" hidden="1" customHeight="1" x14ac:dyDescent="0.25">
      <c r="A333" s="6">
        <v>11012672</v>
      </c>
      <c r="B333" s="2" t="s">
        <v>311</v>
      </c>
      <c r="C333" s="6">
        <v>17000</v>
      </c>
      <c r="D333" s="23">
        <v>41269</v>
      </c>
      <c r="E333" s="2">
        <v>359980</v>
      </c>
      <c r="F333" s="6" t="s">
        <v>201</v>
      </c>
      <c r="G333" s="6" t="s">
        <v>420</v>
      </c>
      <c r="H333" s="6" t="str">
        <f t="shared" si="7"/>
        <v>Dec</v>
      </c>
    </row>
    <row r="334" spans="1:8" ht="24.95" hidden="1" customHeight="1" x14ac:dyDescent="0.25">
      <c r="A334" s="6">
        <v>11068561</v>
      </c>
      <c r="B334" s="2" t="s">
        <v>141</v>
      </c>
      <c r="C334" s="6">
        <v>5000</v>
      </c>
      <c r="D334" s="23">
        <v>41270</v>
      </c>
      <c r="E334" s="2">
        <v>152056</v>
      </c>
      <c r="F334" s="6" t="s">
        <v>201</v>
      </c>
      <c r="G334" s="6" t="s">
        <v>420</v>
      </c>
      <c r="H334" s="6" t="str">
        <f t="shared" si="7"/>
        <v>Dec</v>
      </c>
    </row>
    <row r="335" spans="1:8" ht="24.95" hidden="1" customHeight="1" x14ac:dyDescent="0.25">
      <c r="A335" s="6">
        <v>11068307</v>
      </c>
      <c r="B335" s="2" t="s">
        <v>135</v>
      </c>
      <c r="C335" s="6">
        <v>6000</v>
      </c>
      <c r="D335" s="23">
        <v>41270</v>
      </c>
      <c r="E335" s="2">
        <v>594243</v>
      </c>
      <c r="F335" s="6" t="s">
        <v>201</v>
      </c>
      <c r="G335" s="6" t="s">
        <v>420</v>
      </c>
      <c r="H335" s="6" t="str">
        <f t="shared" si="7"/>
        <v>Dec</v>
      </c>
    </row>
    <row r="336" spans="1:8" ht="24.95" hidden="1" customHeight="1" x14ac:dyDescent="0.25">
      <c r="A336" s="6">
        <v>11070378</v>
      </c>
      <c r="B336" s="2" t="s">
        <v>174</v>
      </c>
      <c r="C336" s="6">
        <v>10000</v>
      </c>
      <c r="D336" s="23">
        <v>41334</v>
      </c>
      <c r="E336" s="2">
        <v>651411</v>
      </c>
      <c r="F336" s="6" t="s">
        <v>201</v>
      </c>
      <c r="G336" s="6" t="s">
        <v>420</v>
      </c>
      <c r="H336" s="6" t="str">
        <f t="shared" si="7"/>
        <v>Mar</v>
      </c>
    </row>
    <row r="337" spans="1:8" ht="24.95" hidden="1" customHeight="1" x14ac:dyDescent="0.25">
      <c r="A337" s="6">
        <v>11060181</v>
      </c>
      <c r="B337" s="2" t="s">
        <v>323</v>
      </c>
      <c r="C337" s="6">
        <v>2508</v>
      </c>
      <c r="D337" s="23">
        <v>41270</v>
      </c>
      <c r="E337" s="2">
        <v>464601</v>
      </c>
      <c r="F337" s="6" t="s">
        <v>201</v>
      </c>
      <c r="G337" s="6" t="s">
        <v>420</v>
      </c>
      <c r="H337" s="6" t="str">
        <f t="shared" si="7"/>
        <v>Dec</v>
      </c>
    </row>
    <row r="338" spans="1:8" ht="24.95" hidden="1" customHeight="1" x14ac:dyDescent="0.25">
      <c r="A338" s="6">
        <v>11061393</v>
      </c>
      <c r="B338" s="2" t="s">
        <v>324</v>
      </c>
      <c r="C338" s="6">
        <v>1008</v>
      </c>
      <c r="D338" s="23">
        <v>41276</v>
      </c>
      <c r="E338" s="2">
        <v>283868</v>
      </c>
      <c r="F338" s="6" t="s">
        <v>201</v>
      </c>
      <c r="G338" s="6" t="s">
        <v>420</v>
      </c>
      <c r="H338" s="6" t="str">
        <f t="shared" si="7"/>
        <v>Jan</v>
      </c>
    </row>
    <row r="339" spans="1:8" ht="24.95" hidden="1" customHeight="1" x14ac:dyDescent="0.25">
      <c r="A339" s="6">
        <v>11051619</v>
      </c>
      <c r="B339" s="2" t="s">
        <v>198</v>
      </c>
      <c r="C339" s="6">
        <v>2500</v>
      </c>
      <c r="D339" s="23">
        <v>41340</v>
      </c>
      <c r="E339" s="2">
        <v>131433</v>
      </c>
      <c r="F339" s="6" t="s">
        <v>201</v>
      </c>
      <c r="G339" s="6" t="s">
        <v>420</v>
      </c>
      <c r="H339" s="6" t="str">
        <f t="shared" si="7"/>
        <v>Mar</v>
      </c>
    </row>
    <row r="340" spans="1:8" ht="24.95" customHeight="1" x14ac:dyDescent="0.25">
      <c r="A340" s="6">
        <v>11071434</v>
      </c>
      <c r="B340" s="2" t="s">
        <v>325</v>
      </c>
      <c r="C340" s="6">
        <v>10000</v>
      </c>
      <c r="D340" s="23">
        <v>41439</v>
      </c>
      <c r="E340" s="2">
        <v>783124</v>
      </c>
      <c r="F340" s="6" t="s">
        <v>201</v>
      </c>
      <c r="G340" s="6" t="s">
        <v>421</v>
      </c>
      <c r="H340" s="6" t="str">
        <f t="shared" si="7"/>
        <v>Jun</v>
      </c>
    </row>
    <row r="341" spans="1:8" ht="24.95" customHeight="1" x14ac:dyDescent="0.25">
      <c r="A341" s="6">
        <v>11071434</v>
      </c>
      <c r="B341" s="2" t="s">
        <v>325</v>
      </c>
      <c r="C341" s="6">
        <v>10000</v>
      </c>
      <c r="D341" s="23">
        <v>41471</v>
      </c>
      <c r="E341" s="2">
        <v>783125</v>
      </c>
      <c r="F341" s="6" t="s">
        <v>201</v>
      </c>
      <c r="G341" s="6" t="s">
        <v>421</v>
      </c>
      <c r="H341" s="6" t="str">
        <f t="shared" si="7"/>
        <v>Jul</v>
      </c>
    </row>
    <row r="342" spans="1:8" ht="24.95" customHeight="1" x14ac:dyDescent="0.25">
      <c r="A342" s="6">
        <v>11071434</v>
      </c>
      <c r="B342" s="2" t="s">
        <v>325</v>
      </c>
      <c r="C342" s="6">
        <v>10000</v>
      </c>
      <c r="D342" s="23">
        <v>41509</v>
      </c>
      <c r="E342" s="2">
        <v>783126</v>
      </c>
      <c r="F342" s="6" t="s">
        <v>201</v>
      </c>
      <c r="G342" s="6" t="s">
        <v>421</v>
      </c>
      <c r="H342" s="6" t="str">
        <f t="shared" si="7"/>
        <v>Aug</v>
      </c>
    </row>
    <row r="343" spans="1:8" ht="24.95" hidden="1" customHeight="1" x14ac:dyDescent="0.25">
      <c r="A343" s="6">
        <v>11067305</v>
      </c>
      <c r="B343" s="2" t="s">
        <v>127</v>
      </c>
      <c r="C343" s="6">
        <v>55001</v>
      </c>
      <c r="D343" s="23">
        <v>41359</v>
      </c>
      <c r="E343" s="2">
        <v>99344</v>
      </c>
      <c r="F343" s="6" t="s">
        <v>201</v>
      </c>
      <c r="G343" s="6" t="s">
        <v>420</v>
      </c>
      <c r="H343" s="6" t="str">
        <f t="shared" si="7"/>
        <v>Mar</v>
      </c>
    </row>
    <row r="344" spans="1:8" ht="24.95" hidden="1" customHeight="1" x14ac:dyDescent="0.25">
      <c r="A344" s="6">
        <v>11066773</v>
      </c>
      <c r="B344" s="2" t="s">
        <v>123</v>
      </c>
      <c r="C344" s="6">
        <v>8000</v>
      </c>
      <c r="D344" s="23">
        <v>41309</v>
      </c>
      <c r="E344" s="2">
        <v>428996</v>
      </c>
      <c r="F344" s="6" t="s">
        <v>201</v>
      </c>
      <c r="G344" s="6" t="s">
        <v>420</v>
      </c>
      <c r="H344" s="6" t="str">
        <f t="shared" si="7"/>
        <v>Feb</v>
      </c>
    </row>
    <row r="345" spans="1:8" ht="24.95" customHeight="1" x14ac:dyDescent="0.25">
      <c r="A345" s="6">
        <v>11020337</v>
      </c>
      <c r="B345" s="2" t="s">
        <v>326</v>
      </c>
      <c r="C345" s="6">
        <v>25000</v>
      </c>
      <c r="D345" s="23">
        <v>41388</v>
      </c>
      <c r="E345" s="2">
        <v>202475</v>
      </c>
      <c r="F345" s="6" t="s">
        <v>201</v>
      </c>
      <c r="G345" s="6" t="s">
        <v>421</v>
      </c>
      <c r="H345" s="6" t="str">
        <f t="shared" si="7"/>
        <v>Apr</v>
      </c>
    </row>
    <row r="346" spans="1:8" ht="24.95" hidden="1" customHeight="1" x14ac:dyDescent="0.25">
      <c r="A346" s="6">
        <v>11069379</v>
      </c>
      <c r="B346" s="2" t="s">
        <v>160</v>
      </c>
      <c r="C346" s="6">
        <v>5000</v>
      </c>
      <c r="D346" s="23">
        <v>41309</v>
      </c>
      <c r="E346" s="2">
        <v>179</v>
      </c>
      <c r="F346" s="6" t="s">
        <v>201</v>
      </c>
      <c r="G346" s="6" t="s">
        <v>420</v>
      </c>
      <c r="H346" s="6" t="str">
        <f t="shared" si="7"/>
        <v>Feb</v>
      </c>
    </row>
    <row r="347" spans="1:8" ht="24.95" hidden="1" customHeight="1" x14ac:dyDescent="0.25">
      <c r="A347" s="6">
        <v>11063220</v>
      </c>
      <c r="B347" s="2" t="s">
        <v>327</v>
      </c>
      <c r="C347" s="6">
        <v>30000</v>
      </c>
      <c r="D347" s="23">
        <v>41359</v>
      </c>
      <c r="E347" s="2">
        <v>105453</v>
      </c>
      <c r="F347" s="6" t="s">
        <v>201</v>
      </c>
      <c r="G347" s="6" t="s">
        <v>420</v>
      </c>
      <c r="H347" s="6" t="str">
        <f t="shared" si="7"/>
        <v>Mar</v>
      </c>
    </row>
    <row r="348" spans="1:8" ht="24.95" hidden="1" customHeight="1" x14ac:dyDescent="0.25">
      <c r="A348" s="6">
        <v>11070667</v>
      </c>
      <c r="B348" s="2" t="s">
        <v>136</v>
      </c>
      <c r="C348" s="6">
        <v>10000</v>
      </c>
      <c r="D348" s="23">
        <v>41346</v>
      </c>
      <c r="E348" s="2">
        <v>513382</v>
      </c>
      <c r="F348" s="6" t="s">
        <v>201</v>
      </c>
      <c r="G348" s="6" t="s">
        <v>420</v>
      </c>
      <c r="H348" s="6" t="str">
        <f t="shared" si="7"/>
        <v>Mar</v>
      </c>
    </row>
    <row r="349" spans="1:8" ht="24.95" customHeight="1" x14ac:dyDescent="0.25">
      <c r="A349" s="6">
        <v>11071843</v>
      </c>
      <c r="B349" s="2" t="s">
        <v>191</v>
      </c>
      <c r="C349" s="6">
        <v>10000</v>
      </c>
      <c r="D349" s="23">
        <v>41400</v>
      </c>
      <c r="E349" s="2">
        <v>866480</v>
      </c>
      <c r="F349" s="6" t="s">
        <v>201</v>
      </c>
      <c r="G349" s="6" t="s">
        <v>421</v>
      </c>
      <c r="H349" s="6" t="str">
        <f t="shared" si="7"/>
        <v>May</v>
      </c>
    </row>
    <row r="350" spans="1:8" ht="24.95" hidden="1" customHeight="1" x14ac:dyDescent="0.25">
      <c r="A350" s="6">
        <v>11064668</v>
      </c>
      <c r="B350" s="2" t="s">
        <v>98</v>
      </c>
      <c r="C350" s="6">
        <v>30000</v>
      </c>
      <c r="D350" s="23">
        <v>41290</v>
      </c>
      <c r="E350" s="2">
        <v>115142</v>
      </c>
      <c r="F350" s="6" t="s">
        <v>201</v>
      </c>
      <c r="G350" s="6" t="s">
        <v>420</v>
      </c>
      <c r="H350" s="6" t="str">
        <f t="shared" si="7"/>
        <v>Jan</v>
      </c>
    </row>
    <row r="351" spans="1:8" ht="24.95" hidden="1" customHeight="1" x14ac:dyDescent="0.25">
      <c r="A351" s="6">
        <v>11070520</v>
      </c>
      <c r="B351" s="2" t="s">
        <v>178</v>
      </c>
      <c r="C351" s="6">
        <v>6001</v>
      </c>
      <c r="D351" s="23">
        <v>41293</v>
      </c>
      <c r="E351" s="2">
        <v>759892</v>
      </c>
      <c r="F351" s="6" t="s">
        <v>201</v>
      </c>
      <c r="G351" s="6" t="s">
        <v>420</v>
      </c>
      <c r="H351" s="6" t="str">
        <f t="shared" si="7"/>
        <v>Jan</v>
      </c>
    </row>
    <row r="352" spans="1:8" ht="24.95" hidden="1" customHeight="1" x14ac:dyDescent="0.25">
      <c r="A352" s="6">
        <v>11070624</v>
      </c>
      <c r="B352" s="2" t="s">
        <v>181</v>
      </c>
      <c r="C352" s="6">
        <v>80001</v>
      </c>
      <c r="D352" s="23">
        <v>41293</v>
      </c>
      <c r="E352" s="2">
        <v>370564</v>
      </c>
      <c r="F352" s="6" t="s">
        <v>201</v>
      </c>
      <c r="G352" s="6" t="s">
        <v>420</v>
      </c>
      <c r="H352" s="6" t="str">
        <f t="shared" si="7"/>
        <v>Jan</v>
      </c>
    </row>
    <row r="353" spans="1:8" ht="24.95" hidden="1" customHeight="1" x14ac:dyDescent="0.25">
      <c r="A353" s="6">
        <v>11070624</v>
      </c>
      <c r="B353" s="2" t="s">
        <v>181</v>
      </c>
      <c r="C353" s="6">
        <v>75000</v>
      </c>
      <c r="D353" s="23">
        <v>41334</v>
      </c>
      <c r="E353" s="2">
        <v>370565</v>
      </c>
      <c r="F353" s="6" t="s">
        <v>201</v>
      </c>
      <c r="G353" s="6" t="s">
        <v>420</v>
      </c>
      <c r="H353" s="6" t="str">
        <f t="shared" si="7"/>
        <v>Mar</v>
      </c>
    </row>
    <row r="354" spans="1:8" ht="24.95" customHeight="1" x14ac:dyDescent="0.25">
      <c r="A354" s="6">
        <v>11041745</v>
      </c>
      <c r="B354" s="2" t="s">
        <v>328</v>
      </c>
      <c r="C354" s="6">
        <v>15000</v>
      </c>
      <c r="D354" s="23">
        <v>41373</v>
      </c>
      <c r="E354" s="2">
        <v>190881</v>
      </c>
      <c r="F354" s="6" t="s">
        <v>201</v>
      </c>
      <c r="G354" s="6" t="s">
        <v>421</v>
      </c>
      <c r="H354" s="6" t="str">
        <f t="shared" si="7"/>
        <v>Apr</v>
      </c>
    </row>
    <row r="355" spans="1:8" ht="24.95" customHeight="1" x14ac:dyDescent="0.25">
      <c r="A355" s="6">
        <v>11024847</v>
      </c>
      <c r="B355" s="2" t="s">
        <v>329</v>
      </c>
      <c r="C355" s="6">
        <v>10000</v>
      </c>
      <c r="D355" s="23">
        <v>41626</v>
      </c>
      <c r="E355" s="2">
        <v>416077</v>
      </c>
      <c r="F355" s="6" t="s">
        <v>201</v>
      </c>
      <c r="G355" s="6" t="s">
        <v>421</v>
      </c>
      <c r="H355" s="6" t="str">
        <f t="shared" si="7"/>
        <v>Dec</v>
      </c>
    </row>
    <row r="356" spans="1:8" ht="24.95" hidden="1" customHeight="1" x14ac:dyDescent="0.25">
      <c r="A356" s="6">
        <v>11033320</v>
      </c>
      <c r="B356" s="2" t="s">
        <v>330</v>
      </c>
      <c r="C356" s="6">
        <v>5567</v>
      </c>
      <c r="D356" s="23">
        <v>41334</v>
      </c>
      <c r="E356" s="2">
        <v>532615</v>
      </c>
      <c r="F356" s="6" t="s">
        <v>201</v>
      </c>
      <c r="G356" s="6" t="s">
        <v>420</v>
      </c>
      <c r="H356" s="6" t="str">
        <f t="shared" si="7"/>
        <v>Mar</v>
      </c>
    </row>
    <row r="357" spans="1:8" ht="24.95" hidden="1" customHeight="1" x14ac:dyDescent="0.25">
      <c r="A357" s="6">
        <v>11033320</v>
      </c>
      <c r="B357" s="2" t="s">
        <v>330</v>
      </c>
      <c r="C357" s="6">
        <v>5567</v>
      </c>
      <c r="D357" s="23">
        <v>41352</v>
      </c>
      <c r="E357" s="2">
        <v>532616</v>
      </c>
      <c r="F357" s="6" t="s">
        <v>201</v>
      </c>
      <c r="G357" s="6" t="s">
        <v>420</v>
      </c>
      <c r="H357" s="6" t="str">
        <f t="shared" si="7"/>
        <v>Mar</v>
      </c>
    </row>
    <row r="358" spans="1:8" ht="24.95" hidden="1" customHeight="1" x14ac:dyDescent="0.25">
      <c r="A358" s="6">
        <v>11037670</v>
      </c>
      <c r="B358" s="2" t="s">
        <v>331</v>
      </c>
      <c r="C358" s="6">
        <v>8000</v>
      </c>
      <c r="D358" s="23">
        <v>41352</v>
      </c>
      <c r="E358" s="2">
        <v>392155</v>
      </c>
      <c r="F358" s="6" t="s">
        <v>201</v>
      </c>
      <c r="G358" s="6" t="s">
        <v>420</v>
      </c>
      <c r="H358" s="6" t="str">
        <f t="shared" si="7"/>
        <v>Mar</v>
      </c>
    </row>
    <row r="359" spans="1:8" ht="24.95" customHeight="1" x14ac:dyDescent="0.25">
      <c r="A359" s="6">
        <v>11037670</v>
      </c>
      <c r="B359" s="2" t="s">
        <v>331</v>
      </c>
      <c r="C359" s="6">
        <v>8000</v>
      </c>
      <c r="D359" s="23">
        <v>41383</v>
      </c>
      <c r="E359" s="2">
        <v>392156</v>
      </c>
      <c r="F359" s="6" t="s">
        <v>201</v>
      </c>
      <c r="G359" s="6" t="s">
        <v>421</v>
      </c>
      <c r="H359" s="6" t="str">
        <f t="shared" si="7"/>
        <v>Apr</v>
      </c>
    </row>
    <row r="360" spans="1:8" ht="24.95" hidden="1" customHeight="1" x14ac:dyDescent="0.25">
      <c r="A360" s="6">
        <v>11068764</v>
      </c>
      <c r="B360" s="2" t="s">
        <v>144</v>
      </c>
      <c r="C360" s="6">
        <v>30000</v>
      </c>
      <c r="D360" s="23">
        <v>41283</v>
      </c>
      <c r="E360" s="2">
        <v>5945</v>
      </c>
      <c r="F360" s="6" t="s">
        <v>201</v>
      </c>
      <c r="G360" s="6" t="s">
        <v>420</v>
      </c>
      <c r="H360" s="6" t="str">
        <f t="shared" si="7"/>
        <v>Jan</v>
      </c>
    </row>
    <row r="361" spans="1:8" ht="24.95" hidden="1" customHeight="1" x14ac:dyDescent="0.25">
      <c r="A361" s="6">
        <v>11070521</v>
      </c>
      <c r="B361" s="2" t="s">
        <v>179</v>
      </c>
      <c r="C361" s="6">
        <v>36500</v>
      </c>
      <c r="D361" s="23">
        <v>41290</v>
      </c>
      <c r="E361" s="2">
        <v>556390</v>
      </c>
      <c r="F361" s="6" t="s">
        <v>201</v>
      </c>
      <c r="G361" s="6" t="s">
        <v>420</v>
      </c>
      <c r="H361" s="6" t="str">
        <f t="shared" si="7"/>
        <v>Jan</v>
      </c>
    </row>
    <row r="362" spans="1:8" ht="24.95" hidden="1" customHeight="1" x14ac:dyDescent="0.25">
      <c r="A362" s="6">
        <v>11056946</v>
      </c>
      <c r="B362" s="2" t="s">
        <v>209</v>
      </c>
      <c r="C362" s="6">
        <v>10000</v>
      </c>
      <c r="D362" s="23">
        <v>41298</v>
      </c>
      <c r="E362" s="2">
        <v>78136</v>
      </c>
      <c r="F362" s="6" t="s">
        <v>201</v>
      </c>
      <c r="G362" s="6" t="s">
        <v>420</v>
      </c>
      <c r="H362" s="6" t="str">
        <f t="shared" si="7"/>
        <v>Jan</v>
      </c>
    </row>
    <row r="363" spans="1:8" ht="24.95" hidden="1" customHeight="1" x14ac:dyDescent="0.25">
      <c r="A363" s="6">
        <v>11069805</v>
      </c>
      <c r="B363" s="2" t="s">
        <v>165</v>
      </c>
      <c r="C363" s="6">
        <v>6000</v>
      </c>
      <c r="D363" s="23">
        <v>41316</v>
      </c>
      <c r="E363" s="2">
        <v>278781</v>
      </c>
      <c r="F363" s="6" t="s">
        <v>201</v>
      </c>
      <c r="G363" s="6" t="s">
        <v>420</v>
      </c>
      <c r="H363" s="6" t="str">
        <f t="shared" si="7"/>
        <v>Feb</v>
      </c>
    </row>
    <row r="364" spans="1:8" ht="24.95" hidden="1" customHeight="1" x14ac:dyDescent="0.25">
      <c r="A364" s="6">
        <v>11069670</v>
      </c>
      <c r="B364" s="2" t="s">
        <v>166</v>
      </c>
      <c r="C364" s="6">
        <v>6000</v>
      </c>
      <c r="D364" s="23">
        <v>41281</v>
      </c>
      <c r="E364" s="2">
        <v>99797</v>
      </c>
      <c r="F364" s="6" t="s">
        <v>201</v>
      </c>
      <c r="G364" s="6" t="s">
        <v>420</v>
      </c>
      <c r="H364" s="6" t="str">
        <f t="shared" si="7"/>
        <v>Jan</v>
      </c>
    </row>
    <row r="365" spans="1:8" ht="24.95" hidden="1" customHeight="1" x14ac:dyDescent="0.25">
      <c r="A365" s="6">
        <v>11053496</v>
      </c>
      <c r="B365" s="2" t="s">
        <v>306</v>
      </c>
      <c r="C365" s="6">
        <v>33501</v>
      </c>
      <c r="D365" s="23">
        <v>41281</v>
      </c>
      <c r="E365" s="2">
        <v>337184</v>
      </c>
      <c r="F365" s="6" t="s">
        <v>201</v>
      </c>
      <c r="G365" s="6" t="s">
        <v>420</v>
      </c>
      <c r="H365" s="6" t="str">
        <f t="shared" si="7"/>
        <v>Jan</v>
      </c>
    </row>
    <row r="366" spans="1:8" ht="24.95" hidden="1" customHeight="1" x14ac:dyDescent="0.25">
      <c r="A366" s="6">
        <v>11050235</v>
      </c>
      <c r="B366" s="2" t="s">
        <v>313</v>
      </c>
      <c r="C366" s="6">
        <v>9001</v>
      </c>
      <c r="D366" s="23">
        <v>41282</v>
      </c>
      <c r="E366" s="2">
        <v>221887</v>
      </c>
      <c r="F366" s="6" t="s">
        <v>201</v>
      </c>
      <c r="G366" s="6" t="s">
        <v>420</v>
      </c>
      <c r="H366" s="6" t="str">
        <f t="shared" si="7"/>
        <v>Jan</v>
      </c>
    </row>
    <row r="367" spans="1:8" ht="24.95" hidden="1" customHeight="1" x14ac:dyDescent="0.25">
      <c r="A367" s="6">
        <v>11058811</v>
      </c>
      <c r="B367" s="2" t="s">
        <v>332</v>
      </c>
      <c r="C367" s="6">
        <v>1008</v>
      </c>
      <c r="D367" s="23">
        <v>41278</v>
      </c>
      <c r="E367" s="2">
        <v>12226514832</v>
      </c>
      <c r="F367" s="6" t="s">
        <v>201</v>
      </c>
      <c r="G367" s="6" t="s">
        <v>420</v>
      </c>
      <c r="H367" s="6" t="str">
        <f t="shared" si="7"/>
        <v>Jan</v>
      </c>
    </row>
    <row r="368" spans="1:8" ht="24.95" hidden="1" customHeight="1" x14ac:dyDescent="0.25">
      <c r="A368" s="6">
        <v>11068561</v>
      </c>
      <c r="B368" s="2" t="s">
        <v>141</v>
      </c>
      <c r="C368" s="6">
        <v>5000</v>
      </c>
      <c r="D368" s="23">
        <v>41284</v>
      </c>
      <c r="E368" s="2">
        <v>152056</v>
      </c>
      <c r="F368" s="6" t="s">
        <v>201</v>
      </c>
      <c r="G368" s="6" t="s">
        <v>420</v>
      </c>
      <c r="H368" s="6" t="str">
        <f t="shared" si="7"/>
        <v>Jan</v>
      </c>
    </row>
    <row r="369" spans="1:8" ht="24.95" hidden="1" customHeight="1" x14ac:dyDescent="0.25">
      <c r="A369" s="6">
        <v>11031885</v>
      </c>
      <c r="B369" s="2" t="s">
        <v>235</v>
      </c>
      <c r="C369" s="6">
        <v>1008</v>
      </c>
      <c r="D369" s="23">
        <v>41289</v>
      </c>
      <c r="E369" s="2">
        <v>376042</v>
      </c>
      <c r="F369" s="6" t="s">
        <v>201</v>
      </c>
      <c r="G369" s="6" t="s">
        <v>420</v>
      </c>
      <c r="H369" s="6" t="str">
        <f t="shared" si="7"/>
        <v>Jan</v>
      </c>
    </row>
    <row r="370" spans="1:8" ht="24.95" customHeight="1" x14ac:dyDescent="0.25">
      <c r="A370" s="6">
        <v>11058305</v>
      </c>
      <c r="B370" s="2" t="s">
        <v>333</v>
      </c>
      <c r="C370" s="6">
        <v>2000</v>
      </c>
      <c r="D370" s="23">
        <v>41410</v>
      </c>
      <c r="E370" s="2">
        <v>474358</v>
      </c>
      <c r="F370" s="6" t="s">
        <v>201</v>
      </c>
      <c r="G370" s="6" t="s">
        <v>421</v>
      </c>
      <c r="H370" s="6" t="str">
        <f t="shared" si="7"/>
        <v>May</v>
      </c>
    </row>
    <row r="371" spans="1:8" ht="24.95" customHeight="1" x14ac:dyDescent="0.25">
      <c r="A371" s="6">
        <v>11058497</v>
      </c>
      <c r="B371" s="2" t="s">
        <v>334</v>
      </c>
      <c r="C371" s="6">
        <v>2000</v>
      </c>
      <c r="D371" s="23">
        <v>41410</v>
      </c>
      <c r="E371" s="2">
        <v>474363</v>
      </c>
      <c r="F371" s="6" t="s">
        <v>201</v>
      </c>
      <c r="G371" s="6" t="s">
        <v>421</v>
      </c>
      <c r="H371" s="6" t="str">
        <f t="shared" si="7"/>
        <v>May</v>
      </c>
    </row>
    <row r="372" spans="1:8" ht="24.95" hidden="1" customHeight="1" x14ac:dyDescent="0.25">
      <c r="A372" s="6">
        <v>11068897</v>
      </c>
      <c r="B372" s="2" t="s">
        <v>147</v>
      </c>
      <c r="C372" s="6">
        <v>16000</v>
      </c>
      <c r="D372" s="23">
        <v>41291</v>
      </c>
      <c r="E372" s="2">
        <v>519892</v>
      </c>
      <c r="F372" s="6" t="s">
        <v>201</v>
      </c>
      <c r="G372" s="6" t="s">
        <v>420</v>
      </c>
      <c r="H372" s="6" t="str">
        <f t="shared" si="7"/>
        <v>Jan</v>
      </c>
    </row>
    <row r="373" spans="1:8" ht="24.95" hidden="1" customHeight="1" x14ac:dyDescent="0.25">
      <c r="A373" s="6">
        <v>11064907</v>
      </c>
      <c r="B373" s="2" t="s">
        <v>300</v>
      </c>
      <c r="C373" s="6">
        <v>10000</v>
      </c>
      <c r="D373" s="23">
        <v>41291</v>
      </c>
      <c r="E373" s="2">
        <v>38554</v>
      </c>
      <c r="F373" s="6" t="s">
        <v>201</v>
      </c>
      <c r="G373" s="6" t="s">
        <v>420</v>
      </c>
      <c r="H373" s="6" t="str">
        <f t="shared" si="7"/>
        <v>Jan</v>
      </c>
    </row>
    <row r="374" spans="1:8" ht="24.95" hidden="1" customHeight="1" x14ac:dyDescent="0.25">
      <c r="A374" s="6">
        <v>11052046</v>
      </c>
      <c r="B374" s="2" t="s">
        <v>335</v>
      </c>
      <c r="C374" s="6">
        <v>15000</v>
      </c>
      <c r="D374" s="23">
        <v>41331</v>
      </c>
      <c r="E374" s="2">
        <v>45533</v>
      </c>
      <c r="F374" s="6" t="s">
        <v>201</v>
      </c>
      <c r="G374" s="6" t="s">
        <v>420</v>
      </c>
      <c r="H374" s="6" t="str">
        <f t="shared" si="7"/>
        <v>Feb</v>
      </c>
    </row>
    <row r="375" spans="1:8" ht="24.95" customHeight="1" x14ac:dyDescent="0.25">
      <c r="A375" s="6">
        <v>11052046</v>
      </c>
      <c r="B375" s="2" t="s">
        <v>335</v>
      </c>
      <c r="C375" s="6">
        <v>15000</v>
      </c>
      <c r="D375" s="23">
        <v>41475</v>
      </c>
      <c r="E375" s="2">
        <v>45538</v>
      </c>
      <c r="F375" s="6" t="s">
        <v>201</v>
      </c>
      <c r="G375" s="6" t="s">
        <v>421</v>
      </c>
      <c r="H375" s="6" t="str">
        <f t="shared" si="7"/>
        <v>Jul</v>
      </c>
    </row>
    <row r="376" spans="1:8" ht="24.95" customHeight="1" x14ac:dyDescent="0.25">
      <c r="A376" s="6">
        <v>11052046</v>
      </c>
      <c r="B376" s="2" t="s">
        <v>335</v>
      </c>
      <c r="C376" s="6">
        <v>15000</v>
      </c>
      <c r="D376" s="23">
        <v>41515</v>
      </c>
      <c r="E376" s="2">
        <v>45539</v>
      </c>
      <c r="F376" s="6" t="s">
        <v>201</v>
      </c>
      <c r="G376" s="6" t="s">
        <v>421</v>
      </c>
      <c r="H376" s="6" t="str">
        <f t="shared" si="7"/>
        <v>Aug</v>
      </c>
    </row>
    <row r="377" spans="1:8" ht="24.95" customHeight="1" x14ac:dyDescent="0.25">
      <c r="A377" s="6">
        <v>11052046</v>
      </c>
      <c r="B377" s="2" t="s">
        <v>335</v>
      </c>
      <c r="C377" s="6">
        <v>15000</v>
      </c>
      <c r="D377" s="23">
        <v>41537</v>
      </c>
      <c r="E377" s="2">
        <v>45540</v>
      </c>
      <c r="F377" s="6" t="s">
        <v>201</v>
      </c>
      <c r="G377" s="6" t="s">
        <v>421</v>
      </c>
      <c r="H377" s="6" t="str">
        <f t="shared" si="7"/>
        <v>Sep</v>
      </c>
    </row>
    <row r="378" spans="1:8" ht="24.95" customHeight="1" x14ac:dyDescent="0.25">
      <c r="A378" s="6">
        <v>11052046</v>
      </c>
      <c r="B378" s="2" t="s">
        <v>335</v>
      </c>
      <c r="C378" s="6">
        <v>15000</v>
      </c>
      <c r="D378" s="23">
        <v>41570</v>
      </c>
      <c r="E378" s="2">
        <v>45541</v>
      </c>
      <c r="F378" s="6" t="s">
        <v>201</v>
      </c>
      <c r="G378" s="6" t="s">
        <v>421</v>
      </c>
      <c r="H378" s="6" t="str">
        <f t="shared" si="7"/>
        <v>Oct</v>
      </c>
    </row>
    <row r="379" spans="1:8" ht="24.95" customHeight="1" x14ac:dyDescent="0.25">
      <c r="A379" s="6">
        <v>11052046</v>
      </c>
      <c r="B379" s="2" t="s">
        <v>335</v>
      </c>
      <c r="C379" s="6">
        <v>15000</v>
      </c>
      <c r="D379" s="23">
        <v>41627</v>
      </c>
      <c r="E379" s="2">
        <v>45543</v>
      </c>
      <c r="F379" s="6" t="s">
        <v>201</v>
      </c>
      <c r="G379" s="6" t="s">
        <v>421</v>
      </c>
      <c r="H379" s="6" t="str">
        <f t="shared" si="7"/>
        <v>Dec</v>
      </c>
    </row>
    <row r="380" spans="1:8" ht="24.95" customHeight="1" x14ac:dyDescent="0.25">
      <c r="A380" s="6">
        <v>11057094</v>
      </c>
      <c r="B380" s="2" t="s">
        <v>207</v>
      </c>
      <c r="C380" s="6">
        <v>5000</v>
      </c>
      <c r="D380" s="23">
        <v>41396</v>
      </c>
      <c r="E380" s="2">
        <v>787918</v>
      </c>
      <c r="F380" s="6" t="s">
        <v>201</v>
      </c>
      <c r="G380" s="6" t="s">
        <v>421</v>
      </c>
      <c r="H380" s="6" t="str">
        <f t="shared" si="7"/>
        <v>May</v>
      </c>
    </row>
    <row r="381" spans="1:8" ht="24.95" customHeight="1" x14ac:dyDescent="0.25">
      <c r="A381" s="6">
        <v>11057094</v>
      </c>
      <c r="B381" s="2" t="s">
        <v>207</v>
      </c>
      <c r="C381" s="6">
        <v>5000</v>
      </c>
      <c r="D381" s="23">
        <v>41426</v>
      </c>
      <c r="E381" s="2">
        <v>787919</v>
      </c>
      <c r="F381" s="6" t="s">
        <v>201</v>
      </c>
      <c r="G381" s="6" t="s">
        <v>421</v>
      </c>
      <c r="H381" s="6" t="str">
        <f t="shared" si="7"/>
        <v>Jun</v>
      </c>
    </row>
    <row r="382" spans="1:8" ht="24.95" customHeight="1" x14ac:dyDescent="0.25">
      <c r="A382" s="6">
        <v>11057094</v>
      </c>
      <c r="B382" s="2" t="s">
        <v>207</v>
      </c>
      <c r="C382" s="6">
        <v>5000</v>
      </c>
      <c r="D382" s="23">
        <v>41454</v>
      </c>
      <c r="E382" s="2">
        <v>787920</v>
      </c>
      <c r="F382" s="6" t="s">
        <v>201</v>
      </c>
      <c r="G382" s="6" t="s">
        <v>421</v>
      </c>
      <c r="H382" s="6" t="str">
        <f t="shared" si="7"/>
        <v>Jun</v>
      </c>
    </row>
    <row r="383" spans="1:8" ht="24.95" hidden="1" customHeight="1" x14ac:dyDescent="0.25">
      <c r="A383" s="6">
        <v>11071243</v>
      </c>
      <c r="B383" s="2" t="s">
        <v>185</v>
      </c>
      <c r="C383" s="6">
        <v>12000</v>
      </c>
      <c r="D383" s="23">
        <v>41348</v>
      </c>
      <c r="E383" s="2">
        <v>508680</v>
      </c>
      <c r="F383" s="6" t="s">
        <v>201</v>
      </c>
      <c r="G383" s="6" t="s">
        <v>420</v>
      </c>
      <c r="H383" s="6" t="str">
        <f t="shared" si="7"/>
        <v>Mar</v>
      </c>
    </row>
    <row r="384" spans="1:8" ht="24.95" hidden="1" customHeight="1" x14ac:dyDescent="0.25">
      <c r="A384" s="6">
        <v>11032547</v>
      </c>
      <c r="B384" s="2" t="s">
        <v>336</v>
      </c>
      <c r="C384" s="6">
        <v>6001</v>
      </c>
      <c r="D384" s="23">
        <v>41334</v>
      </c>
      <c r="E384" s="2">
        <v>560850</v>
      </c>
      <c r="F384" s="6" t="s">
        <v>201</v>
      </c>
      <c r="G384" s="6" t="s">
        <v>420</v>
      </c>
      <c r="H384" s="6" t="str">
        <f t="shared" si="7"/>
        <v>Mar</v>
      </c>
    </row>
    <row r="385" spans="1:8" ht="24.95" hidden="1" customHeight="1" x14ac:dyDescent="0.25">
      <c r="A385" s="6">
        <v>11032547</v>
      </c>
      <c r="B385" s="2" t="s">
        <v>336</v>
      </c>
      <c r="C385" s="6">
        <v>6000</v>
      </c>
      <c r="D385" s="23">
        <v>41341</v>
      </c>
      <c r="E385" s="2">
        <v>560851</v>
      </c>
      <c r="F385" s="6" t="s">
        <v>201</v>
      </c>
      <c r="G385" s="6" t="s">
        <v>420</v>
      </c>
      <c r="H385" s="6" t="str">
        <f t="shared" si="7"/>
        <v>Mar</v>
      </c>
    </row>
    <row r="386" spans="1:8" ht="24.95" hidden="1" customHeight="1" x14ac:dyDescent="0.25">
      <c r="A386" s="6">
        <v>11068897</v>
      </c>
      <c r="B386" s="2" t="s">
        <v>147</v>
      </c>
      <c r="C386" s="6">
        <v>10000</v>
      </c>
      <c r="D386" s="23">
        <v>41297</v>
      </c>
      <c r="E386" s="2">
        <v>519891</v>
      </c>
      <c r="F386" s="6" t="s">
        <v>201</v>
      </c>
      <c r="G386" s="6" t="s">
        <v>420</v>
      </c>
      <c r="H386" s="6" t="str">
        <f t="shared" si="7"/>
        <v>Jan</v>
      </c>
    </row>
    <row r="387" spans="1:8" ht="24.95" hidden="1" customHeight="1" x14ac:dyDescent="0.25">
      <c r="A387" s="6">
        <v>11064867</v>
      </c>
      <c r="B387" s="2" t="s">
        <v>101</v>
      </c>
      <c r="C387" s="6">
        <v>25000</v>
      </c>
      <c r="D387" s="23">
        <v>41330</v>
      </c>
      <c r="E387" s="2">
        <v>523776</v>
      </c>
      <c r="F387" s="6" t="s">
        <v>201</v>
      </c>
      <c r="G387" s="6" t="s">
        <v>420</v>
      </c>
      <c r="H387" s="6" t="str">
        <f t="shared" ref="H387:H450" si="8">TEXT(D387,"mmm")</f>
        <v>Feb</v>
      </c>
    </row>
    <row r="388" spans="1:8" ht="24.95" hidden="1" customHeight="1" x14ac:dyDescent="0.25">
      <c r="A388" s="6">
        <v>11067262</v>
      </c>
      <c r="B388" s="2" t="s">
        <v>301</v>
      </c>
      <c r="C388" s="6">
        <v>650000</v>
      </c>
      <c r="D388" s="23">
        <v>41333</v>
      </c>
      <c r="E388" s="2">
        <v>71901</v>
      </c>
      <c r="F388" s="6" t="s">
        <v>201</v>
      </c>
      <c r="G388" s="6" t="s">
        <v>420</v>
      </c>
      <c r="H388" s="6" t="str">
        <f t="shared" si="8"/>
        <v>Feb</v>
      </c>
    </row>
    <row r="389" spans="1:8" ht="24.95" hidden="1" customHeight="1" x14ac:dyDescent="0.25">
      <c r="A389" s="6">
        <v>11071096</v>
      </c>
      <c r="B389" s="2" t="s">
        <v>337</v>
      </c>
      <c r="C389" s="6">
        <v>11000</v>
      </c>
      <c r="D389" s="23">
        <v>41324</v>
      </c>
      <c r="E389" s="2">
        <v>512783</v>
      </c>
      <c r="F389" s="6" t="s">
        <v>201</v>
      </c>
      <c r="G389" s="6" t="s">
        <v>420</v>
      </c>
      <c r="H389" s="6" t="str">
        <f t="shared" si="8"/>
        <v>Feb</v>
      </c>
    </row>
    <row r="390" spans="1:8" ht="24.95" customHeight="1" x14ac:dyDescent="0.25">
      <c r="A390" s="6">
        <v>11070967</v>
      </c>
      <c r="B390" s="2" t="s">
        <v>184</v>
      </c>
      <c r="C390" s="6">
        <v>10000</v>
      </c>
      <c r="D390" s="23">
        <v>41400</v>
      </c>
      <c r="E390" s="2">
        <v>114759</v>
      </c>
      <c r="F390" s="6" t="s">
        <v>201</v>
      </c>
      <c r="G390" s="6" t="s">
        <v>421</v>
      </c>
      <c r="H390" s="6" t="str">
        <f t="shared" si="8"/>
        <v>May</v>
      </c>
    </row>
    <row r="391" spans="1:8" ht="24.95" hidden="1" customHeight="1" x14ac:dyDescent="0.25">
      <c r="A391" s="6">
        <v>11071058</v>
      </c>
      <c r="B391" s="2" t="s">
        <v>338</v>
      </c>
      <c r="C391" s="6">
        <v>50000</v>
      </c>
      <c r="D391" s="23">
        <v>41331</v>
      </c>
      <c r="E391" s="2">
        <v>304012</v>
      </c>
      <c r="F391" s="6" t="s">
        <v>201</v>
      </c>
      <c r="G391" s="6" t="s">
        <v>420</v>
      </c>
      <c r="H391" s="6" t="str">
        <f t="shared" si="8"/>
        <v>Feb</v>
      </c>
    </row>
    <row r="392" spans="1:8" ht="24.95" hidden="1" customHeight="1" x14ac:dyDescent="0.25">
      <c r="A392" s="6">
        <v>11071037</v>
      </c>
      <c r="B392" s="2" t="s">
        <v>339</v>
      </c>
      <c r="C392" s="6">
        <v>2250</v>
      </c>
      <c r="D392" s="23">
        <v>41337</v>
      </c>
      <c r="E392" s="2">
        <v>807204</v>
      </c>
      <c r="F392" s="6" t="s">
        <v>201</v>
      </c>
      <c r="G392" s="6" t="s">
        <v>420</v>
      </c>
      <c r="H392" s="6" t="str">
        <f t="shared" si="8"/>
        <v>Mar</v>
      </c>
    </row>
    <row r="393" spans="1:8" ht="24.95" hidden="1" customHeight="1" x14ac:dyDescent="0.25">
      <c r="A393" s="6">
        <v>11056946</v>
      </c>
      <c r="B393" s="2" t="s">
        <v>209</v>
      </c>
      <c r="C393" s="6">
        <v>10000</v>
      </c>
      <c r="D393" s="23">
        <v>41310</v>
      </c>
      <c r="E393" s="2">
        <v>78136</v>
      </c>
      <c r="F393" s="6" t="s">
        <v>201</v>
      </c>
      <c r="G393" s="6" t="s">
        <v>420</v>
      </c>
      <c r="H393" s="6" t="str">
        <f t="shared" si="8"/>
        <v>Feb</v>
      </c>
    </row>
    <row r="394" spans="1:8" ht="24.95" hidden="1" customHeight="1" x14ac:dyDescent="0.25">
      <c r="A394" s="6">
        <v>11026175</v>
      </c>
      <c r="B394" s="2" t="s">
        <v>320</v>
      </c>
      <c r="C394" s="6">
        <v>10000</v>
      </c>
      <c r="D394" s="23">
        <v>41316</v>
      </c>
      <c r="E394" s="2">
        <v>840782</v>
      </c>
      <c r="F394" s="6" t="s">
        <v>201</v>
      </c>
      <c r="G394" s="6" t="s">
        <v>420</v>
      </c>
      <c r="H394" s="6" t="str">
        <f t="shared" si="8"/>
        <v>Feb</v>
      </c>
    </row>
    <row r="395" spans="1:8" ht="24.95" customHeight="1" x14ac:dyDescent="0.25">
      <c r="A395" s="6">
        <v>11071361</v>
      </c>
      <c r="B395" s="2" t="s">
        <v>187</v>
      </c>
      <c r="C395" s="6">
        <v>6000</v>
      </c>
      <c r="D395" s="23">
        <v>41414</v>
      </c>
      <c r="E395" s="2">
        <v>216227</v>
      </c>
      <c r="F395" s="6" t="s">
        <v>201</v>
      </c>
      <c r="G395" s="6" t="s">
        <v>421</v>
      </c>
      <c r="H395" s="6" t="str">
        <f t="shared" si="8"/>
        <v>May</v>
      </c>
    </row>
    <row r="396" spans="1:8" ht="24.95" customHeight="1" x14ac:dyDescent="0.25">
      <c r="A396" s="6">
        <v>11071361</v>
      </c>
      <c r="B396" s="2" t="s">
        <v>187</v>
      </c>
      <c r="C396" s="6">
        <v>6000</v>
      </c>
      <c r="D396" s="23">
        <v>41475</v>
      </c>
      <c r="E396" s="2">
        <v>216229</v>
      </c>
      <c r="F396" s="6" t="s">
        <v>201</v>
      </c>
      <c r="G396" s="6" t="s">
        <v>421</v>
      </c>
      <c r="H396" s="6" t="str">
        <f t="shared" si="8"/>
        <v>Jul</v>
      </c>
    </row>
    <row r="397" spans="1:8" ht="24.95" hidden="1" customHeight="1" x14ac:dyDescent="0.25">
      <c r="A397" s="6">
        <v>11071282</v>
      </c>
      <c r="B397" s="2" t="s">
        <v>186</v>
      </c>
      <c r="C397" s="6">
        <v>12500</v>
      </c>
      <c r="D397" s="23">
        <v>41337</v>
      </c>
      <c r="E397" s="2">
        <v>465160</v>
      </c>
      <c r="F397" s="6" t="s">
        <v>201</v>
      </c>
      <c r="G397" s="6" t="s">
        <v>420</v>
      </c>
      <c r="H397" s="6" t="str">
        <f t="shared" si="8"/>
        <v>Mar</v>
      </c>
    </row>
    <row r="398" spans="1:8" ht="24.95" hidden="1" customHeight="1" x14ac:dyDescent="0.25">
      <c r="A398" s="6">
        <v>11071282</v>
      </c>
      <c r="B398" s="2" t="s">
        <v>186</v>
      </c>
      <c r="C398" s="6">
        <v>12501</v>
      </c>
      <c r="D398" s="23">
        <v>41359</v>
      </c>
      <c r="E398" s="2">
        <v>465132</v>
      </c>
      <c r="F398" s="6" t="s">
        <v>201</v>
      </c>
      <c r="G398" s="6" t="s">
        <v>420</v>
      </c>
      <c r="H398" s="6" t="str">
        <f t="shared" si="8"/>
        <v>Mar</v>
      </c>
    </row>
    <row r="399" spans="1:8" ht="24.95" hidden="1" customHeight="1" x14ac:dyDescent="0.25">
      <c r="A399" s="6">
        <v>11069682</v>
      </c>
      <c r="B399" s="2" t="s">
        <v>305</v>
      </c>
      <c r="C399" s="6">
        <v>6000</v>
      </c>
      <c r="D399" s="23">
        <v>41331</v>
      </c>
      <c r="E399" s="2">
        <v>1524</v>
      </c>
      <c r="F399" s="6" t="s">
        <v>201</v>
      </c>
      <c r="G399" s="6" t="s">
        <v>420</v>
      </c>
      <c r="H399" s="6" t="str">
        <f t="shared" si="8"/>
        <v>Feb</v>
      </c>
    </row>
    <row r="400" spans="1:8" ht="24.95" hidden="1" customHeight="1" x14ac:dyDescent="0.25">
      <c r="A400" s="6">
        <v>11071666</v>
      </c>
      <c r="B400" s="2" t="s">
        <v>340</v>
      </c>
      <c r="C400" s="6">
        <v>100000</v>
      </c>
      <c r="D400" s="23">
        <v>41362</v>
      </c>
      <c r="E400" s="2">
        <v>861296</v>
      </c>
      <c r="F400" s="6" t="s">
        <v>201</v>
      </c>
      <c r="G400" s="6" t="s">
        <v>420</v>
      </c>
      <c r="H400" s="6" t="str">
        <f t="shared" si="8"/>
        <v>Mar</v>
      </c>
    </row>
    <row r="401" spans="1:8" ht="24.95" customHeight="1" x14ac:dyDescent="0.25">
      <c r="A401" s="6">
        <v>11059779</v>
      </c>
      <c r="B401" s="2" t="s">
        <v>341</v>
      </c>
      <c r="C401" s="6">
        <v>5000</v>
      </c>
      <c r="D401" s="23">
        <v>41422</v>
      </c>
      <c r="E401" s="2">
        <v>859815</v>
      </c>
      <c r="F401" s="6" t="s">
        <v>201</v>
      </c>
      <c r="G401" s="6" t="s">
        <v>421</v>
      </c>
      <c r="H401" s="6" t="str">
        <f t="shared" si="8"/>
        <v>May</v>
      </c>
    </row>
    <row r="402" spans="1:8" ht="24.95" hidden="1" customHeight="1" x14ac:dyDescent="0.25">
      <c r="A402" s="6">
        <v>11071096</v>
      </c>
      <c r="B402" s="2" t="s">
        <v>337</v>
      </c>
      <c r="C402" s="6">
        <v>11000</v>
      </c>
      <c r="D402" s="23">
        <v>41330</v>
      </c>
      <c r="E402" s="2">
        <v>512783</v>
      </c>
      <c r="F402" s="6" t="s">
        <v>201</v>
      </c>
      <c r="G402" s="6" t="s">
        <v>420</v>
      </c>
      <c r="H402" s="6" t="str">
        <f t="shared" si="8"/>
        <v>Feb</v>
      </c>
    </row>
    <row r="403" spans="1:8" ht="24.95" hidden="1" customHeight="1" x14ac:dyDescent="0.25">
      <c r="A403" s="6">
        <v>11053618</v>
      </c>
      <c r="B403" s="2" t="s">
        <v>342</v>
      </c>
      <c r="C403" s="6">
        <v>1008</v>
      </c>
      <c r="D403" s="23">
        <v>41335</v>
      </c>
      <c r="E403" s="2">
        <v>972032</v>
      </c>
      <c r="F403" s="6" t="s">
        <v>201</v>
      </c>
      <c r="G403" s="6" t="s">
        <v>420</v>
      </c>
      <c r="H403" s="6" t="str">
        <f t="shared" si="8"/>
        <v>Mar</v>
      </c>
    </row>
    <row r="404" spans="1:8" ht="24.95" hidden="1" customHeight="1" x14ac:dyDescent="0.25">
      <c r="A404" s="6">
        <v>11035590</v>
      </c>
      <c r="B404" s="2" t="s">
        <v>343</v>
      </c>
      <c r="C404" s="6">
        <v>1008</v>
      </c>
      <c r="D404" s="23">
        <v>41337</v>
      </c>
      <c r="E404" s="2">
        <v>285876</v>
      </c>
      <c r="F404" s="6" t="s">
        <v>201</v>
      </c>
      <c r="G404" s="6" t="s">
        <v>420</v>
      </c>
      <c r="H404" s="6" t="str">
        <f t="shared" si="8"/>
        <v>Mar</v>
      </c>
    </row>
    <row r="405" spans="1:8" ht="24.95" customHeight="1" x14ac:dyDescent="0.25">
      <c r="A405" s="6">
        <v>11059845</v>
      </c>
      <c r="B405" s="2" t="s">
        <v>344</v>
      </c>
      <c r="C405" s="6">
        <v>8000</v>
      </c>
      <c r="D405" s="23">
        <v>41576</v>
      </c>
      <c r="E405" s="2">
        <v>340078</v>
      </c>
      <c r="F405" s="6" t="s">
        <v>201</v>
      </c>
      <c r="G405" s="6" t="s">
        <v>421</v>
      </c>
      <c r="H405" s="6" t="str">
        <f t="shared" si="8"/>
        <v>Oct</v>
      </c>
    </row>
    <row r="406" spans="1:8" ht="24.95" hidden="1" customHeight="1" x14ac:dyDescent="0.25">
      <c r="A406" s="6">
        <v>11063776</v>
      </c>
      <c r="B406" s="2" t="s">
        <v>215</v>
      </c>
      <c r="C406" s="6">
        <v>1008</v>
      </c>
      <c r="D406" s="23">
        <v>41339</v>
      </c>
      <c r="E406" s="2">
        <v>62465</v>
      </c>
      <c r="F406" s="6" t="s">
        <v>201</v>
      </c>
      <c r="G406" s="6" t="s">
        <v>420</v>
      </c>
      <c r="H406" s="6" t="str">
        <f t="shared" si="8"/>
        <v>Mar</v>
      </c>
    </row>
    <row r="407" spans="1:8" ht="24.95" hidden="1" customHeight="1" x14ac:dyDescent="0.25">
      <c r="A407" s="6">
        <v>11048931</v>
      </c>
      <c r="B407" s="2" t="s">
        <v>315</v>
      </c>
      <c r="C407" s="6">
        <v>36001</v>
      </c>
      <c r="D407" s="23">
        <v>41340</v>
      </c>
      <c r="E407" s="2">
        <v>13131</v>
      </c>
      <c r="F407" s="6" t="s">
        <v>201</v>
      </c>
      <c r="G407" s="6" t="s">
        <v>420</v>
      </c>
      <c r="H407" s="6" t="str">
        <f t="shared" si="8"/>
        <v>Mar</v>
      </c>
    </row>
    <row r="408" spans="1:8" ht="24.95" hidden="1" customHeight="1" x14ac:dyDescent="0.25">
      <c r="A408" s="6">
        <v>11069954</v>
      </c>
      <c r="B408" s="2" t="s">
        <v>345</v>
      </c>
      <c r="C408" s="6">
        <v>30000</v>
      </c>
      <c r="D408" s="23">
        <v>41354</v>
      </c>
      <c r="E408" s="2">
        <v>72512</v>
      </c>
      <c r="F408" s="6" t="s">
        <v>201</v>
      </c>
      <c r="G408" s="6" t="s">
        <v>420</v>
      </c>
      <c r="H408" s="6" t="str">
        <f t="shared" si="8"/>
        <v>Mar</v>
      </c>
    </row>
    <row r="409" spans="1:8" ht="24.95" hidden="1" customHeight="1" x14ac:dyDescent="0.25">
      <c r="A409" s="6">
        <v>11069954</v>
      </c>
      <c r="B409" s="2" t="s">
        <v>345</v>
      </c>
      <c r="C409" s="6">
        <v>100000</v>
      </c>
      <c r="D409" s="23">
        <v>41355</v>
      </c>
      <c r="E409" s="2">
        <v>72513</v>
      </c>
      <c r="F409" s="6" t="s">
        <v>201</v>
      </c>
      <c r="G409" s="6" t="s">
        <v>420</v>
      </c>
      <c r="H409" s="6" t="str">
        <f t="shared" si="8"/>
        <v>Mar</v>
      </c>
    </row>
    <row r="410" spans="1:8" ht="24.95" customHeight="1" x14ac:dyDescent="0.25">
      <c r="A410" s="6">
        <v>11071623</v>
      </c>
      <c r="B410" s="2" t="s">
        <v>188</v>
      </c>
      <c r="C410" s="6">
        <v>40000</v>
      </c>
      <c r="D410" s="23">
        <v>41374</v>
      </c>
      <c r="E410" s="2">
        <v>103202</v>
      </c>
      <c r="F410" s="6" t="s">
        <v>201</v>
      </c>
      <c r="G410" s="6" t="s">
        <v>421</v>
      </c>
      <c r="H410" s="6" t="str">
        <f t="shared" si="8"/>
        <v>Apr</v>
      </c>
    </row>
    <row r="411" spans="1:8" ht="24.95" customHeight="1" x14ac:dyDescent="0.25">
      <c r="A411" s="6">
        <v>11062544</v>
      </c>
      <c r="B411" s="2" t="s">
        <v>263</v>
      </c>
      <c r="C411" s="6">
        <v>40000</v>
      </c>
      <c r="D411" s="23">
        <v>41374</v>
      </c>
      <c r="E411" s="2">
        <v>540892</v>
      </c>
      <c r="F411" s="6" t="s">
        <v>201</v>
      </c>
      <c r="G411" s="6" t="s">
        <v>421</v>
      </c>
      <c r="H411" s="6" t="str">
        <f t="shared" si="8"/>
        <v>Apr</v>
      </c>
    </row>
    <row r="412" spans="1:8" ht="24.95" customHeight="1" x14ac:dyDescent="0.25">
      <c r="A412" s="6">
        <v>11071792</v>
      </c>
      <c r="B412" s="2" t="s">
        <v>190</v>
      </c>
      <c r="C412" s="6">
        <v>11001</v>
      </c>
      <c r="D412" s="23">
        <v>41373</v>
      </c>
      <c r="E412" s="2">
        <v>63541</v>
      </c>
      <c r="F412" s="6" t="s">
        <v>201</v>
      </c>
      <c r="G412" s="6" t="s">
        <v>421</v>
      </c>
      <c r="H412" s="6" t="str">
        <f t="shared" si="8"/>
        <v>Apr</v>
      </c>
    </row>
    <row r="413" spans="1:8" ht="24.95" hidden="1" customHeight="1" x14ac:dyDescent="0.25">
      <c r="A413" s="6">
        <v>11068897</v>
      </c>
      <c r="B413" s="2" t="s">
        <v>147</v>
      </c>
      <c r="C413" s="6">
        <v>36000</v>
      </c>
      <c r="D413" s="23">
        <v>41359</v>
      </c>
      <c r="E413" s="2">
        <v>519895</v>
      </c>
      <c r="F413" s="6" t="s">
        <v>201</v>
      </c>
      <c r="G413" s="6" t="s">
        <v>420</v>
      </c>
      <c r="H413" s="6" t="str">
        <f t="shared" si="8"/>
        <v>Mar</v>
      </c>
    </row>
    <row r="414" spans="1:8" ht="24.95" hidden="1" customHeight="1" x14ac:dyDescent="0.25">
      <c r="A414" s="6">
        <v>11070521</v>
      </c>
      <c r="B414" s="2" t="s">
        <v>179</v>
      </c>
      <c r="C414" s="6">
        <v>36500</v>
      </c>
      <c r="D414" s="23">
        <v>41348</v>
      </c>
      <c r="E414" s="2">
        <v>556390</v>
      </c>
      <c r="F414" s="6" t="s">
        <v>201</v>
      </c>
      <c r="G414" s="6" t="s">
        <v>420</v>
      </c>
      <c r="H414" s="6" t="str">
        <f t="shared" si="8"/>
        <v>Mar</v>
      </c>
    </row>
    <row r="415" spans="1:8" ht="24.95" hidden="1" customHeight="1" x14ac:dyDescent="0.25">
      <c r="A415" s="6">
        <v>11033320</v>
      </c>
      <c r="B415" s="2" t="s">
        <v>330</v>
      </c>
      <c r="C415" s="6">
        <v>5567</v>
      </c>
      <c r="D415" s="23">
        <v>41348</v>
      </c>
      <c r="E415" s="2">
        <v>532615</v>
      </c>
      <c r="F415" s="6" t="s">
        <v>201</v>
      </c>
      <c r="G415" s="6" t="s">
        <v>420</v>
      </c>
      <c r="H415" s="6" t="str">
        <f t="shared" si="8"/>
        <v>Mar</v>
      </c>
    </row>
    <row r="416" spans="1:8" ht="24.95" hidden="1" customHeight="1" x14ac:dyDescent="0.25">
      <c r="A416" s="6">
        <v>11071058</v>
      </c>
      <c r="B416" s="2" t="s">
        <v>338</v>
      </c>
      <c r="C416" s="6">
        <v>50000</v>
      </c>
      <c r="D416" s="23">
        <v>41352</v>
      </c>
      <c r="E416" s="2">
        <v>304012</v>
      </c>
      <c r="F416" s="6" t="s">
        <v>201</v>
      </c>
      <c r="G416" s="6" t="s">
        <v>420</v>
      </c>
      <c r="H416" s="6" t="str">
        <f t="shared" si="8"/>
        <v>Mar</v>
      </c>
    </row>
    <row r="417" spans="1:8" ht="24.95" hidden="1" customHeight="1" x14ac:dyDescent="0.25">
      <c r="A417" s="6">
        <v>11033320</v>
      </c>
      <c r="B417" s="2" t="s">
        <v>330</v>
      </c>
      <c r="C417" s="6">
        <v>5567</v>
      </c>
      <c r="D417" s="23">
        <v>41355</v>
      </c>
      <c r="E417" s="2">
        <v>532615</v>
      </c>
      <c r="F417" s="6" t="s">
        <v>201</v>
      </c>
      <c r="G417" s="6" t="s">
        <v>420</v>
      </c>
      <c r="H417" s="6" t="str">
        <f t="shared" si="8"/>
        <v>Mar</v>
      </c>
    </row>
    <row r="418" spans="1:8" ht="24.95" hidden="1" customHeight="1" x14ac:dyDescent="0.25">
      <c r="A418" s="6">
        <v>11033320</v>
      </c>
      <c r="B418" s="2" t="s">
        <v>330</v>
      </c>
      <c r="C418" s="6">
        <v>5567</v>
      </c>
      <c r="D418" s="23">
        <v>41359</v>
      </c>
      <c r="E418" s="2">
        <v>532616</v>
      </c>
      <c r="F418" s="6" t="s">
        <v>201</v>
      </c>
      <c r="G418" s="6" t="s">
        <v>420</v>
      </c>
      <c r="H418" s="6" t="str">
        <f t="shared" si="8"/>
        <v>Mar</v>
      </c>
    </row>
    <row r="419" spans="1:8" ht="24.95" hidden="1" customHeight="1" x14ac:dyDescent="0.25">
      <c r="A419" s="6">
        <v>11040298</v>
      </c>
      <c r="B419" s="2" t="s">
        <v>346</v>
      </c>
      <c r="C419" s="6">
        <v>10001</v>
      </c>
      <c r="D419" s="23">
        <v>41359</v>
      </c>
      <c r="E419" s="2">
        <v>425990</v>
      </c>
      <c r="F419" s="6" t="s">
        <v>201</v>
      </c>
      <c r="G419" s="6" t="s">
        <v>420</v>
      </c>
      <c r="H419" s="6" t="str">
        <f t="shared" si="8"/>
        <v>Mar</v>
      </c>
    </row>
    <row r="420" spans="1:8" ht="24.95" customHeight="1" x14ac:dyDescent="0.25">
      <c r="A420" s="6">
        <v>11071762</v>
      </c>
      <c r="B420" s="2" t="s">
        <v>347</v>
      </c>
      <c r="C420" s="6">
        <v>6000</v>
      </c>
      <c r="D420" s="23">
        <v>41450</v>
      </c>
      <c r="E420" s="2">
        <v>917197</v>
      </c>
      <c r="F420" s="6" t="s">
        <v>201</v>
      </c>
      <c r="G420" s="6" t="s">
        <v>421</v>
      </c>
      <c r="H420" s="6" t="str">
        <f t="shared" si="8"/>
        <v>Jun</v>
      </c>
    </row>
    <row r="421" spans="1:8" ht="24.95" customHeight="1" x14ac:dyDescent="0.25">
      <c r="A421" s="6">
        <v>11071762</v>
      </c>
      <c r="B421" s="2" t="s">
        <v>347</v>
      </c>
      <c r="C421" s="6">
        <v>6000</v>
      </c>
      <c r="D421" s="23">
        <v>41450</v>
      </c>
      <c r="E421" s="2">
        <v>917198</v>
      </c>
      <c r="F421" s="6" t="s">
        <v>201</v>
      </c>
      <c r="G421" s="6" t="s">
        <v>421</v>
      </c>
      <c r="H421" s="6" t="str">
        <f t="shared" si="8"/>
        <v>Jun</v>
      </c>
    </row>
    <row r="422" spans="1:8" ht="24.95" customHeight="1" x14ac:dyDescent="0.25">
      <c r="A422" s="6">
        <v>11045823</v>
      </c>
      <c r="B422" s="2" t="s">
        <v>348</v>
      </c>
      <c r="C422" s="6">
        <v>3500</v>
      </c>
      <c r="D422" s="23">
        <v>41523</v>
      </c>
      <c r="E422" s="2">
        <v>578915</v>
      </c>
      <c r="F422" s="6" t="s">
        <v>201</v>
      </c>
      <c r="G422" s="6" t="s">
        <v>421</v>
      </c>
      <c r="H422" s="6" t="str">
        <f t="shared" si="8"/>
        <v>Sep</v>
      </c>
    </row>
    <row r="423" spans="1:8" ht="24.95" customHeight="1" x14ac:dyDescent="0.25">
      <c r="A423" s="6">
        <v>11059744</v>
      </c>
      <c r="B423" s="2" t="s">
        <v>349</v>
      </c>
      <c r="C423" s="6">
        <v>15000</v>
      </c>
      <c r="D423" s="23">
        <v>41502</v>
      </c>
      <c r="E423" s="2">
        <v>698227</v>
      </c>
      <c r="F423" s="6" t="s">
        <v>201</v>
      </c>
      <c r="G423" s="6" t="s">
        <v>421</v>
      </c>
      <c r="H423" s="6" t="str">
        <f t="shared" si="8"/>
        <v>Aug</v>
      </c>
    </row>
    <row r="424" spans="1:8" ht="24.95" customHeight="1" x14ac:dyDescent="0.25">
      <c r="A424" s="6">
        <v>11060145</v>
      </c>
      <c r="B424" s="2" t="s">
        <v>243</v>
      </c>
      <c r="C424" s="6">
        <v>10000</v>
      </c>
      <c r="D424" s="23">
        <v>41414</v>
      </c>
      <c r="E424" s="2">
        <v>861395</v>
      </c>
      <c r="F424" s="6" t="s">
        <v>201</v>
      </c>
      <c r="G424" s="6" t="s">
        <v>421</v>
      </c>
      <c r="H424" s="6" t="str">
        <f t="shared" si="8"/>
        <v>May</v>
      </c>
    </row>
    <row r="425" spans="1:8" ht="24.95" customHeight="1" x14ac:dyDescent="0.25">
      <c r="A425" s="6">
        <v>11073316</v>
      </c>
      <c r="B425" s="2" t="s">
        <v>350</v>
      </c>
      <c r="C425" s="6">
        <v>12000</v>
      </c>
      <c r="D425" s="23">
        <v>41429</v>
      </c>
      <c r="E425" s="2">
        <v>170876</v>
      </c>
      <c r="F425" s="6" t="s">
        <v>201</v>
      </c>
      <c r="G425" s="6" t="s">
        <v>421</v>
      </c>
      <c r="H425" s="6" t="str">
        <f t="shared" si="8"/>
        <v>Jun</v>
      </c>
    </row>
    <row r="426" spans="1:8" ht="24.95" customHeight="1" x14ac:dyDescent="0.25">
      <c r="A426" s="6">
        <v>11073316</v>
      </c>
      <c r="B426" s="2" t="s">
        <v>350</v>
      </c>
      <c r="C426" s="6">
        <v>12000</v>
      </c>
      <c r="D426" s="23">
        <v>41452</v>
      </c>
      <c r="E426" s="2">
        <v>170877</v>
      </c>
      <c r="F426" s="6" t="s">
        <v>201</v>
      </c>
      <c r="G426" s="6" t="s">
        <v>421</v>
      </c>
      <c r="H426" s="6" t="str">
        <f t="shared" si="8"/>
        <v>Jun</v>
      </c>
    </row>
    <row r="427" spans="1:8" ht="24.95" customHeight="1" x14ac:dyDescent="0.25">
      <c r="A427" s="6">
        <v>11073316</v>
      </c>
      <c r="B427" s="2" t="s">
        <v>350</v>
      </c>
      <c r="C427" s="6">
        <v>12000</v>
      </c>
      <c r="D427" s="23">
        <v>41485</v>
      </c>
      <c r="E427" s="2">
        <v>170878</v>
      </c>
      <c r="F427" s="6" t="s">
        <v>201</v>
      </c>
      <c r="G427" s="6" t="s">
        <v>421</v>
      </c>
      <c r="H427" s="6" t="str">
        <f t="shared" si="8"/>
        <v>Jul</v>
      </c>
    </row>
    <row r="428" spans="1:8" ht="24.95" customHeight="1" x14ac:dyDescent="0.25">
      <c r="A428" s="6">
        <v>11072714</v>
      </c>
      <c r="B428" s="2" t="s">
        <v>36</v>
      </c>
      <c r="C428" s="6">
        <v>36000</v>
      </c>
      <c r="D428" s="23">
        <v>41426</v>
      </c>
      <c r="E428" s="2">
        <v>931969</v>
      </c>
      <c r="F428" s="6" t="s">
        <v>201</v>
      </c>
      <c r="G428" s="6" t="s">
        <v>421</v>
      </c>
      <c r="H428" s="6" t="str">
        <f t="shared" si="8"/>
        <v>Jun</v>
      </c>
    </row>
    <row r="429" spans="1:8" ht="24.95" customHeight="1" x14ac:dyDescent="0.25">
      <c r="A429" s="6">
        <v>10016052</v>
      </c>
      <c r="B429" s="2" t="s">
        <v>351</v>
      </c>
      <c r="C429" s="6">
        <v>3142</v>
      </c>
      <c r="D429" s="23">
        <v>41564</v>
      </c>
      <c r="E429" s="2">
        <v>895705</v>
      </c>
      <c r="F429" s="6" t="s">
        <v>201</v>
      </c>
      <c r="G429" s="6" t="s">
        <v>421</v>
      </c>
      <c r="H429" s="6" t="str">
        <f t="shared" si="8"/>
        <v>Oct</v>
      </c>
    </row>
    <row r="430" spans="1:8" ht="24.95" customHeight="1" x14ac:dyDescent="0.25">
      <c r="A430" s="6">
        <v>11073004</v>
      </c>
      <c r="B430" s="2" t="s">
        <v>42</v>
      </c>
      <c r="C430" s="6">
        <v>6000</v>
      </c>
      <c r="D430" s="23">
        <v>41471</v>
      </c>
      <c r="E430" s="2">
        <v>6</v>
      </c>
      <c r="F430" s="6" t="s">
        <v>201</v>
      </c>
      <c r="G430" s="6" t="s">
        <v>421</v>
      </c>
      <c r="H430" s="6" t="str">
        <f t="shared" si="8"/>
        <v>Jul</v>
      </c>
    </row>
    <row r="431" spans="1:8" ht="24.95" customHeight="1" x14ac:dyDescent="0.25">
      <c r="A431" s="6">
        <v>11032644</v>
      </c>
      <c r="B431" s="2" t="s">
        <v>195</v>
      </c>
      <c r="C431" s="6">
        <v>10000</v>
      </c>
      <c r="D431" s="23">
        <v>41435</v>
      </c>
      <c r="E431" s="2">
        <v>490275</v>
      </c>
      <c r="F431" s="6" t="s">
        <v>201</v>
      </c>
      <c r="G431" s="6" t="s">
        <v>421</v>
      </c>
      <c r="H431" s="6" t="str">
        <f t="shared" si="8"/>
        <v>Jun</v>
      </c>
    </row>
    <row r="432" spans="1:8" ht="24.95" customHeight="1" x14ac:dyDescent="0.25">
      <c r="A432" s="6">
        <v>11068897</v>
      </c>
      <c r="B432" s="2" t="s">
        <v>147</v>
      </c>
      <c r="C432" s="6">
        <v>36000</v>
      </c>
      <c r="D432" s="23">
        <v>41373</v>
      </c>
      <c r="E432" s="2">
        <v>519895</v>
      </c>
      <c r="F432" s="6" t="s">
        <v>201</v>
      </c>
      <c r="G432" s="6" t="s">
        <v>421</v>
      </c>
      <c r="H432" s="6" t="str">
        <f t="shared" si="8"/>
        <v>Apr</v>
      </c>
    </row>
    <row r="433" spans="1:8" ht="24.95" customHeight="1" x14ac:dyDescent="0.25">
      <c r="A433" s="6">
        <v>11071623</v>
      </c>
      <c r="B433" s="2" t="s">
        <v>188</v>
      </c>
      <c r="C433" s="6">
        <v>40000</v>
      </c>
      <c r="D433" s="23">
        <v>41393</v>
      </c>
      <c r="E433" s="2">
        <v>103202</v>
      </c>
      <c r="F433" s="6" t="s">
        <v>201</v>
      </c>
      <c r="G433" s="6" t="s">
        <v>421</v>
      </c>
      <c r="H433" s="6" t="str">
        <f t="shared" si="8"/>
        <v>Apr</v>
      </c>
    </row>
    <row r="434" spans="1:8" ht="24.95" customHeight="1" x14ac:dyDescent="0.25">
      <c r="A434" s="6">
        <v>11071863</v>
      </c>
      <c r="B434" s="2" t="s">
        <v>193</v>
      </c>
      <c r="C434" s="6">
        <v>6000</v>
      </c>
      <c r="D434" s="23">
        <v>41509</v>
      </c>
      <c r="E434" s="2">
        <v>684263</v>
      </c>
      <c r="F434" s="6" t="s">
        <v>201</v>
      </c>
      <c r="G434" s="6" t="s">
        <v>421</v>
      </c>
      <c r="H434" s="6" t="str">
        <f t="shared" si="8"/>
        <v>Aug</v>
      </c>
    </row>
    <row r="435" spans="1:8" ht="24.95" customHeight="1" x14ac:dyDescent="0.25">
      <c r="A435" s="6">
        <v>11071863</v>
      </c>
      <c r="B435" s="2" t="s">
        <v>193</v>
      </c>
      <c r="C435" s="6">
        <v>6000</v>
      </c>
      <c r="D435" s="23">
        <v>41533</v>
      </c>
      <c r="E435" s="2">
        <v>684264</v>
      </c>
      <c r="F435" s="6" t="s">
        <v>201</v>
      </c>
      <c r="G435" s="6" t="s">
        <v>421</v>
      </c>
      <c r="H435" s="6" t="str">
        <f t="shared" si="8"/>
        <v>Sep</v>
      </c>
    </row>
    <row r="436" spans="1:8" ht="24.95" customHeight="1" x14ac:dyDescent="0.25">
      <c r="A436" s="6">
        <v>11060657</v>
      </c>
      <c r="B436" s="2" t="s">
        <v>352</v>
      </c>
      <c r="C436" s="6">
        <v>10000</v>
      </c>
      <c r="D436" s="23">
        <v>41422</v>
      </c>
      <c r="E436" s="2">
        <v>294902</v>
      </c>
      <c r="F436" s="6" t="s">
        <v>201</v>
      </c>
      <c r="G436" s="6" t="s">
        <v>421</v>
      </c>
      <c r="H436" s="6" t="str">
        <f t="shared" si="8"/>
        <v>May</v>
      </c>
    </row>
    <row r="437" spans="1:8" ht="24.95" customHeight="1" x14ac:dyDescent="0.25">
      <c r="A437" s="6">
        <v>11064260</v>
      </c>
      <c r="B437" s="2" t="s">
        <v>86</v>
      </c>
      <c r="C437" s="6">
        <v>20000</v>
      </c>
      <c r="D437" s="23">
        <v>41515</v>
      </c>
      <c r="E437" s="2">
        <v>196615</v>
      </c>
      <c r="F437" s="6" t="s">
        <v>201</v>
      </c>
      <c r="G437" s="6" t="s">
        <v>421</v>
      </c>
      <c r="H437" s="6" t="str">
        <f t="shared" si="8"/>
        <v>Aug</v>
      </c>
    </row>
    <row r="438" spans="1:8" ht="24.95" customHeight="1" x14ac:dyDescent="0.25">
      <c r="A438" s="6">
        <v>11064260</v>
      </c>
      <c r="B438" s="2" t="s">
        <v>86</v>
      </c>
      <c r="C438" s="6">
        <v>20000</v>
      </c>
      <c r="D438" s="23">
        <v>41542</v>
      </c>
      <c r="E438" s="2">
        <v>196616</v>
      </c>
      <c r="F438" s="6" t="s">
        <v>201</v>
      </c>
      <c r="G438" s="6" t="s">
        <v>421</v>
      </c>
      <c r="H438" s="6" t="str">
        <f t="shared" si="8"/>
        <v>Sep</v>
      </c>
    </row>
    <row r="439" spans="1:8" ht="24.95" customHeight="1" x14ac:dyDescent="0.25">
      <c r="A439" s="6">
        <v>11064260</v>
      </c>
      <c r="B439" s="2" t="s">
        <v>86</v>
      </c>
      <c r="C439" s="6">
        <v>19000</v>
      </c>
      <c r="D439" s="23">
        <v>41604</v>
      </c>
      <c r="E439" s="2">
        <v>196618</v>
      </c>
      <c r="F439" s="6" t="s">
        <v>201</v>
      </c>
      <c r="G439" s="6" t="s">
        <v>421</v>
      </c>
      <c r="H439" s="6" t="str">
        <f t="shared" si="8"/>
        <v>Nov</v>
      </c>
    </row>
    <row r="440" spans="1:8" ht="24.95" customHeight="1" x14ac:dyDescent="0.25">
      <c r="A440" s="6">
        <v>11069283</v>
      </c>
      <c r="B440" s="2" t="s">
        <v>155</v>
      </c>
      <c r="C440" s="6">
        <v>255000</v>
      </c>
      <c r="D440" s="23">
        <v>41412</v>
      </c>
      <c r="E440" s="2">
        <v>84675</v>
      </c>
      <c r="F440" s="6" t="s">
        <v>201</v>
      </c>
      <c r="G440" s="6" t="s">
        <v>421</v>
      </c>
      <c r="H440" s="6" t="str">
        <f t="shared" si="8"/>
        <v>May</v>
      </c>
    </row>
    <row r="441" spans="1:8" ht="24.95" customHeight="1" x14ac:dyDescent="0.25">
      <c r="A441" s="6">
        <v>11072578</v>
      </c>
      <c r="B441" s="2" t="s">
        <v>32</v>
      </c>
      <c r="C441" s="6">
        <v>55001</v>
      </c>
      <c r="D441" s="23">
        <v>41422</v>
      </c>
      <c r="E441" s="2">
        <v>117021</v>
      </c>
      <c r="F441" s="6" t="s">
        <v>201</v>
      </c>
      <c r="G441" s="6" t="s">
        <v>421</v>
      </c>
      <c r="H441" s="6" t="str">
        <f t="shared" si="8"/>
        <v>May</v>
      </c>
    </row>
    <row r="442" spans="1:8" ht="24.95" customHeight="1" x14ac:dyDescent="0.25">
      <c r="A442" s="6">
        <v>11065436</v>
      </c>
      <c r="B442" s="2" t="s">
        <v>85</v>
      </c>
      <c r="C442" s="6">
        <v>110000</v>
      </c>
      <c r="D442" s="23">
        <v>41412</v>
      </c>
      <c r="E442" s="2">
        <v>27664</v>
      </c>
      <c r="F442" s="6" t="s">
        <v>201</v>
      </c>
      <c r="G442" s="6" t="s">
        <v>421</v>
      </c>
      <c r="H442" s="6" t="str">
        <f t="shared" si="8"/>
        <v>May</v>
      </c>
    </row>
    <row r="443" spans="1:8" ht="24.95" customHeight="1" x14ac:dyDescent="0.25">
      <c r="A443" s="6">
        <v>11033900</v>
      </c>
      <c r="B443" s="2" t="s">
        <v>282</v>
      </c>
      <c r="C443" s="6">
        <v>20000</v>
      </c>
      <c r="D443" s="23">
        <v>41423</v>
      </c>
      <c r="E443" s="2">
        <v>654294</v>
      </c>
      <c r="F443" s="6" t="s">
        <v>201</v>
      </c>
      <c r="G443" s="6" t="s">
        <v>421</v>
      </c>
      <c r="H443" s="6" t="str">
        <f t="shared" si="8"/>
        <v>May</v>
      </c>
    </row>
    <row r="444" spans="1:8" ht="24.95" customHeight="1" x14ac:dyDescent="0.25">
      <c r="A444" s="6">
        <v>11057356</v>
      </c>
      <c r="B444" s="2" t="s">
        <v>44</v>
      </c>
      <c r="C444" s="6">
        <v>10000</v>
      </c>
      <c r="D444" s="23">
        <v>41488</v>
      </c>
      <c r="E444" s="2">
        <v>54090</v>
      </c>
      <c r="F444" s="6" t="s">
        <v>201</v>
      </c>
      <c r="G444" s="6" t="s">
        <v>421</v>
      </c>
      <c r="H444" s="6" t="str">
        <f t="shared" si="8"/>
        <v>Aug</v>
      </c>
    </row>
    <row r="445" spans="1:8" ht="24.95" customHeight="1" x14ac:dyDescent="0.25">
      <c r="A445" s="6">
        <v>11076058</v>
      </c>
      <c r="B445" s="2" t="s">
        <v>84</v>
      </c>
      <c r="C445" s="6">
        <v>36000</v>
      </c>
      <c r="D445" s="23">
        <v>41628</v>
      </c>
      <c r="E445" s="2">
        <v>651491</v>
      </c>
      <c r="F445" s="6" t="s">
        <v>201</v>
      </c>
      <c r="G445" s="6" t="s">
        <v>421</v>
      </c>
      <c r="H445" s="6" t="str">
        <f t="shared" si="8"/>
        <v>Dec</v>
      </c>
    </row>
    <row r="446" spans="1:8" ht="24.95" customHeight="1" x14ac:dyDescent="0.25">
      <c r="A446" s="6">
        <v>11044900</v>
      </c>
      <c r="B446" s="2" t="s">
        <v>353</v>
      </c>
      <c r="C446" s="6">
        <v>4000</v>
      </c>
      <c r="D446" s="23">
        <v>41515</v>
      </c>
      <c r="E446" s="2">
        <v>382700</v>
      </c>
      <c r="F446" s="6" t="s">
        <v>201</v>
      </c>
      <c r="G446" s="6" t="s">
        <v>421</v>
      </c>
      <c r="H446" s="6" t="str">
        <f t="shared" si="8"/>
        <v>Aug</v>
      </c>
    </row>
    <row r="447" spans="1:8" ht="24.95" customHeight="1" x14ac:dyDescent="0.25">
      <c r="A447" s="6">
        <v>11044900</v>
      </c>
      <c r="B447" s="2" t="s">
        <v>353</v>
      </c>
      <c r="C447" s="6">
        <v>4000</v>
      </c>
      <c r="D447" s="23">
        <v>41537</v>
      </c>
      <c r="E447" s="2">
        <v>382701</v>
      </c>
      <c r="F447" s="6" t="s">
        <v>201</v>
      </c>
      <c r="G447" s="6" t="s">
        <v>421</v>
      </c>
      <c r="H447" s="6" t="str">
        <f t="shared" si="8"/>
        <v>Sep</v>
      </c>
    </row>
    <row r="448" spans="1:8" ht="24.95" customHeight="1" x14ac:dyDescent="0.25">
      <c r="A448" s="6">
        <v>11073900</v>
      </c>
      <c r="B448" s="2" t="s">
        <v>56</v>
      </c>
      <c r="C448" s="6">
        <v>6700</v>
      </c>
      <c r="D448" s="23">
        <v>41586</v>
      </c>
      <c r="E448" s="2">
        <v>611791</v>
      </c>
      <c r="F448" s="6" t="s">
        <v>201</v>
      </c>
      <c r="G448" s="6" t="s">
        <v>421</v>
      </c>
      <c r="H448" s="6" t="str">
        <f t="shared" si="8"/>
        <v>Nov</v>
      </c>
    </row>
    <row r="449" spans="1:8" ht="24.95" customHeight="1" x14ac:dyDescent="0.25">
      <c r="A449" s="6">
        <v>11073318</v>
      </c>
      <c r="B449" s="2" t="s">
        <v>48</v>
      </c>
      <c r="C449" s="6">
        <v>6000</v>
      </c>
      <c r="D449" s="23">
        <v>41509</v>
      </c>
      <c r="E449" s="2">
        <v>849939</v>
      </c>
      <c r="F449" s="6" t="s">
        <v>201</v>
      </c>
      <c r="G449" s="6" t="s">
        <v>421</v>
      </c>
      <c r="H449" s="6" t="str">
        <f t="shared" si="8"/>
        <v>Aug</v>
      </c>
    </row>
    <row r="450" spans="1:8" ht="24.95" customHeight="1" x14ac:dyDescent="0.25">
      <c r="A450" s="6">
        <v>11073318</v>
      </c>
      <c r="B450" s="2" t="s">
        <v>48</v>
      </c>
      <c r="C450" s="6">
        <v>12000</v>
      </c>
      <c r="D450" s="23">
        <v>41533</v>
      </c>
      <c r="E450" s="2">
        <v>849940</v>
      </c>
      <c r="F450" s="6" t="s">
        <v>201</v>
      </c>
      <c r="G450" s="6" t="s">
        <v>421</v>
      </c>
      <c r="H450" s="6" t="str">
        <f t="shared" si="8"/>
        <v>Sep</v>
      </c>
    </row>
    <row r="451" spans="1:8" ht="24.95" customHeight="1" x14ac:dyDescent="0.25">
      <c r="A451" s="6">
        <v>11075118</v>
      </c>
      <c r="B451" s="2" t="s">
        <v>73</v>
      </c>
      <c r="C451" s="6">
        <v>10000</v>
      </c>
      <c r="D451" s="23">
        <v>41572</v>
      </c>
      <c r="E451" s="2">
        <v>491357</v>
      </c>
      <c r="F451" s="6" t="s">
        <v>201</v>
      </c>
      <c r="G451" s="6" t="s">
        <v>421</v>
      </c>
      <c r="H451" s="6" t="str">
        <f t="shared" ref="H451:H514" si="9">TEXT(D451,"mmm")</f>
        <v>Oct</v>
      </c>
    </row>
    <row r="452" spans="1:8" ht="24.95" customHeight="1" x14ac:dyDescent="0.25">
      <c r="A452" s="6">
        <v>11062606</v>
      </c>
      <c r="B452" s="2" t="s">
        <v>354</v>
      </c>
      <c r="C452" s="6">
        <v>10000</v>
      </c>
      <c r="D452" s="23">
        <v>41383</v>
      </c>
      <c r="E452" s="2">
        <v>39332</v>
      </c>
      <c r="F452" s="6" t="s">
        <v>201</v>
      </c>
      <c r="G452" s="6" t="s">
        <v>421</v>
      </c>
      <c r="H452" s="6" t="str">
        <f t="shared" si="9"/>
        <v>Apr</v>
      </c>
    </row>
    <row r="453" spans="1:8" ht="24.95" customHeight="1" x14ac:dyDescent="0.25">
      <c r="A453" s="6">
        <v>11072599</v>
      </c>
      <c r="B453" s="2" t="s">
        <v>355</v>
      </c>
      <c r="C453" s="6">
        <v>25000</v>
      </c>
      <c r="D453" s="23">
        <v>41515</v>
      </c>
      <c r="E453" s="2">
        <v>266737</v>
      </c>
      <c r="F453" s="6" t="s">
        <v>201</v>
      </c>
      <c r="G453" s="6" t="s">
        <v>421</v>
      </c>
      <c r="H453" s="6" t="str">
        <f t="shared" si="9"/>
        <v>Aug</v>
      </c>
    </row>
    <row r="454" spans="1:8" ht="24.95" customHeight="1" x14ac:dyDescent="0.25">
      <c r="A454" s="6">
        <v>11072599</v>
      </c>
      <c r="B454" s="2" t="s">
        <v>355</v>
      </c>
      <c r="C454" s="6">
        <v>25000</v>
      </c>
      <c r="D454" s="23">
        <v>41541</v>
      </c>
      <c r="E454" s="2">
        <v>266738</v>
      </c>
      <c r="F454" s="6" t="s">
        <v>201</v>
      </c>
      <c r="G454" s="6" t="s">
        <v>421</v>
      </c>
      <c r="H454" s="6" t="str">
        <f t="shared" si="9"/>
        <v>Sep</v>
      </c>
    </row>
    <row r="455" spans="1:8" ht="24.95" customHeight="1" x14ac:dyDescent="0.25">
      <c r="A455" s="6">
        <v>11072598</v>
      </c>
      <c r="B455" s="2" t="s">
        <v>356</v>
      </c>
      <c r="C455" s="6">
        <v>31000</v>
      </c>
      <c r="D455" s="23">
        <v>41604</v>
      </c>
      <c r="E455" s="2">
        <v>78667</v>
      </c>
      <c r="F455" s="6" t="s">
        <v>201</v>
      </c>
      <c r="G455" s="6" t="s">
        <v>421</v>
      </c>
      <c r="H455" s="6" t="str">
        <f t="shared" si="9"/>
        <v>Nov</v>
      </c>
    </row>
    <row r="456" spans="1:8" ht="24.95" customHeight="1" x14ac:dyDescent="0.25">
      <c r="A456" s="6">
        <v>11073418</v>
      </c>
      <c r="B456" s="2" t="s">
        <v>49</v>
      </c>
      <c r="C456" s="6">
        <v>6001</v>
      </c>
      <c r="D456" s="23">
        <v>41626</v>
      </c>
      <c r="E456" s="2">
        <v>917166</v>
      </c>
      <c r="F456" s="6" t="s">
        <v>201</v>
      </c>
      <c r="G456" s="6" t="s">
        <v>421</v>
      </c>
      <c r="H456" s="6" t="str">
        <f t="shared" si="9"/>
        <v>Dec</v>
      </c>
    </row>
    <row r="457" spans="1:8" ht="24.95" customHeight="1" x14ac:dyDescent="0.25">
      <c r="A457" s="6">
        <v>11073702</v>
      </c>
      <c r="B457" s="2" t="s">
        <v>53</v>
      </c>
      <c r="C457" s="6">
        <v>6001</v>
      </c>
      <c r="D457" s="23">
        <v>41634</v>
      </c>
      <c r="E457" s="2">
        <v>402137</v>
      </c>
      <c r="F457" s="6" t="s">
        <v>201</v>
      </c>
      <c r="G457" s="6" t="s">
        <v>421</v>
      </c>
      <c r="H457" s="6" t="str">
        <f t="shared" si="9"/>
        <v>Dec</v>
      </c>
    </row>
    <row r="458" spans="1:8" ht="24.95" customHeight="1" x14ac:dyDescent="0.25">
      <c r="A458" s="6">
        <v>11043086</v>
      </c>
      <c r="B458" s="2" t="s">
        <v>357</v>
      </c>
      <c r="C458" s="6">
        <v>9000</v>
      </c>
      <c r="D458" s="23">
        <v>41586</v>
      </c>
      <c r="E458" s="2">
        <v>295482</v>
      </c>
      <c r="F458" s="6" t="s">
        <v>201</v>
      </c>
      <c r="G458" s="6" t="s">
        <v>421</v>
      </c>
      <c r="H458" s="6" t="str">
        <f t="shared" si="9"/>
        <v>Nov</v>
      </c>
    </row>
    <row r="459" spans="1:8" ht="24.95" customHeight="1" x14ac:dyDescent="0.25">
      <c r="A459" s="6">
        <v>11073104</v>
      </c>
      <c r="B459" s="2" t="s">
        <v>43</v>
      </c>
      <c r="C459" s="6">
        <v>15001</v>
      </c>
      <c r="D459" s="23">
        <v>41475</v>
      </c>
      <c r="E459" s="2">
        <v>346859</v>
      </c>
      <c r="F459" s="6" t="s">
        <v>201</v>
      </c>
      <c r="G459" s="6" t="s">
        <v>421</v>
      </c>
      <c r="H459" s="6" t="str">
        <f t="shared" si="9"/>
        <v>Jul</v>
      </c>
    </row>
    <row r="460" spans="1:8" ht="24.95" customHeight="1" x14ac:dyDescent="0.25">
      <c r="A460" s="6">
        <v>11063656</v>
      </c>
      <c r="B460" s="2" t="s">
        <v>358</v>
      </c>
      <c r="C460" s="6">
        <v>6000</v>
      </c>
      <c r="D460" s="23">
        <v>41435</v>
      </c>
      <c r="E460" s="2">
        <v>431512</v>
      </c>
      <c r="F460" s="6" t="s">
        <v>201</v>
      </c>
      <c r="G460" s="6" t="s">
        <v>421</v>
      </c>
      <c r="H460" s="6" t="str">
        <f t="shared" si="9"/>
        <v>Jun</v>
      </c>
    </row>
    <row r="461" spans="1:8" ht="24.95" customHeight="1" x14ac:dyDescent="0.25">
      <c r="A461" s="6">
        <v>11063656</v>
      </c>
      <c r="B461" s="2" t="s">
        <v>358</v>
      </c>
      <c r="C461" s="6">
        <v>6000</v>
      </c>
      <c r="D461" s="23">
        <v>41464</v>
      </c>
      <c r="E461" s="2">
        <v>431513</v>
      </c>
      <c r="F461" s="6" t="s">
        <v>201</v>
      </c>
      <c r="G461" s="6" t="s">
        <v>421</v>
      </c>
      <c r="H461" s="6" t="str">
        <f t="shared" si="9"/>
        <v>Jul</v>
      </c>
    </row>
    <row r="462" spans="1:8" ht="24.95" customHeight="1" x14ac:dyDescent="0.25">
      <c r="A462" s="6">
        <v>11049275</v>
      </c>
      <c r="B462" s="2" t="s">
        <v>359</v>
      </c>
      <c r="C462" s="6">
        <v>10000</v>
      </c>
      <c r="D462" s="23">
        <v>41492</v>
      </c>
      <c r="E462" s="2">
        <v>301304</v>
      </c>
      <c r="F462" s="6" t="s">
        <v>201</v>
      </c>
      <c r="G462" s="6" t="s">
        <v>421</v>
      </c>
      <c r="H462" s="6" t="str">
        <f t="shared" si="9"/>
        <v>Aug</v>
      </c>
    </row>
    <row r="463" spans="1:8" ht="24.95" customHeight="1" x14ac:dyDescent="0.25">
      <c r="A463" s="6">
        <v>11059182</v>
      </c>
      <c r="B463" s="2" t="s">
        <v>145</v>
      </c>
      <c r="C463" s="6">
        <v>6000</v>
      </c>
      <c r="D463" s="23">
        <v>41393</v>
      </c>
      <c r="E463" s="2">
        <v>259461</v>
      </c>
      <c r="F463" s="6" t="s">
        <v>201</v>
      </c>
      <c r="G463" s="6" t="s">
        <v>421</v>
      </c>
      <c r="H463" s="6" t="str">
        <f t="shared" si="9"/>
        <v>Apr</v>
      </c>
    </row>
    <row r="464" spans="1:8" ht="24.95" customHeight="1" x14ac:dyDescent="0.25">
      <c r="A464" s="6">
        <v>11072338</v>
      </c>
      <c r="B464" s="2" t="s">
        <v>360</v>
      </c>
      <c r="C464" s="6">
        <v>26250</v>
      </c>
      <c r="D464" s="23">
        <v>41402</v>
      </c>
      <c r="E464" s="2">
        <v>154</v>
      </c>
      <c r="F464" s="6" t="s">
        <v>201</v>
      </c>
      <c r="G464" s="6" t="s">
        <v>421</v>
      </c>
      <c r="H464" s="6" t="str">
        <f t="shared" si="9"/>
        <v>May</v>
      </c>
    </row>
    <row r="465" spans="1:8" ht="24.95" customHeight="1" x14ac:dyDescent="0.25">
      <c r="A465" s="6">
        <v>11072469</v>
      </c>
      <c r="B465" s="2" t="s">
        <v>29</v>
      </c>
      <c r="C465" s="6">
        <v>12001</v>
      </c>
      <c r="D465" s="23">
        <v>41558</v>
      </c>
      <c r="E465" s="2">
        <v>993330</v>
      </c>
      <c r="F465" s="6" t="s">
        <v>201</v>
      </c>
      <c r="G465" s="6" t="s">
        <v>421</v>
      </c>
      <c r="H465" s="6" t="str">
        <f t="shared" si="9"/>
        <v>Oct</v>
      </c>
    </row>
    <row r="466" spans="1:8" ht="24.95" customHeight="1" x14ac:dyDescent="0.25">
      <c r="A466" s="6">
        <v>11063773</v>
      </c>
      <c r="B466" s="2" t="s">
        <v>239</v>
      </c>
      <c r="C466" s="6">
        <v>6000</v>
      </c>
      <c r="D466" s="23">
        <v>41426</v>
      </c>
      <c r="E466" s="2">
        <v>541357</v>
      </c>
      <c r="F466" s="6" t="s">
        <v>201</v>
      </c>
      <c r="G466" s="6" t="s">
        <v>421</v>
      </c>
      <c r="H466" s="6" t="str">
        <f t="shared" si="9"/>
        <v>Jun</v>
      </c>
    </row>
    <row r="467" spans="1:8" ht="24.95" customHeight="1" x14ac:dyDescent="0.25">
      <c r="A467" s="6">
        <v>11037459</v>
      </c>
      <c r="B467" s="2" t="s">
        <v>361</v>
      </c>
      <c r="C467" s="6">
        <v>2000</v>
      </c>
      <c r="D467" s="23">
        <v>41412</v>
      </c>
      <c r="E467" s="2">
        <v>822958</v>
      </c>
      <c r="F467" s="6" t="s">
        <v>201</v>
      </c>
      <c r="G467" s="6" t="s">
        <v>421</v>
      </c>
      <c r="H467" s="6" t="str">
        <f t="shared" si="9"/>
        <v>May</v>
      </c>
    </row>
    <row r="468" spans="1:8" ht="24.95" customHeight="1" x14ac:dyDescent="0.25">
      <c r="A468" s="6">
        <v>11037459</v>
      </c>
      <c r="B468" s="2" t="s">
        <v>361</v>
      </c>
      <c r="C468" s="6">
        <v>2000</v>
      </c>
      <c r="D468" s="23">
        <v>41443</v>
      </c>
      <c r="E468" s="2">
        <v>822959</v>
      </c>
      <c r="F468" s="6" t="s">
        <v>201</v>
      </c>
      <c r="G468" s="6" t="s">
        <v>421</v>
      </c>
      <c r="H468" s="6" t="str">
        <f t="shared" si="9"/>
        <v>Jun</v>
      </c>
    </row>
    <row r="469" spans="1:8" ht="24.95" customHeight="1" x14ac:dyDescent="0.25">
      <c r="A469" s="6">
        <v>11037459</v>
      </c>
      <c r="B469" s="2" t="s">
        <v>361</v>
      </c>
      <c r="C469" s="6">
        <v>2000</v>
      </c>
      <c r="D469" s="23">
        <v>41475</v>
      </c>
      <c r="E469" s="2">
        <v>822960</v>
      </c>
      <c r="F469" s="6" t="s">
        <v>201</v>
      </c>
      <c r="G469" s="6" t="s">
        <v>421</v>
      </c>
      <c r="H469" s="6" t="str">
        <f t="shared" si="9"/>
        <v>Jul</v>
      </c>
    </row>
    <row r="470" spans="1:8" ht="24.95" customHeight="1" x14ac:dyDescent="0.25">
      <c r="A470" s="6">
        <v>11071362</v>
      </c>
      <c r="B470" s="2" t="s">
        <v>362</v>
      </c>
      <c r="C470" s="6">
        <v>140001</v>
      </c>
      <c r="D470" s="23">
        <v>41390</v>
      </c>
      <c r="E470" s="2">
        <v>555302</v>
      </c>
      <c r="F470" s="6" t="s">
        <v>201</v>
      </c>
      <c r="G470" s="6" t="s">
        <v>421</v>
      </c>
      <c r="H470" s="6" t="str">
        <f t="shared" si="9"/>
        <v>Apr</v>
      </c>
    </row>
    <row r="471" spans="1:8" ht="24.95" customHeight="1" x14ac:dyDescent="0.25">
      <c r="A471" s="6">
        <v>11026175</v>
      </c>
      <c r="B471" s="2" t="s">
        <v>320</v>
      </c>
      <c r="C471" s="6">
        <v>5555</v>
      </c>
      <c r="D471" s="23">
        <v>41463</v>
      </c>
      <c r="E471" s="2">
        <v>840801</v>
      </c>
      <c r="F471" s="6" t="s">
        <v>201</v>
      </c>
      <c r="G471" s="6" t="s">
        <v>421</v>
      </c>
      <c r="H471" s="6" t="str">
        <f t="shared" si="9"/>
        <v>Jul</v>
      </c>
    </row>
    <row r="472" spans="1:8" ht="24.95" customHeight="1" x14ac:dyDescent="0.25">
      <c r="A472" s="6">
        <v>11070262</v>
      </c>
      <c r="B472" s="2" t="s">
        <v>363</v>
      </c>
      <c r="C472" s="6">
        <v>15000</v>
      </c>
      <c r="D472" s="23">
        <v>41410</v>
      </c>
      <c r="E472" s="2">
        <v>3698</v>
      </c>
      <c r="F472" s="6" t="s">
        <v>201</v>
      </c>
      <c r="G472" s="6" t="s">
        <v>421</v>
      </c>
      <c r="H472" s="6" t="str">
        <f t="shared" si="9"/>
        <v>May</v>
      </c>
    </row>
    <row r="473" spans="1:8" ht="24.95" customHeight="1" x14ac:dyDescent="0.25">
      <c r="A473" s="6">
        <v>11069013</v>
      </c>
      <c r="B473" s="2" t="s">
        <v>34</v>
      </c>
      <c r="C473" s="6">
        <v>36001</v>
      </c>
      <c r="D473" s="23">
        <v>41426</v>
      </c>
      <c r="E473" s="2">
        <v>23787</v>
      </c>
      <c r="F473" s="6" t="s">
        <v>201</v>
      </c>
      <c r="G473" s="6" t="s">
        <v>421</v>
      </c>
      <c r="H473" s="6" t="str">
        <f t="shared" si="9"/>
        <v>Jun</v>
      </c>
    </row>
    <row r="474" spans="1:8" ht="24.95" customHeight="1" x14ac:dyDescent="0.25">
      <c r="A474" s="6">
        <v>11071846</v>
      </c>
      <c r="B474" s="2" t="s">
        <v>192</v>
      </c>
      <c r="C474" s="6">
        <v>8500</v>
      </c>
      <c r="D474" s="23">
        <v>41454</v>
      </c>
      <c r="E474" s="2">
        <v>3</v>
      </c>
      <c r="F474" s="6" t="s">
        <v>201</v>
      </c>
      <c r="G474" s="6" t="s">
        <v>421</v>
      </c>
      <c r="H474" s="6" t="str">
        <f t="shared" si="9"/>
        <v>Jun</v>
      </c>
    </row>
    <row r="475" spans="1:8" ht="24.95" customHeight="1" x14ac:dyDescent="0.25">
      <c r="A475" s="6">
        <v>11070146</v>
      </c>
      <c r="B475" s="2" t="s">
        <v>169</v>
      </c>
      <c r="C475" s="6">
        <v>25000</v>
      </c>
      <c r="D475" s="23">
        <v>41393</v>
      </c>
      <c r="E475" s="2">
        <v>206489</v>
      </c>
      <c r="F475" s="6" t="s">
        <v>201</v>
      </c>
      <c r="G475" s="6" t="s">
        <v>421</v>
      </c>
      <c r="H475" s="6" t="str">
        <f t="shared" si="9"/>
        <v>Apr</v>
      </c>
    </row>
    <row r="476" spans="1:8" ht="24.95" customHeight="1" x14ac:dyDescent="0.25">
      <c r="A476" s="6">
        <v>11069977</v>
      </c>
      <c r="B476" s="2" t="s">
        <v>364</v>
      </c>
      <c r="C476" s="6">
        <v>30000</v>
      </c>
      <c r="D476" s="23">
        <v>41429</v>
      </c>
      <c r="E476" s="2">
        <v>279248</v>
      </c>
      <c r="F476" s="6" t="s">
        <v>201</v>
      </c>
      <c r="G476" s="6" t="s">
        <v>421</v>
      </c>
      <c r="H476" s="6" t="str">
        <f t="shared" si="9"/>
        <v>Jun</v>
      </c>
    </row>
    <row r="477" spans="1:8" ht="24.95" customHeight="1" x14ac:dyDescent="0.25">
      <c r="A477" s="6">
        <v>11070772</v>
      </c>
      <c r="B477" s="2" t="s">
        <v>183</v>
      </c>
      <c r="C477" s="6">
        <v>10000</v>
      </c>
      <c r="D477" s="23">
        <v>41423</v>
      </c>
      <c r="E477" s="2">
        <v>279390</v>
      </c>
      <c r="F477" s="6" t="s">
        <v>201</v>
      </c>
      <c r="G477" s="6" t="s">
        <v>421</v>
      </c>
      <c r="H477" s="6" t="str">
        <f t="shared" si="9"/>
        <v>May</v>
      </c>
    </row>
    <row r="478" spans="1:8" ht="24.95" customHeight="1" x14ac:dyDescent="0.25">
      <c r="A478" s="6">
        <v>11072284</v>
      </c>
      <c r="B478" s="2" t="s">
        <v>26</v>
      </c>
      <c r="C478" s="6">
        <v>2000</v>
      </c>
      <c r="D478" s="23">
        <v>41429</v>
      </c>
      <c r="E478" s="2">
        <v>120756</v>
      </c>
      <c r="F478" s="6" t="s">
        <v>201</v>
      </c>
      <c r="G478" s="6" t="s">
        <v>421</v>
      </c>
      <c r="H478" s="6" t="str">
        <f t="shared" si="9"/>
        <v>Jun</v>
      </c>
    </row>
    <row r="479" spans="1:8" ht="24.95" customHeight="1" x14ac:dyDescent="0.25">
      <c r="A479" s="6">
        <v>11072284</v>
      </c>
      <c r="B479" s="2" t="s">
        <v>26</v>
      </c>
      <c r="C479" s="6">
        <v>2000</v>
      </c>
      <c r="D479" s="23">
        <v>41458</v>
      </c>
      <c r="E479" s="2">
        <v>120757</v>
      </c>
      <c r="F479" s="6" t="s">
        <v>201</v>
      </c>
      <c r="G479" s="6" t="s">
        <v>421</v>
      </c>
      <c r="H479" s="6" t="str">
        <f t="shared" si="9"/>
        <v>Jul</v>
      </c>
    </row>
    <row r="480" spans="1:8" ht="24.95" customHeight="1" x14ac:dyDescent="0.25">
      <c r="A480" s="6">
        <v>11070195</v>
      </c>
      <c r="B480" s="2" t="s">
        <v>172</v>
      </c>
      <c r="C480" s="6">
        <v>10000</v>
      </c>
      <c r="D480" s="23">
        <v>41515</v>
      </c>
      <c r="E480" s="2">
        <v>44379</v>
      </c>
      <c r="F480" s="6" t="s">
        <v>201</v>
      </c>
      <c r="G480" s="6" t="s">
        <v>421</v>
      </c>
      <c r="H480" s="6" t="str">
        <f t="shared" si="9"/>
        <v>Aug</v>
      </c>
    </row>
    <row r="481" spans="1:8" ht="24.95" customHeight="1" x14ac:dyDescent="0.25">
      <c r="A481" s="6">
        <v>11059023</v>
      </c>
      <c r="B481" s="2" t="s">
        <v>203</v>
      </c>
      <c r="C481" s="6">
        <v>15000</v>
      </c>
      <c r="D481" s="23">
        <v>41464</v>
      </c>
      <c r="E481" s="2">
        <v>646904</v>
      </c>
      <c r="F481" s="6" t="s">
        <v>201</v>
      </c>
      <c r="G481" s="6" t="s">
        <v>421</v>
      </c>
      <c r="H481" s="6" t="str">
        <f t="shared" si="9"/>
        <v>Jul</v>
      </c>
    </row>
    <row r="482" spans="1:8" ht="24.95" customHeight="1" x14ac:dyDescent="0.25">
      <c r="A482" s="6">
        <v>11053131</v>
      </c>
      <c r="B482" s="2" t="s">
        <v>365</v>
      </c>
      <c r="C482" s="6">
        <v>100108</v>
      </c>
      <c r="D482" s="23">
        <v>41520</v>
      </c>
      <c r="E482" s="2">
        <v>162776</v>
      </c>
      <c r="F482" s="6" t="s">
        <v>201</v>
      </c>
      <c r="G482" s="6" t="s">
        <v>421</v>
      </c>
      <c r="H482" s="6" t="str">
        <f t="shared" si="9"/>
        <v>Sep</v>
      </c>
    </row>
    <row r="483" spans="1:8" ht="24.95" customHeight="1" x14ac:dyDescent="0.25">
      <c r="A483" s="6">
        <v>11053131</v>
      </c>
      <c r="B483" s="2" t="s">
        <v>365</v>
      </c>
      <c r="C483" s="6">
        <v>1008</v>
      </c>
      <c r="D483" s="23">
        <v>41516</v>
      </c>
      <c r="E483" s="2">
        <v>162777</v>
      </c>
      <c r="F483" s="6" t="s">
        <v>201</v>
      </c>
      <c r="G483" s="6" t="s">
        <v>421</v>
      </c>
      <c r="H483" s="6" t="str">
        <f t="shared" si="9"/>
        <v>Aug</v>
      </c>
    </row>
    <row r="484" spans="1:8" ht="24.95" customHeight="1" x14ac:dyDescent="0.25">
      <c r="A484" s="6">
        <v>11060016</v>
      </c>
      <c r="B484" s="2" t="s">
        <v>253</v>
      </c>
      <c r="C484" s="6">
        <v>25000</v>
      </c>
      <c r="D484" s="23">
        <v>41520</v>
      </c>
      <c r="E484" s="2">
        <v>128545</v>
      </c>
      <c r="F484" s="6" t="s">
        <v>201</v>
      </c>
      <c r="G484" s="6" t="s">
        <v>421</v>
      </c>
      <c r="H484" s="6" t="str">
        <f t="shared" si="9"/>
        <v>Sep</v>
      </c>
    </row>
    <row r="485" spans="1:8" ht="24.95" customHeight="1" x14ac:dyDescent="0.25">
      <c r="A485" s="6">
        <v>11075366</v>
      </c>
      <c r="B485" s="2" t="s">
        <v>76</v>
      </c>
      <c r="C485" s="6">
        <v>18001</v>
      </c>
      <c r="D485" s="23">
        <v>41610</v>
      </c>
      <c r="E485" s="2">
        <v>57040</v>
      </c>
      <c r="F485" s="6" t="s">
        <v>201</v>
      </c>
      <c r="G485" s="6" t="s">
        <v>421</v>
      </c>
      <c r="H485" s="6" t="str">
        <f t="shared" si="9"/>
        <v>Dec</v>
      </c>
    </row>
    <row r="486" spans="1:8" ht="24.95" customHeight="1" x14ac:dyDescent="0.25">
      <c r="A486" s="6">
        <v>11070278</v>
      </c>
      <c r="B486" s="2" t="s">
        <v>171</v>
      </c>
      <c r="C486" s="6">
        <v>6000</v>
      </c>
      <c r="D486" s="23">
        <v>41393</v>
      </c>
      <c r="E486" s="2">
        <v>65976</v>
      </c>
      <c r="F486" s="6" t="s">
        <v>201</v>
      </c>
      <c r="G486" s="6" t="s">
        <v>421</v>
      </c>
      <c r="H486" s="6" t="str">
        <f t="shared" si="9"/>
        <v>Apr</v>
      </c>
    </row>
    <row r="487" spans="1:8" ht="24.95" customHeight="1" x14ac:dyDescent="0.25">
      <c r="A487" s="6">
        <v>11070278</v>
      </c>
      <c r="B487" s="2" t="s">
        <v>171</v>
      </c>
      <c r="C487" s="6">
        <v>6000</v>
      </c>
      <c r="D487" s="23">
        <v>41445</v>
      </c>
      <c r="E487" s="2">
        <v>65977</v>
      </c>
      <c r="F487" s="6" t="s">
        <v>201</v>
      </c>
      <c r="G487" s="6" t="s">
        <v>421</v>
      </c>
      <c r="H487" s="6" t="str">
        <f t="shared" si="9"/>
        <v>Jun</v>
      </c>
    </row>
    <row r="488" spans="1:8" ht="24.95" customHeight="1" x14ac:dyDescent="0.25">
      <c r="A488" s="6">
        <v>11070278</v>
      </c>
      <c r="B488" s="2" t="s">
        <v>171</v>
      </c>
      <c r="C488" s="6">
        <v>6000</v>
      </c>
      <c r="D488" s="23">
        <v>41423</v>
      </c>
      <c r="E488" s="2">
        <v>65978</v>
      </c>
      <c r="F488" s="6" t="s">
        <v>201</v>
      </c>
      <c r="G488" s="6" t="s">
        <v>421</v>
      </c>
      <c r="H488" s="6" t="str">
        <f t="shared" si="9"/>
        <v>May</v>
      </c>
    </row>
    <row r="489" spans="1:8" ht="24.95" customHeight="1" x14ac:dyDescent="0.25">
      <c r="A489" s="6">
        <v>11073194</v>
      </c>
      <c r="B489" s="2" t="s">
        <v>366</v>
      </c>
      <c r="C489" s="6">
        <v>6000</v>
      </c>
      <c r="D489" s="23">
        <v>41478</v>
      </c>
      <c r="E489" s="2">
        <v>99500</v>
      </c>
      <c r="F489" s="6" t="s">
        <v>201</v>
      </c>
      <c r="G489" s="6" t="s">
        <v>421</v>
      </c>
      <c r="H489" s="6" t="str">
        <f t="shared" si="9"/>
        <v>Jul</v>
      </c>
    </row>
    <row r="490" spans="1:8" ht="24.95" customHeight="1" x14ac:dyDescent="0.25">
      <c r="A490" s="6">
        <v>11073194</v>
      </c>
      <c r="B490" s="2" t="s">
        <v>366</v>
      </c>
      <c r="C490" s="6">
        <v>6000</v>
      </c>
      <c r="D490" s="23">
        <v>41450</v>
      </c>
      <c r="E490" s="2">
        <v>461416</v>
      </c>
      <c r="F490" s="6" t="s">
        <v>201</v>
      </c>
      <c r="G490" s="6" t="s">
        <v>421</v>
      </c>
      <c r="H490" s="6" t="str">
        <f t="shared" si="9"/>
        <v>Jun</v>
      </c>
    </row>
    <row r="491" spans="1:8" ht="24.95" customHeight="1" x14ac:dyDescent="0.25">
      <c r="A491" s="6">
        <v>11073194</v>
      </c>
      <c r="B491" s="2" t="s">
        <v>366</v>
      </c>
      <c r="C491" s="6">
        <v>6000</v>
      </c>
      <c r="D491" s="23">
        <v>41537</v>
      </c>
      <c r="E491" s="2">
        <v>248248</v>
      </c>
      <c r="F491" s="6" t="s">
        <v>201</v>
      </c>
      <c r="G491" s="6" t="s">
        <v>421</v>
      </c>
      <c r="H491" s="6" t="str">
        <f t="shared" si="9"/>
        <v>Sep</v>
      </c>
    </row>
    <row r="492" spans="1:8" ht="24.95" customHeight="1" x14ac:dyDescent="0.25">
      <c r="A492" s="6">
        <v>11072596</v>
      </c>
      <c r="B492" s="2" t="s">
        <v>33</v>
      </c>
      <c r="C492" s="6">
        <v>50000</v>
      </c>
      <c r="D492" s="23">
        <v>41422</v>
      </c>
      <c r="E492" s="2">
        <v>970579</v>
      </c>
      <c r="F492" s="6" t="s">
        <v>201</v>
      </c>
      <c r="G492" s="6" t="s">
        <v>421</v>
      </c>
      <c r="H492" s="6" t="str">
        <f t="shared" si="9"/>
        <v>May</v>
      </c>
    </row>
    <row r="493" spans="1:8" ht="24.95" customHeight="1" x14ac:dyDescent="0.25">
      <c r="A493" s="6">
        <v>11072098</v>
      </c>
      <c r="B493" s="2" t="s">
        <v>23</v>
      </c>
      <c r="C493" s="6">
        <v>5000</v>
      </c>
      <c r="D493" s="23">
        <v>41572</v>
      </c>
      <c r="E493" s="2">
        <v>603824</v>
      </c>
      <c r="F493" s="6" t="s">
        <v>201</v>
      </c>
      <c r="G493" s="6" t="s">
        <v>421</v>
      </c>
      <c r="H493" s="6" t="str">
        <f t="shared" si="9"/>
        <v>Oct</v>
      </c>
    </row>
    <row r="494" spans="1:8" ht="24.95" customHeight="1" x14ac:dyDescent="0.25">
      <c r="A494" s="6">
        <v>11072524</v>
      </c>
      <c r="B494" s="2" t="s">
        <v>31</v>
      </c>
      <c r="C494" s="6">
        <v>36001</v>
      </c>
      <c r="D494" s="23">
        <v>41431</v>
      </c>
      <c r="E494" s="2">
        <v>3</v>
      </c>
      <c r="F494" s="6" t="s">
        <v>201</v>
      </c>
      <c r="G494" s="6" t="s">
        <v>421</v>
      </c>
      <c r="H494" s="6" t="str">
        <f t="shared" si="9"/>
        <v>Jun</v>
      </c>
    </row>
    <row r="495" spans="1:8" ht="24.95" customHeight="1" x14ac:dyDescent="0.25">
      <c r="A495" s="6">
        <v>11075632</v>
      </c>
      <c r="B495" s="2" t="s">
        <v>78</v>
      </c>
      <c r="C495" s="6">
        <v>36001</v>
      </c>
      <c r="D495" s="23">
        <v>41604</v>
      </c>
      <c r="E495" s="2">
        <v>502833</v>
      </c>
      <c r="F495" s="6" t="s">
        <v>201</v>
      </c>
      <c r="G495" s="6" t="s">
        <v>421</v>
      </c>
      <c r="H495" s="6" t="str">
        <f t="shared" si="9"/>
        <v>Nov</v>
      </c>
    </row>
    <row r="496" spans="1:8" ht="24.95" customHeight="1" x14ac:dyDescent="0.25">
      <c r="A496" s="6">
        <v>11058791</v>
      </c>
      <c r="B496" s="2" t="s">
        <v>367</v>
      </c>
      <c r="C496" s="6">
        <v>12888</v>
      </c>
      <c r="D496" s="23">
        <v>41533</v>
      </c>
      <c r="E496" s="2">
        <v>612252</v>
      </c>
      <c r="F496" s="6" t="s">
        <v>201</v>
      </c>
      <c r="G496" s="6" t="s">
        <v>421</v>
      </c>
      <c r="H496" s="6" t="str">
        <f t="shared" si="9"/>
        <v>Sep</v>
      </c>
    </row>
    <row r="497" spans="1:8" ht="24.95" customHeight="1" x14ac:dyDescent="0.25">
      <c r="A497" s="6">
        <v>11058746</v>
      </c>
      <c r="B497" s="2" t="s">
        <v>368</v>
      </c>
      <c r="C497" s="6">
        <v>5000</v>
      </c>
      <c r="D497" s="23">
        <v>41597</v>
      </c>
      <c r="E497" s="2">
        <v>497392</v>
      </c>
      <c r="F497" s="6" t="s">
        <v>201</v>
      </c>
      <c r="G497" s="6" t="s">
        <v>421</v>
      </c>
      <c r="H497" s="6" t="str">
        <f t="shared" si="9"/>
        <v>Nov</v>
      </c>
    </row>
    <row r="498" spans="1:8" ht="24.95" customHeight="1" x14ac:dyDescent="0.25">
      <c r="A498" s="6">
        <v>11058746</v>
      </c>
      <c r="B498" s="2" t="s">
        <v>368</v>
      </c>
      <c r="C498" s="6">
        <v>5000</v>
      </c>
      <c r="D498" s="23">
        <v>41619</v>
      </c>
      <c r="E498" s="2">
        <v>497393</v>
      </c>
      <c r="F498" s="6" t="s">
        <v>201</v>
      </c>
      <c r="G498" s="6" t="s">
        <v>421</v>
      </c>
      <c r="H498" s="6" t="str">
        <f t="shared" si="9"/>
        <v>Dec</v>
      </c>
    </row>
    <row r="499" spans="1:8" ht="24.95" customHeight="1" x14ac:dyDescent="0.25">
      <c r="A499" s="6">
        <v>11059495</v>
      </c>
      <c r="B499" s="2" t="s">
        <v>60</v>
      </c>
      <c r="C499" s="6">
        <v>10000</v>
      </c>
      <c r="D499" s="23">
        <v>41607</v>
      </c>
      <c r="E499" s="2">
        <v>899535</v>
      </c>
      <c r="F499" s="6" t="s">
        <v>201</v>
      </c>
      <c r="G499" s="6" t="s">
        <v>421</v>
      </c>
      <c r="H499" s="6" t="str">
        <f t="shared" si="9"/>
        <v>Nov</v>
      </c>
    </row>
    <row r="500" spans="1:8" ht="24.95" customHeight="1" x14ac:dyDescent="0.25">
      <c r="A500" s="6">
        <v>11069276</v>
      </c>
      <c r="B500" s="2" t="s">
        <v>154</v>
      </c>
      <c r="C500" s="6">
        <v>6000</v>
      </c>
      <c r="D500" s="23">
        <v>41382</v>
      </c>
      <c r="E500" s="2">
        <v>98684</v>
      </c>
      <c r="F500" s="6" t="s">
        <v>201</v>
      </c>
      <c r="G500" s="6" t="s">
        <v>421</v>
      </c>
      <c r="H500" s="6" t="str">
        <f t="shared" si="9"/>
        <v>Apr</v>
      </c>
    </row>
    <row r="501" spans="1:8" ht="24.95" customHeight="1" x14ac:dyDescent="0.25">
      <c r="A501" s="6">
        <v>11071483</v>
      </c>
      <c r="B501" s="2" t="s">
        <v>194</v>
      </c>
      <c r="C501" s="6">
        <v>6000</v>
      </c>
      <c r="D501" s="23">
        <v>41412</v>
      </c>
      <c r="E501" s="2">
        <v>724377</v>
      </c>
      <c r="F501" s="6" t="s">
        <v>201</v>
      </c>
      <c r="G501" s="6" t="s">
        <v>421</v>
      </c>
      <c r="H501" s="6" t="str">
        <f t="shared" si="9"/>
        <v>May</v>
      </c>
    </row>
    <row r="502" spans="1:8" ht="24.95" customHeight="1" x14ac:dyDescent="0.25">
      <c r="A502" s="6">
        <v>11071483</v>
      </c>
      <c r="B502" s="2" t="s">
        <v>194</v>
      </c>
      <c r="C502" s="6">
        <v>6000</v>
      </c>
      <c r="D502" s="23">
        <v>41443</v>
      </c>
      <c r="E502" s="2">
        <v>724378</v>
      </c>
      <c r="F502" s="6" t="s">
        <v>201</v>
      </c>
      <c r="G502" s="6" t="s">
        <v>421</v>
      </c>
      <c r="H502" s="6" t="str">
        <f t="shared" si="9"/>
        <v>Jun</v>
      </c>
    </row>
    <row r="503" spans="1:8" ht="24.95" customHeight="1" x14ac:dyDescent="0.25">
      <c r="A503" s="6">
        <v>11071483</v>
      </c>
      <c r="B503" s="2" t="s">
        <v>194</v>
      </c>
      <c r="C503" s="6">
        <v>6000</v>
      </c>
      <c r="D503" s="23">
        <v>41475</v>
      </c>
      <c r="E503" s="2">
        <v>724379</v>
      </c>
      <c r="F503" s="6" t="s">
        <v>201</v>
      </c>
      <c r="G503" s="6" t="s">
        <v>421</v>
      </c>
      <c r="H503" s="6" t="str">
        <f t="shared" si="9"/>
        <v>Jul</v>
      </c>
    </row>
    <row r="504" spans="1:8" ht="24.95" customHeight="1" x14ac:dyDescent="0.25">
      <c r="A504" s="6">
        <v>11071483</v>
      </c>
      <c r="B504" s="2" t="s">
        <v>194</v>
      </c>
      <c r="C504" s="6">
        <v>6000</v>
      </c>
      <c r="D504" s="23">
        <v>41515</v>
      </c>
      <c r="E504" s="2">
        <v>724380</v>
      </c>
      <c r="F504" s="6" t="s">
        <v>201</v>
      </c>
      <c r="G504" s="6" t="s">
        <v>421</v>
      </c>
      <c r="H504" s="6" t="str">
        <f t="shared" si="9"/>
        <v>Aug</v>
      </c>
    </row>
    <row r="505" spans="1:8" ht="24.95" customHeight="1" x14ac:dyDescent="0.25">
      <c r="A505" s="6">
        <v>11071483</v>
      </c>
      <c r="B505" s="2" t="s">
        <v>194</v>
      </c>
      <c r="C505" s="6">
        <v>6000</v>
      </c>
      <c r="D505" s="23">
        <v>41537</v>
      </c>
      <c r="E505" s="2">
        <v>724381</v>
      </c>
      <c r="F505" s="6" t="s">
        <v>201</v>
      </c>
      <c r="G505" s="6" t="s">
        <v>421</v>
      </c>
      <c r="H505" s="6" t="str">
        <f t="shared" si="9"/>
        <v>Sep</v>
      </c>
    </row>
    <row r="506" spans="1:8" ht="24.95" customHeight="1" x14ac:dyDescent="0.25">
      <c r="A506" s="6">
        <v>11073455</v>
      </c>
      <c r="B506" s="2" t="s">
        <v>50</v>
      </c>
      <c r="C506" s="6">
        <v>6000</v>
      </c>
      <c r="D506" s="23">
        <v>41471</v>
      </c>
      <c r="E506" s="2">
        <v>75216</v>
      </c>
      <c r="F506" s="6" t="s">
        <v>201</v>
      </c>
      <c r="G506" s="6" t="s">
        <v>421</v>
      </c>
      <c r="H506" s="6" t="str">
        <f t="shared" si="9"/>
        <v>Jul</v>
      </c>
    </row>
    <row r="507" spans="1:8" ht="24.95" customHeight="1" x14ac:dyDescent="0.25">
      <c r="A507" s="6">
        <v>11032270</v>
      </c>
      <c r="B507" s="2" t="s">
        <v>369</v>
      </c>
      <c r="C507" s="6">
        <v>5000</v>
      </c>
      <c r="D507" s="23">
        <v>41454</v>
      </c>
      <c r="E507" s="2">
        <v>52337</v>
      </c>
      <c r="F507" s="6" t="s">
        <v>201</v>
      </c>
      <c r="G507" s="6" t="s">
        <v>421</v>
      </c>
      <c r="H507" s="6" t="str">
        <f t="shared" si="9"/>
        <v>Jun</v>
      </c>
    </row>
    <row r="508" spans="1:8" ht="24.95" customHeight="1" x14ac:dyDescent="0.25">
      <c r="A508" s="6">
        <v>11046053</v>
      </c>
      <c r="B508" s="2" t="s">
        <v>370</v>
      </c>
      <c r="C508" s="6">
        <v>5000</v>
      </c>
      <c r="D508" s="23">
        <v>41454</v>
      </c>
      <c r="E508" s="2">
        <v>52338</v>
      </c>
      <c r="F508" s="6" t="s">
        <v>201</v>
      </c>
      <c r="G508" s="6" t="s">
        <v>421</v>
      </c>
      <c r="H508" s="6" t="str">
        <f t="shared" si="9"/>
        <v>Jun</v>
      </c>
    </row>
    <row r="509" spans="1:8" ht="24.95" customHeight="1" x14ac:dyDescent="0.25">
      <c r="A509" s="6">
        <v>11074534</v>
      </c>
      <c r="B509" s="2" t="s">
        <v>62</v>
      </c>
      <c r="C509" s="6">
        <v>6000</v>
      </c>
      <c r="D509" s="23">
        <v>41615</v>
      </c>
      <c r="E509" s="2">
        <v>3</v>
      </c>
      <c r="F509" s="6" t="s">
        <v>201</v>
      </c>
      <c r="G509" s="6" t="s">
        <v>421</v>
      </c>
      <c r="H509" s="6" t="str">
        <f t="shared" si="9"/>
        <v>Dec</v>
      </c>
    </row>
    <row r="510" spans="1:8" ht="24.95" customHeight="1" x14ac:dyDescent="0.25">
      <c r="A510" s="6">
        <v>11072287</v>
      </c>
      <c r="B510" s="2" t="s">
        <v>37</v>
      </c>
      <c r="C510" s="6">
        <v>6000</v>
      </c>
      <c r="D510" s="23">
        <v>41400</v>
      </c>
      <c r="E510" s="2">
        <v>105608</v>
      </c>
      <c r="F510" s="6" t="s">
        <v>201</v>
      </c>
      <c r="G510" s="6" t="s">
        <v>421</v>
      </c>
      <c r="H510" s="6" t="str">
        <f t="shared" si="9"/>
        <v>May</v>
      </c>
    </row>
    <row r="511" spans="1:8" ht="24.95" customHeight="1" x14ac:dyDescent="0.25">
      <c r="A511" s="6">
        <v>11020337</v>
      </c>
      <c r="B511" s="2" t="s">
        <v>326</v>
      </c>
      <c r="C511" s="6">
        <v>25000</v>
      </c>
      <c r="D511" s="23">
        <v>41400</v>
      </c>
      <c r="E511" s="2">
        <v>202475</v>
      </c>
      <c r="F511" s="6" t="s">
        <v>201</v>
      </c>
      <c r="G511" s="6" t="s">
        <v>421</v>
      </c>
      <c r="H511" s="6" t="str">
        <f t="shared" si="9"/>
        <v>May</v>
      </c>
    </row>
    <row r="512" spans="1:8" ht="24.95" customHeight="1" x14ac:dyDescent="0.25">
      <c r="A512" s="6">
        <v>11070278</v>
      </c>
      <c r="B512" s="2" t="s">
        <v>171</v>
      </c>
      <c r="C512" s="6">
        <v>6000</v>
      </c>
      <c r="D512" s="23">
        <v>41404</v>
      </c>
      <c r="E512" s="2">
        <v>65976</v>
      </c>
      <c r="F512" s="6" t="s">
        <v>201</v>
      </c>
      <c r="G512" s="6" t="s">
        <v>421</v>
      </c>
      <c r="H512" s="6" t="str">
        <f t="shared" si="9"/>
        <v>May</v>
      </c>
    </row>
    <row r="513" spans="1:8" ht="24.95" customHeight="1" x14ac:dyDescent="0.25">
      <c r="A513" s="6">
        <v>11020337</v>
      </c>
      <c r="B513" s="2" t="s">
        <v>326</v>
      </c>
      <c r="C513" s="6">
        <v>25000</v>
      </c>
      <c r="D513" s="23">
        <v>41410</v>
      </c>
      <c r="E513" s="2">
        <v>202475</v>
      </c>
      <c r="F513" s="6" t="s">
        <v>201</v>
      </c>
      <c r="G513" s="6" t="s">
        <v>421</v>
      </c>
      <c r="H513" s="6" t="str">
        <f t="shared" si="9"/>
        <v>May</v>
      </c>
    </row>
    <row r="514" spans="1:8" ht="24.95" customHeight="1" x14ac:dyDescent="0.25">
      <c r="A514" s="6">
        <v>11057094</v>
      </c>
      <c r="B514" s="2" t="s">
        <v>207</v>
      </c>
      <c r="C514" s="6">
        <v>5000</v>
      </c>
      <c r="D514" s="23">
        <v>41410</v>
      </c>
      <c r="E514" s="2">
        <v>787918</v>
      </c>
      <c r="F514" s="6" t="s">
        <v>201</v>
      </c>
      <c r="G514" s="6" t="s">
        <v>421</v>
      </c>
      <c r="H514" s="6" t="str">
        <f t="shared" si="9"/>
        <v>May</v>
      </c>
    </row>
    <row r="515" spans="1:8" ht="24.95" customHeight="1" x14ac:dyDescent="0.25">
      <c r="A515" s="6">
        <v>11070419</v>
      </c>
      <c r="B515" s="2" t="s">
        <v>177</v>
      </c>
      <c r="C515" s="6">
        <v>36000</v>
      </c>
      <c r="D515" s="23">
        <v>41440</v>
      </c>
      <c r="E515" s="2">
        <v>16379</v>
      </c>
      <c r="F515" s="6" t="s">
        <v>201</v>
      </c>
      <c r="G515" s="6" t="s">
        <v>421</v>
      </c>
      <c r="H515" s="6" t="str">
        <f t="shared" ref="H515:H578" si="10">TEXT(D515,"mmm")</f>
        <v>Jun</v>
      </c>
    </row>
    <row r="516" spans="1:8" ht="24.95" customHeight="1" x14ac:dyDescent="0.25">
      <c r="A516" s="6">
        <v>11067305</v>
      </c>
      <c r="B516" s="2" t="s">
        <v>127</v>
      </c>
      <c r="C516" s="6">
        <v>55001</v>
      </c>
      <c r="D516" s="23">
        <v>41415</v>
      </c>
      <c r="E516" s="2">
        <v>99344</v>
      </c>
      <c r="F516" s="6" t="s">
        <v>201</v>
      </c>
      <c r="G516" s="6" t="s">
        <v>421</v>
      </c>
      <c r="H516" s="6" t="str">
        <f t="shared" si="10"/>
        <v>May</v>
      </c>
    </row>
    <row r="517" spans="1:8" ht="24.95" customHeight="1" x14ac:dyDescent="0.25">
      <c r="A517" s="6">
        <v>11057094</v>
      </c>
      <c r="B517" s="2" t="s">
        <v>207</v>
      </c>
      <c r="C517" s="6">
        <v>5000</v>
      </c>
      <c r="D517" s="23">
        <v>41422</v>
      </c>
      <c r="E517" s="2">
        <v>787918</v>
      </c>
      <c r="F517" s="6" t="s">
        <v>201</v>
      </c>
      <c r="G517" s="6" t="s">
        <v>421</v>
      </c>
      <c r="H517" s="6" t="str">
        <f t="shared" si="10"/>
        <v>May</v>
      </c>
    </row>
    <row r="518" spans="1:8" ht="24.95" customHeight="1" x14ac:dyDescent="0.25">
      <c r="A518" s="6">
        <v>11060145</v>
      </c>
      <c r="B518" s="2" t="s">
        <v>243</v>
      </c>
      <c r="C518" s="6">
        <v>10000</v>
      </c>
      <c r="D518" s="23">
        <v>41425</v>
      </c>
      <c r="E518" s="2">
        <v>861395</v>
      </c>
      <c r="F518" s="6" t="s">
        <v>201</v>
      </c>
      <c r="G518" s="6" t="s">
        <v>421</v>
      </c>
      <c r="H518" s="6" t="str">
        <f t="shared" si="10"/>
        <v>May</v>
      </c>
    </row>
    <row r="519" spans="1:8" ht="24.95" customHeight="1" x14ac:dyDescent="0.25">
      <c r="A519" s="6">
        <v>11065436</v>
      </c>
      <c r="B519" s="2" t="s">
        <v>85</v>
      </c>
      <c r="C519" s="6">
        <v>110000</v>
      </c>
      <c r="D519" s="23">
        <v>41426</v>
      </c>
      <c r="E519" s="2">
        <v>27664</v>
      </c>
      <c r="F519" s="6" t="s">
        <v>201</v>
      </c>
      <c r="G519" s="6" t="s">
        <v>421</v>
      </c>
      <c r="H519" s="6" t="str">
        <f t="shared" si="10"/>
        <v>Jun</v>
      </c>
    </row>
    <row r="520" spans="1:8" ht="24.95" customHeight="1" x14ac:dyDescent="0.25">
      <c r="A520" s="6">
        <v>11069117</v>
      </c>
      <c r="B520" s="2" t="s">
        <v>151</v>
      </c>
      <c r="C520" s="6">
        <v>6000</v>
      </c>
      <c r="D520" s="23">
        <v>41475</v>
      </c>
      <c r="E520" s="2">
        <v>846205</v>
      </c>
      <c r="F520" s="6" t="s">
        <v>201</v>
      </c>
      <c r="G520" s="6" t="s">
        <v>421</v>
      </c>
      <c r="H520" s="6" t="str">
        <f t="shared" si="10"/>
        <v>Jul</v>
      </c>
    </row>
    <row r="521" spans="1:8" ht="24.95" customHeight="1" x14ac:dyDescent="0.25">
      <c r="A521" s="6">
        <v>11073286</v>
      </c>
      <c r="B521" s="2" t="s">
        <v>47</v>
      </c>
      <c r="C521" s="6">
        <v>6000</v>
      </c>
      <c r="D521" s="23">
        <v>41463</v>
      </c>
      <c r="E521" s="2">
        <v>849788</v>
      </c>
      <c r="F521" s="6" t="s">
        <v>201</v>
      </c>
      <c r="G521" s="6" t="s">
        <v>421</v>
      </c>
      <c r="H521" s="6" t="str">
        <f t="shared" si="10"/>
        <v>Jul</v>
      </c>
    </row>
    <row r="522" spans="1:8" ht="24.95" customHeight="1" x14ac:dyDescent="0.25">
      <c r="A522" s="6">
        <v>11073286</v>
      </c>
      <c r="B522" s="2" t="s">
        <v>47</v>
      </c>
      <c r="C522" s="6">
        <v>15000</v>
      </c>
      <c r="D522" s="23">
        <v>41542</v>
      </c>
      <c r="E522" s="2">
        <v>849789</v>
      </c>
      <c r="F522" s="6" t="s">
        <v>201</v>
      </c>
      <c r="G522" s="6" t="s">
        <v>421</v>
      </c>
      <c r="H522" s="6" t="str">
        <f t="shared" si="10"/>
        <v>Sep</v>
      </c>
    </row>
    <row r="523" spans="1:8" ht="24.95" customHeight="1" x14ac:dyDescent="0.25">
      <c r="A523" s="6">
        <v>11073286</v>
      </c>
      <c r="B523" s="2" t="s">
        <v>47</v>
      </c>
      <c r="C523" s="6">
        <v>15000</v>
      </c>
      <c r="D523" s="23">
        <v>41639</v>
      </c>
      <c r="E523" s="2">
        <v>849790</v>
      </c>
      <c r="F523" s="6" t="s">
        <v>201</v>
      </c>
      <c r="G523" s="6" t="s">
        <v>421</v>
      </c>
      <c r="H523" s="6" t="str">
        <f t="shared" si="10"/>
        <v>Dec</v>
      </c>
    </row>
    <row r="524" spans="1:8" ht="24.95" customHeight="1" x14ac:dyDescent="0.25">
      <c r="A524" s="6">
        <v>11072596</v>
      </c>
      <c r="B524" s="2" t="s">
        <v>33</v>
      </c>
      <c r="C524" s="6">
        <v>50000</v>
      </c>
      <c r="D524" s="23">
        <v>41429</v>
      </c>
      <c r="E524" s="2">
        <v>970579</v>
      </c>
      <c r="F524" s="6" t="s">
        <v>201</v>
      </c>
      <c r="G524" s="6" t="s">
        <v>421</v>
      </c>
      <c r="H524" s="6" t="str">
        <f t="shared" si="10"/>
        <v>Jun</v>
      </c>
    </row>
    <row r="525" spans="1:8" ht="24.95" customHeight="1" x14ac:dyDescent="0.25">
      <c r="A525" s="6">
        <v>11070278</v>
      </c>
      <c r="B525" s="2" t="s">
        <v>171</v>
      </c>
      <c r="C525" s="6">
        <v>6000</v>
      </c>
      <c r="D525" s="23">
        <v>41432</v>
      </c>
      <c r="E525" s="2">
        <v>65978</v>
      </c>
      <c r="F525" s="6" t="s">
        <v>201</v>
      </c>
      <c r="G525" s="6" t="s">
        <v>421</v>
      </c>
      <c r="H525" s="6" t="str">
        <f t="shared" si="10"/>
        <v>Jun</v>
      </c>
    </row>
    <row r="526" spans="1:8" ht="24.95" customHeight="1" x14ac:dyDescent="0.25">
      <c r="A526" s="6">
        <v>11072578</v>
      </c>
      <c r="B526" s="2" t="s">
        <v>32</v>
      </c>
      <c r="C526" s="6">
        <v>55001</v>
      </c>
      <c r="D526" s="23">
        <v>41432</v>
      </c>
      <c r="E526" s="2">
        <v>117021</v>
      </c>
      <c r="F526" s="6" t="s">
        <v>201</v>
      </c>
      <c r="G526" s="6" t="s">
        <v>421</v>
      </c>
      <c r="H526" s="6" t="str">
        <f t="shared" si="10"/>
        <v>Jun</v>
      </c>
    </row>
    <row r="527" spans="1:8" ht="24.95" customHeight="1" x14ac:dyDescent="0.25">
      <c r="A527" s="6">
        <v>11063773</v>
      </c>
      <c r="B527" s="2" t="s">
        <v>239</v>
      </c>
      <c r="C527" s="6">
        <v>6000</v>
      </c>
      <c r="D527" s="23">
        <v>41437</v>
      </c>
      <c r="E527" s="2">
        <v>541357</v>
      </c>
      <c r="F527" s="6" t="s">
        <v>201</v>
      </c>
      <c r="G527" s="6" t="s">
        <v>421</v>
      </c>
      <c r="H527" s="6" t="str">
        <f t="shared" si="10"/>
        <v>Jun</v>
      </c>
    </row>
    <row r="528" spans="1:8" ht="24.95" customHeight="1" x14ac:dyDescent="0.25">
      <c r="A528" s="6">
        <v>11071483</v>
      </c>
      <c r="B528" s="2" t="s">
        <v>194</v>
      </c>
      <c r="C528" s="6">
        <v>6000</v>
      </c>
      <c r="D528" s="23">
        <v>41440</v>
      </c>
      <c r="E528" s="2">
        <v>724377</v>
      </c>
      <c r="F528" s="6" t="s">
        <v>201</v>
      </c>
      <c r="G528" s="6" t="s">
        <v>421</v>
      </c>
      <c r="H528" s="6" t="str">
        <f t="shared" si="10"/>
        <v>Jun</v>
      </c>
    </row>
    <row r="529" spans="1:8" ht="24.95" customHeight="1" x14ac:dyDescent="0.25">
      <c r="A529" s="6">
        <v>11050277</v>
      </c>
      <c r="B529" s="2" t="s">
        <v>228</v>
      </c>
      <c r="C529" s="6">
        <v>12000</v>
      </c>
      <c r="D529" s="23">
        <v>41491</v>
      </c>
      <c r="E529" s="2">
        <v>10</v>
      </c>
      <c r="F529" s="6" t="s">
        <v>201</v>
      </c>
      <c r="G529" s="6" t="s">
        <v>421</v>
      </c>
      <c r="H529" s="6" t="str">
        <f t="shared" si="10"/>
        <v>Aug</v>
      </c>
    </row>
    <row r="530" spans="1:8" ht="24.95" customHeight="1" x14ac:dyDescent="0.25">
      <c r="A530" s="6">
        <v>11025641</v>
      </c>
      <c r="B530" s="2" t="s">
        <v>189</v>
      </c>
      <c r="C530" s="6">
        <v>50000</v>
      </c>
      <c r="D530" s="23">
        <v>41485</v>
      </c>
      <c r="E530" s="2">
        <v>281828</v>
      </c>
      <c r="F530" s="6" t="s">
        <v>201</v>
      </c>
      <c r="G530" s="6" t="s">
        <v>421</v>
      </c>
      <c r="H530" s="6" t="str">
        <f t="shared" si="10"/>
        <v>Jul</v>
      </c>
    </row>
    <row r="531" spans="1:8" ht="24.95" customHeight="1" x14ac:dyDescent="0.25">
      <c r="A531" s="6">
        <v>11071243</v>
      </c>
      <c r="B531" s="2" t="s">
        <v>185</v>
      </c>
      <c r="C531" s="6">
        <v>12000</v>
      </c>
      <c r="D531" s="23">
        <v>41450</v>
      </c>
      <c r="E531" s="2">
        <v>114205</v>
      </c>
      <c r="F531" s="6" t="s">
        <v>201</v>
      </c>
      <c r="G531" s="6" t="s">
        <v>421</v>
      </c>
      <c r="H531" s="6" t="str">
        <f t="shared" si="10"/>
        <v>Jun</v>
      </c>
    </row>
    <row r="532" spans="1:8" ht="24.95" customHeight="1" x14ac:dyDescent="0.25">
      <c r="A532" s="6">
        <v>11070278</v>
      </c>
      <c r="B532" s="2" t="s">
        <v>171</v>
      </c>
      <c r="C532" s="6">
        <v>6000</v>
      </c>
      <c r="D532" s="23">
        <v>41444</v>
      </c>
      <c r="E532" s="2">
        <v>65978</v>
      </c>
      <c r="F532" s="6" t="s">
        <v>201</v>
      </c>
      <c r="G532" s="6" t="s">
        <v>421</v>
      </c>
      <c r="H532" s="6" t="str">
        <f t="shared" si="10"/>
        <v>Jun</v>
      </c>
    </row>
    <row r="533" spans="1:8" ht="24.95" customHeight="1" x14ac:dyDescent="0.25">
      <c r="A533" s="6">
        <v>11073316</v>
      </c>
      <c r="B533" s="2" t="s">
        <v>350</v>
      </c>
      <c r="C533" s="6">
        <v>12000</v>
      </c>
      <c r="D533" s="23">
        <v>41450</v>
      </c>
      <c r="E533" s="2">
        <v>170876</v>
      </c>
      <c r="F533" s="6" t="s">
        <v>201</v>
      </c>
      <c r="G533" s="6" t="s">
        <v>421</v>
      </c>
      <c r="H533" s="6" t="str">
        <f t="shared" si="10"/>
        <v>Jun</v>
      </c>
    </row>
    <row r="534" spans="1:8" ht="24.95" customHeight="1" x14ac:dyDescent="0.25">
      <c r="A534" s="6">
        <v>11071243</v>
      </c>
      <c r="B534" s="2" t="s">
        <v>185</v>
      </c>
      <c r="C534" s="6">
        <v>12000</v>
      </c>
      <c r="D534" s="23">
        <v>41452</v>
      </c>
      <c r="E534" s="2">
        <v>508681</v>
      </c>
      <c r="F534" s="6" t="s">
        <v>201</v>
      </c>
      <c r="G534" s="6" t="s">
        <v>421</v>
      </c>
      <c r="H534" s="6" t="str">
        <f t="shared" si="10"/>
        <v>Jun</v>
      </c>
    </row>
    <row r="535" spans="1:8" ht="24.95" customHeight="1" x14ac:dyDescent="0.25">
      <c r="A535" s="6">
        <v>11070278</v>
      </c>
      <c r="B535" s="2" t="s">
        <v>171</v>
      </c>
      <c r="C535" s="6">
        <v>6000</v>
      </c>
      <c r="D535" s="23">
        <v>41454</v>
      </c>
      <c r="E535" s="2">
        <v>65977</v>
      </c>
      <c r="F535" s="6" t="s">
        <v>201</v>
      </c>
      <c r="G535" s="6" t="s">
        <v>421</v>
      </c>
      <c r="H535" s="6" t="str">
        <f t="shared" si="10"/>
        <v>Jun</v>
      </c>
    </row>
    <row r="536" spans="1:8" ht="24.95" customHeight="1" x14ac:dyDescent="0.25">
      <c r="A536" s="6">
        <v>11073316</v>
      </c>
      <c r="B536" s="2" t="s">
        <v>350</v>
      </c>
      <c r="C536" s="6">
        <v>12000</v>
      </c>
      <c r="D536" s="23">
        <v>41463</v>
      </c>
      <c r="E536" s="2">
        <v>170876</v>
      </c>
      <c r="F536" s="6" t="s">
        <v>201</v>
      </c>
      <c r="G536" s="6" t="s">
        <v>421</v>
      </c>
      <c r="H536" s="6" t="str">
        <f t="shared" si="10"/>
        <v>Jul</v>
      </c>
    </row>
    <row r="537" spans="1:8" ht="24.95" customHeight="1" x14ac:dyDescent="0.25">
      <c r="A537" s="6">
        <v>11068798</v>
      </c>
      <c r="B537" s="2" t="s">
        <v>371</v>
      </c>
      <c r="C537" s="6">
        <v>6000</v>
      </c>
      <c r="D537" s="23">
        <v>41463</v>
      </c>
      <c r="E537" s="2">
        <v>6</v>
      </c>
      <c r="F537" s="6" t="s">
        <v>201</v>
      </c>
      <c r="G537" s="6" t="s">
        <v>421</v>
      </c>
      <c r="H537" s="6" t="str">
        <f t="shared" si="10"/>
        <v>Jul</v>
      </c>
    </row>
    <row r="538" spans="1:8" ht="24.95" customHeight="1" x14ac:dyDescent="0.25">
      <c r="A538" s="6">
        <v>11073162</v>
      </c>
      <c r="B538" s="2" t="s">
        <v>372</v>
      </c>
      <c r="C538" s="6">
        <v>200000</v>
      </c>
      <c r="D538" s="23">
        <v>41577</v>
      </c>
      <c r="E538" s="2">
        <v>112</v>
      </c>
      <c r="F538" s="6" t="s">
        <v>201</v>
      </c>
      <c r="G538" s="6" t="s">
        <v>421</v>
      </c>
      <c r="H538" s="6" t="str">
        <f t="shared" si="10"/>
        <v>Oct</v>
      </c>
    </row>
    <row r="539" spans="1:8" ht="24.95" customHeight="1" x14ac:dyDescent="0.25">
      <c r="A539" s="6">
        <v>11073650</v>
      </c>
      <c r="B539" s="2" t="s">
        <v>51</v>
      </c>
      <c r="C539" s="6">
        <v>6000</v>
      </c>
      <c r="D539" s="23">
        <v>41515</v>
      </c>
      <c r="E539" s="2">
        <v>58</v>
      </c>
      <c r="F539" s="6" t="s">
        <v>201</v>
      </c>
      <c r="G539" s="6" t="s">
        <v>421</v>
      </c>
      <c r="H539" s="6" t="str">
        <f t="shared" si="10"/>
        <v>Aug</v>
      </c>
    </row>
    <row r="540" spans="1:8" ht="24.95" customHeight="1" x14ac:dyDescent="0.25">
      <c r="A540" s="6">
        <v>11073650</v>
      </c>
      <c r="B540" s="2" t="s">
        <v>51</v>
      </c>
      <c r="C540" s="6">
        <v>6000</v>
      </c>
      <c r="D540" s="23">
        <v>41570</v>
      </c>
      <c r="E540" s="2">
        <v>60</v>
      </c>
      <c r="F540" s="6" t="s">
        <v>201</v>
      </c>
      <c r="G540" s="6" t="s">
        <v>421</v>
      </c>
      <c r="H540" s="6" t="str">
        <f t="shared" si="10"/>
        <v>Oct</v>
      </c>
    </row>
    <row r="541" spans="1:8" ht="24.95" customHeight="1" x14ac:dyDescent="0.25">
      <c r="A541" s="6">
        <v>11064775</v>
      </c>
      <c r="B541" s="2" t="s">
        <v>99</v>
      </c>
      <c r="C541" s="6">
        <v>50000</v>
      </c>
      <c r="D541" s="23">
        <v>41516</v>
      </c>
      <c r="E541" s="2">
        <v>523694</v>
      </c>
      <c r="F541" s="6" t="s">
        <v>201</v>
      </c>
      <c r="G541" s="6" t="s">
        <v>421</v>
      </c>
      <c r="H541" s="6" t="str">
        <f t="shared" si="10"/>
        <v>Aug</v>
      </c>
    </row>
    <row r="542" spans="1:8" ht="24.95" customHeight="1" x14ac:dyDescent="0.25">
      <c r="A542" s="6">
        <v>11072524</v>
      </c>
      <c r="B542" s="2" t="s">
        <v>31</v>
      </c>
      <c r="C542" s="6">
        <v>36001</v>
      </c>
      <c r="D542" s="23">
        <v>41475</v>
      </c>
      <c r="E542" s="2">
        <v>3</v>
      </c>
      <c r="F542" s="6" t="s">
        <v>201</v>
      </c>
      <c r="G542" s="6" t="s">
        <v>421</v>
      </c>
      <c r="H542" s="6" t="str">
        <f t="shared" si="10"/>
        <v>Jul</v>
      </c>
    </row>
    <row r="543" spans="1:8" ht="24.95" customHeight="1" x14ac:dyDescent="0.25">
      <c r="A543" s="6">
        <v>11057094</v>
      </c>
      <c r="B543" s="2" t="s">
        <v>207</v>
      </c>
      <c r="C543" s="6">
        <v>5000</v>
      </c>
      <c r="D543" s="23">
        <v>41480</v>
      </c>
      <c r="E543" s="2">
        <v>787919</v>
      </c>
      <c r="F543" s="6" t="s">
        <v>201</v>
      </c>
      <c r="G543" s="6" t="s">
        <v>421</v>
      </c>
      <c r="H543" s="6" t="str">
        <f t="shared" si="10"/>
        <v>Jul</v>
      </c>
    </row>
    <row r="544" spans="1:8" ht="24.95" customHeight="1" x14ac:dyDescent="0.25">
      <c r="A544" s="6">
        <v>11073316</v>
      </c>
      <c r="B544" s="2" t="s">
        <v>350</v>
      </c>
      <c r="C544" s="6">
        <v>12000</v>
      </c>
      <c r="D544" s="23">
        <v>41480</v>
      </c>
      <c r="E544" s="2">
        <v>170876</v>
      </c>
      <c r="F544" s="6" t="s">
        <v>201</v>
      </c>
      <c r="G544" s="6" t="s">
        <v>421</v>
      </c>
      <c r="H544" s="6" t="str">
        <f t="shared" si="10"/>
        <v>Jul</v>
      </c>
    </row>
    <row r="545" spans="1:8" ht="24.95" customHeight="1" x14ac:dyDescent="0.25">
      <c r="A545" s="6">
        <v>11069276</v>
      </c>
      <c r="B545" s="2" t="s">
        <v>154</v>
      </c>
      <c r="C545" s="6">
        <v>6000</v>
      </c>
      <c r="D545" s="23">
        <v>41485</v>
      </c>
      <c r="E545" s="2">
        <v>344483</v>
      </c>
      <c r="F545" s="6" t="s">
        <v>201</v>
      </c>
      <c r="G545" s="6" t="s">
        <v>421</v>
      </c>
      <c r="H545" s="6" t="str">
        <f t="shared" si="10"/>
        <v>Jul</v>
      </c>
    </row>
    <row r="546" spans="1:8" ht="24.95" customHeight="1" x14ac:dyDescent="0.25">
      <c r="A546" s="6">
        <v>11073762</v>
      </c>
      <c r="B546" s="2" t="s">
        <v>54</v>
      </c>
      <c r="C546" s="6">
        <v>6000</v>
      </c>
      <c r="D546" s="23">
        <v>41541</v>
      </c>
      <c r="E546" s="2">
        <v>53254</v>
      </c>
      <c r="F546" s="6" t="s">
        <v>201</v>
      </c>
      <c r="G546" s="6" t="s">
        <v>421</v>
      </c>
      <c r="H546" s="6" t="str">
        <f t="shared" si="10"/>
        <v>Sep</v>
      </c>
    </row>
    <row r="547" spans="1:8" ht="24.95" customHeight="1" x14ac:dyDescent="0.25">
      <c r="A547" s="6">
        <v>11071434</v>
      </c>
      <c r="B547" s="2" t="s">
        <v>325</v>
      </c>
      <c r="C547" s="6">
        <v>10000</v>
      </c>
      <c r="D547" s="23">
        <v>41480</v>
      </c>
      <c r="E547" s="2">
        <v>783125</v>
      </c>
      <c r="F547" s="6" t="s">
        <v>201</v>
      </c>
      <c r="G547" s="6" t="s">
        <v>421</v>
      </c>
      <c r="H547" s="6" t="str">
        <f t="shared" si="10"/>
        <v>Jul</v>
      </c>
    </row>
    <row r="548" spans="1:8" ht="24.95" customHeight="1" x14ac:dyDescent="0.25">
      <c r="A548" s="6">
        <v>11070419</v>
      </c>
      <c r="B548" s="2" t="s">
        <v>177</v>
      </c>
      <c r="C548" s="6">
        <v>36000</v>
      </c>
      <c r="D548" s="23">
        <v>41485</v>
      </c>
      <c r="E548" s="2">
        <v>16379</v>
      </c>
      <c r="F548" s="6" t="s">
        <v>201</v>
      </c>
      <c r="G548" s="6" t="s">
        <v>421</v>
      </c>
      <c r="H548" s="6" t="str">
        <f t="shared" si="10"/>
        <v>Jul</v>
      </c>
    </row>
    <row r="549" spans="1:8" ht="24.95" customHeight="1" x14ac:dyDescent="0.25">
      <c r="A549" s="6">
        <v>11073316</v>
      </c>
      <c r="B549" s="2" t="s">
        <v>350</v>
      </c>
      <c r="C549" s="6">
        <v>12000</v>
      </c>
      <c r="D549" s="23">
        <v>41492</v>
      </c>
      <c r="E549" s="2">
        <v>170877</v>
      </c>
      <c r="F549" s="6" t="s">
        <v>201</v>
      </c>
      <c r="G549" s="6" t="s">
        <v>421</v>
      </c>
      <c r="H549" s="6" t="str">
        <f t="shared" si="10"/>
        <v>Aug</v>
      </c>
    </row>
    <row r="550" spans="1:8" ht="24.95" customHeight="1" x14ac:dyDescent="0.25">
      <c r="A550" s="6">
        <v>11037459</v>
      </c>
      <c r="B550" s="2" t="s">
        <v>361</v>
      </c>
      <c r="C550" s="6">
        <v>2000</v>
      </c>
      <c r="D550" s="23">
        <v>41491</v>
      </c>
      <c r="E550" s="2">
        <v>822960</v>
      </c>
      <c r="F550" s="6" t="s">
        <v>201</v>
      </c>
      <c r="G550" s="6" t="s">
        <v>421</v>
      </c>
      <c r="H550" s="6" t="str">
        <f t="shared" si="10"/>
        <v>Aug</v>
      </c>
    </row>
    <row r="551" spans="1:8" ht="24.95" customHeight="1" x14ac:dyDescent="0.25">
      <c r="A551" s="6">
        <v>11073455</v>
      </c>
      <c r="B551" s="2" t="s">
        <v>50</v>
      </c>
      <c r="C551" s="6">
        <v>6000</v>
      </c>
      <c r="D551" s="23">
        <v>41502</v>
      </c>
      <c r="E551" s="2">
        <v>75216</v>
      </c>
      <c r="F551" s="6" t="s">
        <v>201</v>
      </c>
      <c r="G551" s="6" t="s">
        <v>421</v>
      </c>
      <c r="H551" s="6" t="str">
        <f t="shared" si="10"/>
        <v>Aug</v>
      </c>
    </row>
    <row r="552" spans="1:8" ht="24.95" customHeight="1" x14ac:dyDescent="0.25">
      <c r="A552" s="6">
        <v>11074289</v>
      </c>
      <c r="B552" s="2" t="s">
        <v>58</v>
      </c>
      <c r="C552" s="6">
        <v>11000</v>
      </c>
      <c r="D552" s="23">
        <v>41542</v>
      </c>
      <c r="E552" s="2">
        <v>42445</v>
      </c>
      <c r="F552" s="6" t="s">
        <v>201</v>
      </c>
      <c r="G552" s="6" t="s">
        <v>421</v>
      </c>
      <c r="H552" s="6" t="str">
        <f t="shared" si="10"/>
        <v>Sep</v>
      </c>
    </row>
    <row r="553" spans="1:8" ht="24.95" customHeight="1" x14ac:dyDescent="0.25">
      <c r="A553" s="6">
        <v>11072578</v>
      </c>
      <c r="B553" s="2" t="s">
        <v>32</v>
      </c>
      <c r="C553" s="6">
        <v>10000</v>
      </c>
      <c r="D553" s="23">
        <v>41557</v>
      </c>
      <c r="E553" s="2">
        <v>117024</v>
      </c>
      <c r="F553" s="6" t="s">
        <v>201</v>
      </c>
      <c r="G553" s="6" t="s">
        <v>421</v>
      </c>
      <c r="H553" s="6" t="str">
        <f t="shared" si="10"/>
        <v>Oct</v>
      </c>
    </row>
    <row r="554" spans="1:8" ht="24.95" customHeight="1" x14ac:dyDescent="0.25">
      <c r="A554" s="6">
        <v>11074768</v>
      </c>
      <c r="B554" s="2" t="s">
        <v>67</v>
      </c>
      <c r="C554" s="6">
        <v>5000</v>
      </c>
      <c r="D554" s="23">
        <v>41592</v>
      </c>
      <c r="E554" s="2">
        <v>138852</v>
      </c>
      <c r="F554" s="6" t="s">
        <v>201</v>
      </c>
      <c r="G554" s="6" t="s">
        <v>421</v>
      </c>
      <c r="H554" s="6" t="str">
        <f t="shared" si="10"/>
        <v>Nov</v>
      </c>
    </row>
    <row r="555" spans="1:8" ht="24.95" customHeight="1" x14ac:dyDescent="0.25">
      <c r="A555" s="6">
        <v>11066921</v>
      </c>
      <c r="B555" s="2" t="s">
        <v>124</v>
      </c>
      <c r="C555" s="6">
        <v>6000</v>
      </c>
      <c r="D555" s="23">
        <v>41627</v>
      </c>
      <c r="E555" s="2">
        <v>479799</v>
      </c>
      <c r="F555" s="6" t="s">
        <v>201</v>
      </c>
      <c r="G555" s="6" t="s">
        <v>421</v>
      </c>
      <c r="H555" s="6" t="str">
        <f t="shared" si="10"/>
        <v>Dec</v>
      </c>
    </row>
    <row r="556" spans="1:8" ht="24.95" customHeight="1" x14ac:dyDescent="0.25">
      <c r="A556" s="6">
        <v>11074951</v>
      </c>
      <c r="B556" s="2" t="s">
        <v>71</v>
      </c>
      <c r="C556" s="6">
        <v>20000</v>
      </c>
      <c r="D556" s="23">
        <v>41543</v>
      </c>
      <c r="E556" s="2">
        <v>98648</v>
      </c>
      <c r="F556" s="6" t="s">
        <v>201</v>
      </c>
      <c r="G556" s="6" t="s">
        <v>421</v>
      </c>
      <c r="H556" s="6" t="str">
        <f t="shared" si="10"/>
        <v>Sep</v>
      </c>
    </row>
    <row r="557" spans="1:8" ht="24.95" customHeight="1" x14ac:dyDescent="0.25">
      <c r="A557" s="6">
        <v>11074948</v>
      </c>
      <c r="B557" s="2" t="s">
        <v>70</v>
      </c>
      <c r="C557" s="6">
        <v>15000</v>
      </c>
      <c r="D557" s="23">
        <v>41618</v>
      </c>
      <c r="E557" s="2">
        <v>935573</v>
      </c>
      <c r="F557" s="6" t="s">
        <v>201</v>
      </c>
      <c r="G557" s="6" t="s">
        <v>421</v>
      </c>
      <c r="H557" s="6" t="str">
        <f t="shared" si="10"/>
        <v>Dec</v>
      </c>
    </row>
    <row r="558" spans="1:8" ht="24.95" customHeight="1" x14ac:dyDescent="0.25">
      <c r="A558" s="6">
        <v>11043252</v>
      </c>
      <c r="B558" s="2" t="s">
        <v>373</v>
      </c>
      <c r="C558" s="6">
        <v>50001</v>
      </c>
      <c r="D558" s="23">
        <v>41547</v>
      </c>
      <c r="E558" s="2">
        <v>732051</v>
      </c>
      <c r="F558" s="6" t="s">
        <v>201</v>
      </c>
      <c r="G558" s="6" t="s">
        <v>421</v>
      </c>
      <c r="H558" s="6" t="str">
        <f t="shared" si="10"/>
        <v>Sep</v>
      </c>
    </row>
    <row r="559" spans="1:8" ht="24.95" customHeight="1" x14ac:dyDescent="0.25">
      <c r="A559" s="6">
        <v>11044096</v>
      </c>
      <c r="B559" s="2" t="s">
        <v>374</v>
      </c>
      <c r="C559" s="6">
        <v>108000</v>
      </c>
      <c r="D559" s="23">
        <v>41547</v>
      </c>
      <c r="E559" s="2">
        <v>48594</v>
      </c>
      <c r="F559" s="6" t="s">
        <v>201</v>
      </c>
      <c r="G559" s="6" t="s">
        <v>421</v>
      </c>
      <c r="H559" s="6" t="str">
        <f t="shared" si="10"/>
        <v>Sep</v>
      </c>
    </row>
    <row r="560" spans="1:8" ht="24.95" customHeight="1" x14ac:dyDescent="0.25">
      <c r="A560" s="6">
        <v>11074657</v>
      </c>
      <c r="B560" s="2" t="s">
        <v>65</v>
      </c>
      <c r="C560" s="6">
        <v>6000</v>
      </c>
      <c r="D560" s="23">
        <v>41604</v>
      </c>
      <c r="E560" s="2">
        <v>576922</v>
      </c>
      <c r="F560" s="6" t="s">
        <v>201</v>
      </c>
      <c r="G560" s="6" t="s">
        <v>421</v>
      </c>
      <c r="H560" s="6" t="str">
        <f t="shared" si="10"/>
        <v>Nov</v>
      </c>
    </row>
    <row r="561" spans="1:8" ht="24.95" customHeight="1" x14ac:dyDescent="0.25">
      <c r="A561" s="6">
        <v>11075055</v>
      </c>
      <c r="B561" s="2" t="s">
        <v>72</v>
      </c>
      <c r="C561" s="6">
        <v>6000</v>
      </c>
      <c r="D561" s="23">
        <v>41604</v>
      </c>
      <c r="E561" s="2">
        <v>815727</v>
      </c>
      <c r="F561" s="6" t="s">
        <v>201</v>
      </c>
      <c r="G561" s="6" t="s">
        <v>421</v>
      </c>
      <c r="H561" s="6" t="str">
        <f t="shared" si="10"/>
        <v>Nov</v>
      </c>
    </row>
    <row r="562" spans="1:8" ht="24.95" customHeight="1" x14ac:dyDescent="0.25">
      <c r="A562" s="6">
        <v>11068666</v>
      </c>
      <c r="B562" s="2" t="s">
        <v>142</v>
      </c>
      <c r="C562" s="6">
        <v>5000</v>
      </c>
      <c r="D562" s="23">
        <v>41610</v>
      </c>
      <c r="E562" s="2">
        <v>910679</v>
      </c>
      <c r="F562" s="6" t="s">
        <v>201</v>
      </c>
      <c r="G562" s="6" t="s">
        <v>421</v>
      </c>
      <c r="H562" s="6" t="str">
        <f t="shared" si="10"/>
        <v>Dec</v>
      </c>
    </row>
    <row r="563" spans="1:8" ht="24.95" customHeight="1" x14ac:dyDescent="0.25">
      <c r="A563" s="6">
        <v>11074766</v>
      </c>
      <c r="B563" s="2" t="s">
        <v>66</v>
      </c>
      <c r="C563" s="6">
        <v>6000</v>
      </c>
      <c r="D563" s="23">
        <v>41533</v>
      </c>
      <c r="E563" s="2">
        <v>642202</v>
      </c>
      <c r="F563" s="6" t="s">
        <v>201</v>
      </c>
      <c r="G563" s="6" t="s">
        <v>421</v>
      </c>
      <c r="H563" s="6" t="str">
        <f t="shared" si="10"/>
        <v>Sep</v>
      </c>
    </row>
    <row r="564" spans="1:8" ht="24.95" customHeight="1" x14ac:dyDescent="0.25">
      <c r="A564" s="6">
        <v>11074766</v>
      </c>
      <c r="B564" s="2" t="s">
        <v>66</v>
      </c>
      <c r="C564" s="6">
        <v>6000</v>
      </c>
      <c r="D564" s="23">
        <v>41564</v>
      </c>
      <c r="E564" s="2">
        <v>642203</v>
      </c>
      <c r="F564" s="6" t="s">
        <v>201</v>
      </c>
      <c r="G564" s="6" t="s">
        <v>421</v>
      </c>
      <c r="H564" s="6" t="str">
        <f t="shared" si="10"/>
        <v>Oct</v>
      </c>
    </row>
    <row r="565" spans="1:8" ht="24.95" customHeight="1" x14ac:dyDescent="0.25">
      <c r="A565" s="6">
        <v>11074766</v>
      </c>
      <c r="B565" s="2" t="s">
        <v>66</v>
      </c>
      <c r="C565" s="6">
        <v>6000</v>
      </c>
      <c r="D565" s="23">
        <v>41592</v>
      </c>
      <c r="E565" s="2">
        <v>642204</v>
      </c>
      <c r="F565" s="6" t="s">
        <v>201</v>
      </c>
      <c r="G565" s="6" t="s">
        <v>421</v>
      </c>
      <c r="H565" s="6" t="str">
        <f t="shared" si="10"/>
        <v>Nov</v>
      </c>
    </row>
    <row r="566" spans="1:8" ht="24.95" customHeight="1" x14ac:dyDescent="0.25">
      <c r="A566" s="6">
        <v>11074766</v>
      </c>
      <c r="B566" s="2" t="s">
        <v>66</v>
      </c>
      <c r="C566" s="6">
        <v>6000</v>
      </c>
      <c r="D566" s="23">
        <v>41626</v>
      </c>
      <c r="E566" s="2">
        <v>642205</v>
      </c>
      <c r="F566" s="6" t="s">
        <v>201</v>
      </c>
      <c r="G566" s="6" t="s">
        <v>421</v>
      </c>
      <c r="H566" s="6" t="str">
        <f t="shared" si="10"/>
        <v>Dec</v>
      </c>
    </row>
    <row r="567" spans="1:8" ht="24.95" customHeight="1" x14ac:dyDescent="0.25">
      <c r="A567" s="6">
        <v>11055617</v>
      </c>
      <c r="B567" s="2" t="s">
        <v>375</v>
      </c>
      <c r="C567" s="6">
        <v>20000</v>
      </c>
      <c r="D567" s="23">
        <v>41496</v>
      </c>
      <c r="E567" s="2">
        <v>302</v>
      </c>
      <c r="F567" s="6" t="s">
        <v>201</v>
      </c>
      <c r="G567" s="6" t="s">
        <v>421</v>
      </c>
      <c r="H567" s="6" t="str">
        <f t="shared" si="10"/>
        <v>Aug</v>
      </c>
    </row>
    <row r="568" spans="1:8" ht="24.95" customHeight="1" x14ac:dyDescent="0.25">
      <c r="A568" s="6">
        <v>11072284</v>
      </c>
      <c r="B568" s="2" t="s">
        <v>26</v>
      </c>
      <c r="C568" s="6">
        <v>2000</v>
      </c>
      <c r="D568" s="23">
        <v>41515</v>
      </c>
      <c r="E568" s="2">
        <v>120757</v>
      </c>
      <c r="F568" s="6" t="s">
        <v>201</v>
      </c>
      <c r="G568" s="6" t="s">
        <v>421</v>
      </c>
      <c r="H568" s="6" t="str">
        <f t="shared" si="10"/>
        <v>Aug</v>
      </c>
    </row>
    <row r="569" spans="1:8" ht="24.95" customHeight="1" x14ac:dyDescent="0.25">
      <c r="A569" s="6">
        <v>11070419</v>
      </c>
      <c r="B569" s="2" t="s">
        <v>177</v>
      </c>
      <c r="C569" s="6">
        <v>36000</v>
      </c>
      <c r="D569" s="23">
        <v>41515</v>
      </c>
      <c r="E569" s="2">
        <v>16379</v>
      </c>
      <c r="F569" s="6" t="s">
        <v>201</v>
      </c>
      <c r="G569" s="6" t="s">
        <v>421</v>
      </c>
      <c r="H569" s="6" t="str">
        <f t="shared" si="10"/>
        <v>Aug</v>
      </c>
    </row>
    <row r="570" spans="1:8" ht="24.95" customHeight="1" x14ac:dyDescent="0.25">
      <c r="A570" s="6">
        <v>11044900</v>
      </c>
      <c r="B570" s="2" t="s">
        <v>353</v>
      </c>
      <c r="C570" s="6">
        <v>4000</v>
      </c>
      <c r="D570" s="23">
        <v>41530</v>
      </c>
      <c r="E570" s="2">
        <v>382700</v>
      </c>
      <c r="F570" s="6" t="s">
        <v>201</v>
      </c>
      <c r="G570" s="6" t="s">
        <v>421</v>
      </c>
      <c r="H570" s="6" t="str">
        <f t="shared" si="10"/>
        <v>Sep</v>
      </c>
    </row>
    <row r="571" spans="1:8" ht="24.95" customHeight="1" x14ac:dyDescent="0.25">
      <c r="A571" s="6">
        <v>11074615</v>
      </c>
      <c r="B571" s="2" t="s">
        <v>376</v>
      </c>
      <c r="C571" s="6">
        <v>1500</v>
      </c>
      <c r="D571" s="23">
        <v>41533</v>
      </c>
      <c r="E571" s="2">
        <v>410084</v>
      </c>
      <c r="F571" s="6" t="s">
        <v>201</v>
      </c>
      <c r="G571" s="6" t="s">
        <v>421</v>
      </c>
      <c r="H571" s="6" t="str">
        <f t="shared" si="10"/>
        <v>Sep</v>
      </c>
    </row>
    <row r="572" spans="1:8" ht="24.95" customHeight="1" x14ac:dyDescent="0.25">
      <c r="A572" s="6">
        <v>11060657</v>
      </c>
      <c r="B572" s="2" t="s">
        <v>352</v>
      </c>
      <c r="C572" s="6">
        <v>10000</v>
      </c>
      <c r="D572" s="23">
        <v>41572</v>
      </c>
      <c r="E572" s="2">
        <v>294917</v>
      </c>
      <c r="F572" s="6" t="s">
        <v>201</v>
      </c>
      <c r="G572" s="6" t="s">
        <v>421</v>
      </c>
      <c r="H572" s="6" t="str">
        <f t="shared" si="10"/>
        <v>Oct</v>
      </c>
    </row>
    <row r="573" spans="1:8" ht="24.95" customHeight="1" x14ac:dyDescent="0.25">
      <c r="A573" s="6">
        <v>11070412</v>
      </c>
      <c r="B573" s="2" t="s">
        <v>176</v>
      </c>
      <c r="C573" s="6">
        <v>10000</v>
      </c>
      <c r="D573" s="23">
        <v>41639</v>
      </c>
      <c r="E573" s="2">
        <v>254829</v>
      </c>
      <c r="F573" s="6" t="s">
        <v>201</v>
      </c>
      <c r="G573" s="6" t="s">
        <v>421</v>
      </c>
      <c r="H573" s="6" t="str">
        <f t="shared" si="10"/>
        <v>Dec</v>
      </c>
    </row>
    <row r="574" spans="1:8" ht="24.95" customHeight="1" x14ac:dyDescent="0.25">
      <c r="A574" s="6">
        <v>11028044</v>
      </c>
      <c r="B574" s="2" t="s">
        <v>377</v>
      </c>
      <c r="C574" s="6">
        <v>22000</v>
      </c>
      <c r="D574" s="23">
        <v>41570</v>
      </c>
      <c r="E574" s="2">
        <v>235953</v>
      </c>
      <c r="F574" s="6" t="s">
        <v>201</v>
      </c>
      <c r="G574" s="6" t="s">
        <v>421</v>
      </c>
      <c r="H574" s="6" t="str">
        <f t="shared" si="10"/>
        <v>Oct</v>
      </c>
    </row>
    <row r="575" spans="1:8" ht="24.95" customHeight="1" x14ac:dyDescent="0.25">
      <c r="A575" s="6">
        <v>11074533</v>
      </c>
      <c r="B575" s="2" t="s">
        <v>61</v>
      </c>
      <c r="C575" s="6">
        <v>10000000</v>
      </c>
      <c r="D575" s="23">
        <v>41520</v>
      </c>
      <c r="E575" s="2">
        <v>489245</v>
      </c>
      <c r="F575" s="6" t="s">
        <v>201</v>
      </c>
      <c r="G575" s="6" t="s">
        <v>421</v>
      </c>
      <c r="H575" s="6" t="str">
        <f t="shared" si="10"/>
        <v>Sep</v>
      </c>
    </row>
    <row r="576" spans="1:8" ht="24.95" customHeight="1" x14ac:dyDescent="0.25">
      <c r="A576" s="6">
        <v>11074885</v>
      </c>
      <c r="B576" s="2" t="s">
        <v>68</v>
      </c>
      <c r="C576" s="6">
        <v>36000</v>
      </c>
      <c r="D576" s="23">
        <v>41541</v>
      </c>
      <c r="E576" s="2">
        <v>472027</v>
      </c>
      <c r="F576" s="6" t="s">
        <v>201</v>
      </c>
      <c r="G576" s="6" t="s">
        <v>421</v>
      </c>
      <c r="H576" s="6" t="str">
        <f t="shared" si="10"/>
        <v>Sep</v>
      </c>
    </row>
    <row r="577" spans="1:8" ht="24.95" customHeight="1" x14ac:dyDescent="0.25">
      <c r="A577" s="6">
        <v>11006192</v>
      </c>
      <c r="B577" s="2" t="s">
        <v>378</v>
      </c>
      <c r="C577" s="6">
        <v>10000</v>
      </c>
      <c r="D577" s="23">
        <v>41542</v>
      </c>
      <c r="E577" s="2">
        <v>111</v>
      </c>
      <c r="F577" s="6" t="s">
        <v>201</v>
      </c>
      <c r="G577" s="6" t="s">
        <v>421</v>
      </c>
      <c r="H577" s="6" t="str">
        <f t="shared" si="10"/>
        <v>Sep</v>
      </c>
    </row>
    <row r="578" spans="1:8" ht="24.95" customHeight="1" x14ac:dyDescent="0.25">
      <c r="A578" s="6">
        <v>11045823</v>
      </c>
      <c r="B578" s="2" t="s">
        <v>348</v>
      </c>
      <c r="C578" s="6">
        <v>3500</v>
      </c>
      <c r="D578" s="23">
        <v>41533</v>
      </c>
      <c r="E578" s="2">
        <v>578915</v>
      </c>
      <c r="F578" s="6" t="s">
        <v>201</v>
      </c>
      <c r="G578" s="6" t="s">
        <v>421</v>
      </c>
      <c r="H578" s="6" t="str">
        <f t="shared" si="10"/>
        <v>Sep</v>
      </c>
    </row>
    <row r="579" spans="1:8" ht="24.95" customHeight="1" x14ac:dyDescent="0.25">
      <c r="A579" s="6">
        <v>11057094</v>
      </c>
      <c r="B579" s="2" t="s">
        <v>207</v>
      </c>
      <c r="C579" s="6">
        <v>5000</v>
      </c>
      <c r="D579" s="23">
        <v>41541</v>
      </c>
      <c r="E579" s="2">
        <v>787919</v>
      </c>
      <c r="F579" s="6" t="s">
        <v>201</v>
      </c>
      <c r="G579" s="6" t="s">
        <v>421</v>
      </c>
      <c r="H579" s="6" t="str">
        <f t="shared" ref="H579:H642" si="11">TEXT(D579,"mmm")</f>
        <v>Sep</v>
      </c>
    </row>
    <row r="580" spans="1:8" ht="24.95" customHeight="1" x14ac:dyDescent="0.25">
      <c r="A580" s="6">
        <v>11064668</v>
      </c>
      <c r="B580" s="2" t="s">
        <v>98</v>
      </c>
      <c r="C580" s="6">
        <v>100000</v>
      </c>
      <c r="D580" s="23">
        <v>41557</v>
      </c>
      <c r="E580" s="2">
        <v>123975</v>
      </c>
      <c r="F580" s="6" t="s">
        <v>201</v>
      </c>
      <c r="G580" s="6" t="s">
        <v>421</v>
      </c>
      <c r="H580" s="6" t="str">
        <f t="shared" si="11"/>
        <v>Oct</v>
      </c>
    </row>
    <row r="581" spans="1:8" ht="24.95" customHeight="1" x14ac:dyDescent="0.25">
      <c r="A581" s="6">
        <v>11060016</v>
      </c>
      <c r="B581" s="2" t="s">
        <v>253</v>
      </c>
      <c r="C581" s="6">
        <v>25000</v>
      </c>
      <c r="D581" s="23">
        <v>41533</v>
      </c>
      <c r="E581" s="2">
        <v>128545</v>
      </c>
      <c r="F581" s="6" t="s">
        <v>201</v>
      </c>
      <c r="G581" s="6" t="s">
        <v>421</v>
      </c>
      <c r="H581" s="6" t="str">
        <f t="shared" si="11"/>
        <v>Sep</v>
      </c>
    </row>
    <row r="582" spans="1:8" ht="24.95" customHeight="1" x14ac:dyDescent="0.25">
      <c r="A582" s="6">
        <v>11060016</v>
      </c>
      <c r="B582" s="2" t="s">
        <v>253</v>
      </c>
      <c r="C582" s="6">
        <v>25000</v>
      </c>
      <c r="D582" s="23">
        <v>41603</v>
      </c>
      <c r="E582" s="2">
        <v>132546</v>
      </c>
      <c r="F582" s="6" t="s">
        <v>201</v>
      </c>
      <c r="G582" s="6" t="s">
        <v>421</v>
      </c>
      <c r="H582" s="6" t="str">
        <f t="shared" si="11"/>
        <v>Nov</v>
      </c>
    </row>
    <row r="583" spans="1:8" ht="24.95" customHeight="1" x14ac:dyDescent="0.25">
      <c r="A583" s="6">
        <v>11060016</v>
      </c>
      <c r="B583" s="2" t="s">
        <v>253</v>
      </c>
      <c r="C583" s="6">
        <v>25000</v>
      </c>
      <c r="D583" s="23">
        <v>41612</v>
      </c>
      <c r="E583" s="2">
        <v>555401</v>
      </c>
      <c r="F583" s="6" t="s">
        <v>201</v>
      </c>
      <c r="G583" s="6" t="s">
        <v>421</v>
      </c>
      <c r="H583" s="6" t="str">
        <f t="shared" si="11"/>
        <v>Dec</v>
      </c>
    </row>
    <row r="584" spans="1:8" ht="24.95" customHeight="1" x14ac:dyDescent="0.25">
      <c r="A584" s="6">
        <v>11075483</v>
      </c>
      <c r="B584" s="2" t="s">
        <v>77</v>
      </c>
      <c r="C584" s="6">
        <v>6000</v>
      </c>
      <c r="D584" s="23">
        <v>41585</v>
      </c>
      <c r="E584" s="2">
        <v>38406</v>
      </c>
      <c r="F584" s="6" t="s">
        <v>201</v>
      </c>
      <c r="G584" s="6" t="s">
        <v>421</v>
      </c>
      <c r="H584" s="6" t="str">
        <f t="shared" si="11"/>
        <v>Nov</v>
      </c>
    </row>
    <row r="585" spans="1:8" ht="24.95" customHeight="1" x14ac:dyDescent="0.25">
      <c r="A585" s="6">
        <v>11075945</v>
      </c>
      <c r="B585" s="2" t="s">
        <v>83</v>
      </c>
      <c r="C585" s="6">
        <v>36000</v>
      </c>
      <c r="D585" s="23">
        <v>41639</v>
      </c>
      <c r="E585" s="2">
        <v>732020</v>
      </c>
      <c r="F585" s="6" t="s">
        <v>201</v>
      </c>
      <c r="G585" s="6" t="s">
        <v>421</v>
      </c>
      <c r="H585" s="6" t="str">
        <f t="shared" si="11"/>
        <v>Dec</v>
      </c>
    </row>
    <row r="586" spans="1:8" ht="24.95" customHeight="1" x14ac:dyDescent="0.25">
      <c r="A586" s="6">
        <v>11071846</v>
      </c>
      <c r="B586" s="2" t="s">
        <v>192</v>
      </c>
      <c r="C586" s="6">
        <v>8500</v>
      </c>
      <c r="D586" s="23">
        <v>41572</v>
      </c>
      <c r="E586" s="2">
        <v>394</v>
      </c>
      <c r="F586" s="6" t="s">
        <v>201</v>
      </c>
      <c r="G586" s="6" t="s">
        <v>421</v>
      </c>
      <c r="H586" s="6" t="str">
        <f t="shared" si="11"/>
        <v>Oct</v>
      </c>
    </row>
    <row r="587" spans="1:8" ht="24.95" customHeight="1" x14ac:dyDescent="0.25">
      <c r="A587" s="6">
        <v>11059182</v>
      </c>
      <c r="B587" s="2" t="s">
        <v>145</v>
      </c>
      <c r="C587" s="6">
        <v>10000</v>
      </c>
      <c r="D587" s="23">
        <v>41626</v>
      </c>
      <c r="E587" s="2">
        <v>9388</v>
      </c>
      <c r="F587" s="6" t="s">
        <v>201</v>
      </c>
      <c r="G587" s="6" t="s">
        <v>421</v>
      </c>
      <c r="H587" s="6" t="str">
        <f t="shared" si="11"/>
        <v>Dec</v>
      </c>
    </row>
    <row r="588" spans="1:8" ht="24.95" customHeight="1" x14ac:dyDescent="0.25">
      <c r="A588" s="6">
        <v>11074891</v>
      </c>
      <c r="B588" s="2" t="s">
        <v>69</v>
      </c>
      <c r="C588" s="6">
        <v>60000</v>
      </c>
      <c r="D588" s="23">
        <v>41541</v>
      </c>
      <c r="E588" s="2">
        <v>622980</v>
      </c>
      <c r="F588" s="6" t="s">
        <v>201</v>
      </c>
      <c r="G588" s="6" t="s">
        <v>421</v>
      </c>
      <c r="H588" s="6" t="str">
        <f t="shared" si="11"/>
        <v>Sep</v>
      </c>
    </row>
    <row r="589" spans="1:8" ht="24.95" customHeight="1" x14ac:dyDescent="0.25">
      <c r="A589" s="6">
        <v>11073455</v>
      </c>
      <c r="B589" s="2" t="s">
        <v>50</v>
      </c>
      <c r="C589" s="6">
        <v>6000</v>
      </c>
      <c r="D589" s="23">
        <v>41558</v>
      </c>
      <c r="E589" s="2">
        <v>75216</v>
      </c>
      <c r="F589" s="6" t="s">
        <v>201</v>
      </c>
      <c r="G589" s="6" t="s">
        <v>421</v>
      </c>
      <c r="H589" s="6" t="str">
        <f t="shared" si="11"/>
        <v>Oct</v>
      </c>
    </row>
    <row r="590" spans="1:8" ht="24.95" customHeight="1" x14ac:dyDescent="0.25">
      <c r="A590" s="6">
        <v>11059894</v>
      </c>
      <c r="B590" s="2" t="s">
        <v>293</v>
      </c>
      <c r="C590" s="6">
        <v>10000</v>
      </c>
      <c r="D590" s="23">
        <v>41592</v>
      </c>
      <c r="E590" s="2">
        <v>13</v>
      </c>
      <c r="F590" s="6" t="s">
        <v>201</v>
      </c>
      <c r="G590" s="6" t="s">
        <v>421</v>
      </c>
      <c r="H590" s="6" t="str">
        <f t="shared" si="11"/>
        <v>Nov</v>
      </c>
    </row>
    <row r="591" spans="1:8" ht="24.95" customHeight="1" x14ac:dyDescent="0.25">
      <c r="A591" s="6">
        <v>11072599</v>
      </c>
      <c r="B591" s="2" t="s">
        <v>355</v>
      </c>
      <c r="C591" s="6">
        <v>25000</v>
      </c>
      <c r="D591" s="23">
        <v>41577</v>
      </c>
      <c r="E591" s="2">
        <v>266738</v>
      </c>
      <c r="F591" s="6" t="s">
        <v>201</v>
      </c>
      <c r="G591" s="6" t="s">
        <v>421</v>
      </c>
      <c r="H591" s="6" t="str">
        <f t="shared" si="11"/>
        <v>Oct</v>
      </c>
    </row>
    <row r="592" spans="1:8" ht="24.95" customHeight="1" x14ac:dyDescent="0.25">
      <c r="A592" s="6">
        <v>11072578</v>
      </c>
      <c r="B592" s="2" t="s">
        <v>32</v>
      </c>
      <c r="C592" s="6">
        <v>10000</v>
      </c>
      <c r="D592" s="23">
        <v>41585</v>
      </c>
      <c r="E592" s="2">
        <v>117024</v>
      </c>
      <c r="F592" s="6" t="s">
        <v>201</v>
      </c>
      <c r="G592" s="6" t="s">
        <v>421</v>
      </c>
      <c r="H592" s="6" t="str">
        <f t="shared" si="11"/>
        <v>Nov</v>
      </c>
    </row>
    <row r="593" spans="1:8" ht="24.95" customHeight="1" x14ac:dyDescent="0.25">
      <c r="A593" s="6">
        <v>11060657</v>
      </c>
      <c r="B593" s="2" t="s">
        <v>352</v>
      </c>
      <c r="C593" s="6">
        <v>10000</v>
      </c>
      <c r="D593" s="23">
        <v>41590</v>
      </c>
      <c r="E593" s="2">
        <v>294917</v>
      </c>
      <c r="F593" s="6" t="s">
        <v>201</v>
      </c>
      <c r="G593" s="6" t="s">
        <v>421</v>
      </c>
      <c r="H593" s="6" t="str">
        <f t="shared" si="11"/>
        <v>Nov</v>
      </c>
    </row>
    <row r="594" spans="1:8" ht="24.95" customHeight="1" x14ac:dyDescent="0.25">
      <c r="A594" s="6">
        <v>11072599</v>
      </c>
      <c r="B594" s="2" t="s">
        <v>355</v>
      </c>
      <c r="C594" s="6">
        <v>25000</v>
      </c>
      <c r="D594" s="23">
        <v>41597</v>
      </c>
      <c r="E594" s="2">
        <v>266738</v>
      </c>
      <c r="F594" s="6" t="s">
        <v>201</v>
      </c>
      <c r="G594" s="6" t="s">
        <v>421</v>
      </c>
      <c r="H594" s="6" t="str">
        <f t="shared" si="11"/>
        <v>Nov</v>
      </c>
    </row>
    <row r="595" spans="1:8" ht="24.95" customHeight="1" x14ac:dyDescent="0.25">
      <c r="A595" s="6">
        <v>11075118</v>
      </c>
      <c r="B595" s="2" t="s">
        <v>73</v>
      </c>
      <c r="C595" s="6">
        <v>10000</v>
      </c>
      <c r="D595" s="23">
        <v>41597</v>
      </c>
      <c r="E595" s="2">
        <v>491357</v>
      </c>
      <c r="F595" s="6" t="s">
        <v>201</v>
      </c>
      <c r="G595" s="6" t="s">
        <v>421</v>
      </c>
      <c r="H595" s="6" t="str">
        <f t="shared" si="11"/>
        <v>Nov</v>
      </c>
    </row>
    <row r="596" spans="1:8" ht="24.95" customHeight="1" x14ac:dyDescent="0.25">
      <c r="A596" s="6">
        <v>11072936</v>
      </c>
      <c r="B596" s="2" t="s">
        <v>40</v>
      </c>
      <c r="C596" s="6">
        <v>11000</v>
      </c>
      <c r="D596" s="23">
        <v>41592</v>
      </c>
      <c r="E596" s="2">
        <v>942710</v>
      </c>
      <c r="F596" s="6" t="s">
        <v>201</v>
      </c>
      <c r="G596" s="6" t="s">
        <v>421</v>
      </c>
      <c r="H596" s="6" t="str">
        <f t="shared" si="11"/>
        <v>Nov</v>
      </c>
    </row>
    <row r="597" spans="1:8" ht="24.95" customHeight="1" x14ac:dyDescent="0.25">
      <c r="A597" s="6">
        <v>11075247</v>
      </c>
      <c r="B597" s="2" t="s">
        <v>75</v>
      </c>
      <c r="C597" s="6">
        <v>6000</v>
      </c>
      <c r="D597" s="23">
        <v>41603</v>
      </c>
      <c r="E597" s="2">
        <v>704124</v>
      </c>
      <c r="F597" s="6" t="s">
        <v>201</v>
      </c>
      <c r="G597" s="6" t="s">
        <v>421</v>
      </c>
      <c r="H597" s="6" t="str">
        <f t="shared" si="11"/>
        <v>Nov</v>
      </c>
    </row>
    <row r="598" spans="1:8" ht="24.95" customHeight="1" x14ac:dyDescent="0.25">
      <c r="A598" s="6">
        <v>11074321</v>
      </c>
      <c r="B598" s="2" t="s">
        <v>59</v>
      </c>
      <c r="C598" s="6">
        <v>16000</v>
      </c>
      <c r="D598" s="23">
        <v>41628</v>
      </c>
      <c r="E598" s="2">
        <v>938158</v>
      </c>
      <c r="F598" s="6" t="s">
        <v>201</v>
      </c>
      <c r="G598" s="6" t="s">
        <v>421</v>
      </c>
      <c r="H598" s="6" t="str">
        <f t="shared" si="11"/>
        <v>Dec</v>
      </c>
    </row>
    <row r="599" spans="1:8" ht="24.95" customHeight="1" x14ac:dyDescent="0.25">
      <c r="A599" s="6">
        <v>11070529</v>
      </c>
      <c r="B599" s="2" t="s">
        <v>180</v>
      </c>
      <c r="C599" s="6">
        <v>6000</v>
      </c>
      <c r="D599" s="23">
        <v>41628</v>
      </c>
      <c r="E599" s="2">
        <v>704139</v>
      </c>
      <c r="F599" s="6" t="s">
        <v>201</v>
      </c>
      <c r="G599" s="6" t="s">
        <v>421</v>
      </c>
      <c r="H599" s="6" t="str">
        <f t="shared" si="11"/>
        <v>Dec</v>
      </c>
    </row>
    <row r="600" spans="1:8" ht="24.95" customHeight="1" x14ac:dyDescent="0.25">
      <c r="A600" s="6">
        <v>11075809</v>
      </c>
      <c r="B600" s="2" t="s">
        <v>82</v>
      </c>
      <c r="C600" s="6">
        <v>6000</v>
      </c>
      <c r="D600" s="23">
        <v>41642</v>
      </c>
      <c r="E600" s="2">
        <v>904877</v>
      </c>
      <c r="F600" s="6" t="s">
        <v>201</v>
      </c>
      <c r="G600" s="6" t="s">
        <v>421</v>
      </c>
      <c r="H600" s="6" t="str">
        <f t="shared" si="11"/>
        <v>Jan</v>
      </c>
    </row>
    <row r="601" spans="1:8" ht="24.95" customHeight="1" x14ac:dyDescent="0.25">
      <c r="A601" s="6">
        <v>11075726</v>
      </c>
      <c r="B601" s="2" t="s">
        <v>81</v>
      </c>
      <c r="C601" s="6">
        <v>6001</v>
      </c>
      <c r="D601" s="23">
        <v>41604</v>
      </c>
      <c r="E601" s="2">
        <v>290353</v>
      </c>
      <c r="F601" s="6" t="s">
        <v>201</v>
      </c>
      <c r="G601" s="6" t="s">
        <v>421</v>
      </c>
      <c r="H601" s="6" t="str">
        <f t="shared" si="11"/>
        <v>Nov</v>
      </c>
    </row>
    <row r="602" spans="1:8" ht="24.95" customHeight="1" x14ac:dyDescent="0.25">
      <c r="A602" s="6">
        <v>11054194</v>
      </c>
      <c r="B602" s="2" t="s">
        <v>379</v>
      </c>
      <c r="C602" s="6">
        <v>10000</v>
      </c>
      <c r="D602" s="23">
        <v>41628</v>
      </c>
      <c r="E602" s="2">
        <v>793352</v>
      </c>
      <c r="F602" s="6" t="s">
        <v>201</v>
      </c>
      <c r="G602" s="6" t="s">
        <v>421</v>
      </c>
      <c r="H602" s="6" t="str">
        <f t="shared" si="11"/>
        <v>Dec</v>
      </c>
    </row>
    <row r="603" spans="1:8" ht="24.95" customHeight="1" x14ac:dyDescent="0.25">
      <c r="A603" s="6">
        <v>11058746</v>
      </c>
      <c r="B603" s="2" t="s">
        <v>368</v>
      </c>
      <c r="C603" s="6">
        <v>5000</v>
      </c>
      <c r="D603" s="23">
        <v>41605</v>
      </c>
      <c r="E603" s="2">
        <v>497392</v>
      </c>
      <c r="F603" s="6" t="s">
        <v>201</v>
      </c>
      <c r="G603" s="6" t="s">
        <v>421</v>
      </c>
      <c r="H603" s="6" t="str">
        <f t="shared" si="11"/>
        <v>Nov</v>
      </c>
    </row>
    <row r="604" spans="1:8" ht="24.95" customHeight="1" x14ac:dyDescent="0.25">
      <c r="A604" s="6">
        <v>11072936</v>
      </c>
      <c r="B604" s="2" t="s">
        <v>40</v>
      </c>
      <c r="C604" s="6">
        <v>11000</v>
      </c>
      <c r="D604" s="23">
        <v>41607</v>
      </c>
      <c r="E604" s="2">
        <v>942710</v>
      </c>
      <c r="F604" s="6" t="s">
        <v>201</v>
      </c>
      <c r="G604" s="6" t="s">
        <v>421</v>
      </c>
      <c r="H604" s="6" t="str">
        <f t="shared" si="11"/>
        <v>Nov</v>
      </c>
    </row>
    <row r="605" spans="1:8" ht="24.95" customHeight="1" x14ac:dyDescent="0.25">
      <c r="A605" s="6">
        <v>11072599</v>
      </c>
      <c r="B605" s="2" t="s">
        <v>355</v>
      </c>
      <c r="C605" s="6">
        <v>25000</v>
      </c>
      <c r="D605" s="23">
        <v>41610</v>
      </c>
      <c r="E605" s="2">
        <v>266738</v>
      </c>
      <c r="F605" s="6" t="s">
        <v>201</v>
      </c>
      <c r="G605" s="6" t="s">
        <v>421</v>
      </c>
      <c r="H605" s="6" t="str">
        <f t="shared" si="11"/>
        <v>Dec</v>
      </c>
    </row>
    <row r="606" spans="1:8" ht="24.95" customHeight="1" x14ac:dyDescent="0.25">
      <c r="A606" s="6">
        <v>11075726</v>
      </c>
      <c r="B606" s="2" t="s">
        <v>81</v>
      </c>
      <c r="C606" s="6">
        <v>6001</v>
      </c>
      <c r="D606" s="23">
        <v>41610</v>
      </c>
      <c r="E606" s="2">
        <v>290353</v>
      </c>
      <c r="F606" s="6" t="s">
        <v>201</v>
      </c>
      <c r="G606" s="6" t="s">
        <v>421</v>
      </c>
      <c r="H606" s="6" t="str">
        <f t="shared" si="11"/>
        <v>Dec</v>
      </c>
    </row>
    <row r="607" spans="1:8" ht="24.95" customHeight="1" x14ac:dyDescent="0.25">
      <c r="A607" s="6">
        <v>11058746</v>
      </c>
      <c r="B607" s="2" t="s">
        <v>368</v>
      </c>
      <c r="C607" s="6">
        <v>5000</v>
      </c>
      <c r="D607" s="23">
        <v>41619</v>
      </c>
      <c r="E607" s="2">
        <v>497392</v>
      </c>
      <c r="F607" s="6" t="s">
        <v>201</v>
      </c>
      <c r="G607" s="6" t="s">
        <v>421</v>
      </c>
      <c r="H607" s="6" t="str">
        <f t="shared" si="11"/>
        <v>Dec</v>
      </c>
    </row>
    <row r="608" spans="1:8" ht="24.95" customHeight="1" x14ac:dyDescent="0.25">
      <c r="A608" s="6">
        <v>11058746</v>
      </c>
      <c r="B608" s="2" t="s">
        <v>368</v>
      </c>
      <c r="C608" s="6">
        <v>5000</v>
      </c>
      <c r="D608" s="23">
        <v>41628</v>
      </c>
      <c r="E608" s="2">
        <v>497392</v>
      </c>
      <c r="F608" s="6" t="s">
        <v>201</v>
      </c>
      <c r="G608" s="6" t="s">
        <v>421</v>
      </c>
      <c r="H608" s="6" t="str">
        <f t="shared" si="11"/>
        <v>Dec</v>
      </c>
    </row>
    <row r="609" spans="1:8" ht="24.95" customHeight="1" x14ac:dyDescent="0.25">
      <c r="A609" s="6">
        <v>11058746</v>
      </c>
      <c r="B609" s="2" t="s">
        <v>368</v>
      </c>
      <c r="C609" s="6">
        <v>5000</v>
      </c>
      <c r="D609" s="23">
        <v>41628</v>
      </c>
      <c r="E609" s="2">
        <v>497393</v>
      </c>
      <c r="F609" s="6" t="s">
        <v>201</v>
      </c>
      <c r="G609" s="6" t="s">
        <v>421</v>
      </c>
      <c r="H609" s="6" t="str">
        <f t="shared" si="11"/>
        <v>Dec</v>
      </c>
    </row>
    <row r="610" spans="1:8" ht="24.95" customHeight="1" x14ac:dyDescent="0.25">
      <c r="A610" s="6">
        <v>11072599</v>
      </c>
      <c r="B610" s="2" t="s">
        <v>355</v>
      </c>
      <c r="C610" s="6">
        <v>25000</v>
      </c>
      <c r="D610" s="23">
        <v>41634</v>
      </c>
      <c r="E610" s="2">
        <v>266738</v>
      </c>
      <c r="F610" s="6" t="s">
        <v>201</v>
      </c>
      <c r="G610" s="6" t="s">
        <v>421</v>
      </c>
      <c r="H610" s="6" t="str">
        <f t="shared" si="11"/>
        <v>Dec</v>
      </c>
    </row>
    <row r="611" spans="1:8" ht="24.95" customHeight="1" x14ac:dyDescent="0.25">
      <c r="A611" s="6">
        <v>11054120</v>
      </c>
      <c r="B611" s="2" t="s">
        <v>182</v>
      </c>
      <c r="C611" s="6">
        <v>50000</v>
      </c>
      <c r="D611" s="23">
        <v>41513</v>
      </c>
      <c r="E611" s="2">
        <v>90032</v>
      </c>
      <c r="F611" s="6" t="s">
        <v>201</v>
      </c>
      <c r="G611" s="6" t="s">
        <v>421</v>
      </c>
      <c r="H611" s="6" t="str">
        <f t="shared" si="11"/>
        <v>Aug</v>
      </c>
    </row>
    <row r="612" spans="1:8" ht="24.95" customHeight="1" x14ac:dyDescent="0.25">
      <c r="A612" s="6">
        <v>11029012</v>
      </c>
      <c r="B612" s="2" t="s">
        <v>380</v>
      </c>
      <c r="C612" s="6">
        <v>25001</v>
      </c>
      <c r="D612" s="23">
        <v>41396</v>
      </c>
      <c r="E612" s="2">
        <v>978657</v>
      </c>
      <c r="F612" s="6" t="s">
        <v>201</v>
      </c>
      <c r="G612" s="6" t="s">
        <v>421</v>
      </c>
      <c r="H612" s="6" t="str">
        <f t="shared" si="11"/>
        <v>May</v>
      </c>
    </row>
    <row r="613" spans="1:8" ht="24.95" customHeight="1" x14ac:dyDescent="0.25">
      <c r="A613" s="6">
        <v>11069954</v>
      </c>
      <c r="B613" s="2" t="s">
        <v>345</v>
      </c>
      <c r="C613" s="6">
        <v>30000</v>
      </c>
      <c r="D613" s="23">
        <v>41374</v>
      </c>
      <c r="E613" s="2">
        <v>72512</v>
      </c>
      <c r="F613" s="6" t="s">
        <v>201</v>
      </c>
      <c r="G613" s="6" t="s">
        <v>421</v>
      </c>
      <c r="H613" s="6" t="str">
        <f t="shared" si="11"/>
        <v>Apr</v>
      </c>
    </row>
    <row r="614" spans="1:8" ht="24.95" customHeight="1" x14ac:dyDescent="0.25">
      <c r="A614" s="6">
        <v>11069954</v>
      </c>
      <c r="B614" s="2" t="s">
        <v>345</v>
      </c>
      <c r="C614" s="6">
        <v>100000</v>
      </c>
      <c r="D614" s="23">
        <v>41374</v>
      </c>
      <c r="E614" s="2">
        <v>72513</v>
      </c>
      <c r="F614" s="6" t="s">
        <v>201</v>
      </c>
      <c r="G614" s="6" t="s">
        <v>421</v>
      </c>
      <c r="H614" s="6" t="str">
        <f t="shared" si="11"/>
        <v>Apr</v>
      </c>
    </row>
    <row r="615" spans="1:8" ht="24.95" customHeight="1" x14ac:dyDescent="0.25">
      <c r="A615" s="6">
        <v>11057929</v>
      </c>
      <c r="B615" s="2" t="s">
        <v>381</v>
      </c>
      <c r="C615" s="6">
        <v>2001</v>
      </c>
      <c r="D615" s="23">
        <v>41425</v>
      </c>
      <c r="E615" s="2">
        <v>900515</v>
      </c>
      <c r="F615" s="6" t="s">
        <v>201</v>
      </c>
      <c r="G615" s="6" t="s">
        <v>421</v>
      </c>
      <c r="H615" s="6" t="str">
        <f t="shared" si="11"/>
        <v>May</v>
      </c>
    </row>
    <row r="616" spans="1:8" ht="24.95" customHeight="1" x14ac:dyDescent="0.25">
      <c r="A616" s="6">
        <v>11072913</v>
      </c>
      <c r="B616" s="2" t="s">
        <v>382</v>
      </c>
      <c r="C616" s="6">
        <v>15000</v>
      </c>
      <c r="D616" s="23">
        <v>41432</v>
      </c>
      <c r="E616" s="2"/>
      <c r="F616" s="6" t="s">
        <v>201</v>
      </c>
      <c r="G616" s="6" t="s">
        <v>421</v>
      </c>
      <c r="H616" s="6" t="str">
        <f t="shared" si="11"/>
        <v>Jun</v>
      </c>
    </row>
    <row r="617" spans="1:8" ht="24.95" customHeight="1" x14ac:dyDescent="0.25">
      <c r="A617" s="6">
        <v>11054967</v>
      </c>
      <c r="B617" s="2" t="s">
        <v>383</v>
      </c>
      <c r="C617" s="6">
        <v>15001</v>
      </c>
      <c r="D617" s="23">
        <v>41379</v>
      </c>
      <c r="E617" s="2">
        <v>745139</v>
      </c>
      <c r="F617" s="6" t="s">
        <v>201</v>
      </c>
      <c r="G617" s="6" t="s">
        <v>421</v>
      </c>
      <c r="H617" s="6" t="str">
        <f t="shared" si="11"/>
        <v>Apr</v>
      </c>
    </row>
    <row r="618" spans="1:8" ht="24.95" customHeight="1" x14ac:dyDescent="0.25">
      <c r="A618" s="6">
        <v>11072288</v>
      </c>
      <c r="B618" s="2" t="s">
        <v>384</v>
      </c>
      <c r="C618" s="6">
        <v>30000</v>
      </c>
      <c r="D618" s="23">
        <v>41400</v>
      </c>
      <c r="E618" s="2">
        <v>214265</v>
      </c>
      <c r="F618" s="6" t="s">
        <v>201</v>
      </c>
      <c r="G618" s="6" t="s">
        <v>421</v>
      </c>
      <c r="H618" s="6" t="str">
        <f t="shared" si="11"/>
        <v>May</v>
      </c>
    </row>
    <row r="619" spans="1:8" ht="24.95" customHeight="1" x14ac:dyDescent="0.25">
      <c r="A619" s="6">
        <v>11073757</v>
      </c>
      <c r="B619" s="2" t="s">
        <v>385</v>
      </c>
      <c r="C619" s="6">
        <v>10000</v>
      </c>
      <c r="D619" s="23">
        <v>41513</v>
      </c>
      <c r="E619" s="2">
        <v>7</v>
      </c>
      <c r="F619" s="6" t="s">
        <v>201</v>
      </c>
      <c r="G619" s="6" t="s">
        <v>421</v>
      </c>
      <c r="H619" s="6" t="str">
        <f t="shared" si="11"/>
        <v>Aug</v>
      </c>
    </row>
    <row r="620" spans="1:8" ht="24.95" customHeight="1" x14ac:dyDescent="0.25">
      <c r="A620" s="6">
        <v>11074643</v>
      </c>
      <c r="B620" s="2" t="s">
        <v>386</v>
      </c>
      <c r="C620" s="6">
        <v>15000</v>
      </c>
      <c r="D620" s="23">
        <v>41530</v>
      </c>
      <c r="E620" s="2">
        <v>338099</v>
      </c>
      <c r="F620" s="6" t="s">
        <v>201</v>
      </c>
      <c r="G620" s="6" t="s">
        <v>421</v>
      </c>
      <c r="H620" s="6" t="str">
        <f t="shared" si="11"/>
        <v>Sep</v>
      </c>
    </row>
    <row r="621" spans="1:8" ht="24.95" customHeight="1" x14ac:dyDescent="0.25">
      <c r="A621" s="6">
        <v>11060482</v>
      </c>
      <c r="B621" s="2" t="s">
        <v>387</v>
      </c>
      <c r="C621" s="6">
        <v>15001</v>
      </c>
      <c r="D621" s="23">
        <v>41400</v>
      </c>
      <c r="E621" s="2">
        <v>35067</v>
      </c>
      <c r="F621" s="6" t="s">
        <v>201</v>
      </c>
      <c r="G621" s="6" t="s">
        <v>421</v>
      </c>
      <c r="H621" s="6" t="str">
        <f t="shared" si="11"/>
        <v>May</v>
      </c>
    </row>
    <row r="622" spans="1:8" ht="24.95" customHeight="1" x14ac:dyDescent="0.25">
      <c r="A622" s="6">
        <v>11059923</v>
      </c>
      <c r="B622" s="2" t="s">
        <v>130</v>
      </c>
      <c r="C622" s="6">
        <v>15001</v>
      </c>
      <c r="D622" s="23">
        <v>41400</v>
      </c>
      <c r="E622" s="2">
        <v>479282</v>
      </c>
      <c r="F622" s="6" t="s">
        <v>201</v>
      </c>
      <c r="G622" s="6" t="s">
        <v>421</v>
      </c>
      <c r="H622" s="6" t="str">
        <f t="shared" si="11"/>
        <v>May</v>
      </c>
    </row>
    <row r="623" spans="1:8" ht="24.95" customHeight="1" x14ac:dyDescent="0.25">
      <c r="A623" s="6">
        <v>11072165</v>
      </c>
      <c r="B623" s="2" t="s">
        <v>388</v>
      </c>
      <c r="C623" s="6">
        <v>504</v>
      </c>
      <c r="D623" s="23">
        <v>41391</v>
      </c>
      <c r="E623" s="2">
        <v>2000000460</v>
      </c>
      <c r="F623" s="6" t="s">
        <v>201</v>
      </c>
      <c r="G623" s="6" t="s">
        <v>421</v>
      </c>
      <c r="H623" s="6" t="str">
        <f t="shared" si="11"/>
        <v>Apr</v>
      </c>
    </row>
    <row r="624" spans="1:8" ht="24.95" customHeight="1" x14ac:dyDescent="0.25">
      <c r="A624" s="6">
        <v>10021336</v>
      </c>
      <c r="B624" s="2" t="s">
        <v>389</v>
      </c>
      <c r="C624" s="6">
        <v>7000</v>
      </c>
      <c r="D624" s="23">
        <v>41404</v>
      </c>
      <c r="E624" s="2">
        <v>911522</v>
      </c>
      <c r="F624" s="6" t="s">
        <v>201</v>
      </c>
      <c r="G624" s="6" t="s">
        <v>421</v>
      </c>
      <c r="H624" s="6" t="str">
        <f t="shared" si="11"/>
        <v>May</v>
      </c>
    </row>
    <row r="625" spans="1:8" ht="24.95" customHeight="1" x14ac:dyDescent="0.25">
      <c r="A625" s="6">
        <v>11069954</v>
      </c>
      <c r="B625" s="2" t="s">
        <v>345</v>
      </c>
      <c r="C625" s="6">
        <v>30000</v>
      </c>
      <c r="D625" s="23">
        <v>41412</v>
      </c>
      <c r="E625" s="2">
        <v>72512</v>
      </c>
      <c r="F625" s="6" t="s">
        <v>201</v>
      </c>
      <c r="G625" s="6" t="s">
        <v>421</v>
      </c>
      <c r="H625" s="6" t="str">
        <f t="shared" si="11"/>
        <v>May</v>
      </c>
    </row>
    <row r="626" spans="1:8" ht="24.95" customHeight="1" x14ac:dyDescent="0.25">
      <c r="A626" s="6">
        <v>11069954</v>
      </c>
      <c r="B626" s="2" t="s">
        <v>345</v>
      </c>
      <c r="C626" s="6">
        <v>100000</v>
      </c>
      <c r="D626" s="23">
        <v>41412</v>
      </c>
      <c r="E626" s="2">
        <v>72513</v>
      </c>
      <c r="F626" s="6" t="s">
        <v>201</v>
      </c>
      <c r="G626" s="6" t="s">
        <v>421</v>
      </c>
      <c r="H626" s="6" t="str">
        <f t="shared" si="11"/>
        <v>May</v>
      </c>
    </row>
    <row r="627" spans="1:8" ht="24.95" customHeight="1" x14ac:dyDescent="0.25">
      <c r="A627" s="6">
        <v>11072288</v>
      </c>
      <c r="B627" s="2" t="s">
        <v>384</v>
      </c>
      <c r="C627" s="6">
        <v>30000</v>
      </c>
      <c r="D627" s="23">
        <v>41415</v>
      </c>
      <c r="E627" s="2">
        <v>214265</v>
      </c>
      <c r="F627" s="6" t="s">
        <v>201</v>
      </c>
      <c r="G627" s="6" t="s">
        <v>421</v>
      </c>
      <c r="H627" s="6" t="str">
        <f t="shared" si="11"/>
        <v>May</v>
      </c>
    </row>
    <row r="628" spans="1:8" ht="24.95" customHeight="1" x14ac:dyDescent="0.25">
      <c r="A628" s="6">
        <v>11068784</v>
      </c>
      <c r="B628" s="2" t="s">
        <v>390</v>
      </c>
      <c r="C628" s="6">
        <v>5000</v>
      </c>
      <c r="D628" s="23">
        <v>41443</v>
      </c>
      <c r="E628" s="2">
        <v>68164</v>
      </c>
      <c r="F628" s="6" t="s">
        <v>201</v>
      </c>
      <c r="G628" s="6" t="s">
        <v>421</v>
      </c>
      <c r="H628" s="6" t="str">
        <f t="shared" si="11"/>
        <v>Jun</v>
      </c>
    </row>
    <row r="629" spans="1:8" ht="24.95" customHeight="1" x14ac:dyDescent="0.25">
      <c r="A629" s="6">
        <v>11064668</v>
      </c>
      <c r="B629" s="2" t="s">
        <v>98</v>
      </c>
      <c r="C629" s="6">
        <v>30000</v>
      </c>
      <c r="D629" s="23">
        <v>41449</v>
      </c>
      <c r="E629" s="2">
        <v>1984</v>
      </c>
      <c r="F629" s="6" t="s">
        <v>201</v>
      </c>
      <c r="G629" s="6" t="s">
        <v>421</v>
      </c>
      <c r="H629" s="6" t="str">
        <f t="shared" si="11"/>
        <v>Jun</v>
      </c>
    </row>
    <row r="630" spans="1:8" ht="24.95" customHeight="1" x14ac:dyDescent="0.25">
      <c r="A630" s="6">
        <v>11057582</v>
      </c>
      <c r="B630" s="2" t="s">
        <v>391</v>
      </c>
      <c r="C630" s="6">
        <v>15001</v>
      </c>
      <c r="D630" s="23">
        <v>41465</v>
      </c>
      <c r="E630" s="2">
        <v>229218</v>
      </c>
      <c r="F630" s="6" t="s">
        <v>201</v>
      </c>
      <c r="G630" s="6" t="s">
        <v>421</v>
      </c>
      <c r="H630" s="6" t="str">
        <f t="shared" si="11"/>
        <v>Jul</v>
      </c>
    </row>
    <row r="631" spans="1:8" ht="24.95" customHeight="1" x14ac:dyDescent="0.25">
      <c r="A631" s="6">
        <v>11055326</v>
      </c>
      <c r="B631" s="2" t="s">
        <v>392</v>
      </c>
      <c r="C631" s="6">
        <v>15001</v>
      </c>
      <c r="D631" s="23">
        <v>41488</v>
      </c>
      <c r="E631" s="2">
        <v>544949</v>
      </c>
      <c r="F631" s="6" t="s">
        <v>201</v>
      </c>
      <c r="G631" s="6" t="s">
        <v>421</v>
      </c>
      <c r="H631" s="6" t="str">
        <f t="shared" si="11"/>
        <v>Aug</v>
      </c>
    </row>
    <row r="632" spans="1:8" ht="24.95" customHeight="1" x14ac:dyDescent="0.25">
      <c r="A632" s="6">
        <v>11073443</v>
      </c>
      <c r="B632" s="2" t="s">
        <v>393</v>
      </c>
      <c r="C632" s="6">
        <v>1200</v>
      </c>
      <c r="D632" s="23">
        <v>41465</v>
      </c>
      <c r="E632" s="2">
        <v>785083</v>
      </c>
      <c r="F632" s="6" t="s">
        <v>201</v>
      </c>
      <c r="G632" s="6" t="s">
        <v>421</v>
      </c>
      <c r="H632" s="6" t="str">
        <f t="shared" si="11"/>
        <v>Jul</v>
      </c>
    </row>
    <row r="633" spans="1:8" ht="24.95" customHeight="1" x14ac:dyDescent="0.25">
      <c r="A633" s="6">
        <v>11068784</v>
      </c>
      <c r="B633" s="2" t="s">
        <v>390</v>
      </c>
      <c r="C633" s="6">
        <v>4000</v>
      </c>
      <c r="D633" s="23">
        <v>41528</v>
      </c>
      <c r="E633" s="2">
        <v>30776</v>
      </c>
      <c r="F633" s="6" t="s">
        <v>201</v>
      </c>
      <c r="G633" s="6" t="s">
        <v>421</v>
      </c>
      <c r="H633" s="6" t="str">
        <f t="shared" si="11"/>
        <v>Sep</v>
      </c>
    </row>
    <row r="634" spans="1:8" ht="24.95" customHeight="1" x14ac:dyDescent="0.25">
      <c r="A634" s="6">
        <v>11049098</v>
      </c>
      <c r="B634" s="2" t="s">
        <v>394</v>
      </c>
      <c r="C634" s="6">
        <v>10001</v>
      </c>
      <c r="D634" s="23">
        <v>41465</v>
      </c>
      <c r="E634" s="2">
        <v>375849</v>
      </c>
      <c r="F634" s="6" t="s">
        <v>201</v>
      </c>
      <c r="G634" s="6" t="s">
        <v>421</v>
      </c>
      <c r="H634" s="6" t="str">
        <f t="shared" si="11"/>
        <v>Jul</v>
      </c>
    </row>
    <row r="635" spans="1:8" ht="24.95" customHeight="1" x14ac:dyDescent="0.25">
      <c r="A635" s="6">
        <v>11064668</v>
      </c>
      <c r="B635" s="2" t="s">
        <v>98</v>
      </c>
      <c r="C635" s="6">
        <v>30000</v>
      </c>
      <c r="D635" s="23">
        <v>41474</v>
      </c>
      <c r="E635" s="2">
        <v>1984</v>
      </c>
      <c r="F635" s="6" t="s">
        <v>201</v>
      </c>
      <c r="G635" s="6" t="s">
        <v>421</v>
      </c>
      <c r="H635" s="6" t="str">
        <f t="shared" si="11"/>
        <v>Jul</v>
      </c>
    </row>
    <row r="636" spans="1:8" ht="24.95" customHeight="1" x14ac:dyDescent="0.25">
      <c r="A636" s="6">
        <v>11073540</v>
      </c>
      <c r="B636" s="2" t="s">
        <v>395</v>
      </c>
      <c r="C636" s="6">
        <v>5100</v>
      </c>
      <c r="D636" s="23">
        <v>41528</v>
      </c>
      <c r="E636" s="2">
        <v>473720</v>
      </c>
      <c r="F636" s="6" t="s">
        <v>201</v>
      </c>
      <c r="G636" s="6" t="s">
        <v>421</v>
      </c>
      <c r="H636" s="6" t="str">
        <f t="shared" si="11"/>
        <v>Sep</v>
      </c>
    </row>
    <row r="637" spans="1:8" ht="24.95" customHeight="1" x14ac:dyDescent="0.25">
      <c r="A637" s="6">
        <v>11057582</v>
      </c>
      <c r="B637" s="2" t="s">
        <v>391</v>
      </c>
      <c r="C637" s="6">
        <v>15001</v>
      </c>
      <c r="D637" s="23">
        <v>41480</v>
      </c>
      <c r="E637" s="2">
        <v>229218</v>
      </c>
      <c r="F637" s="6" t="s">
        <v>201</v>
      </c>
      <c r="G637" s="6" t="s">
        <v>421</v>
      </c>
      <c r="H637" s="6" t="str">
        <f t="shared" si="11"/>
        <v>Jul</v>
      </c>
    </row>
    <row r="638" spans="1:8" ht="24.95" customHeight="1" x14ac:dyDescent="0.25">
      <c r="A638" s="6">
        <v>11070378</v>
      </c>
      <c r="B638" s="2" t="s">
        <v>174</v>
      </c>
      <c r="C638" s="6">
        <v>5000</v>
      </c>
      <c r="D638" s="23">
        <v>41513</v>
      </c>
      <c r="E638" s="2">
        <v>635848</v>
      </c>
      <c r="F638" s="6" t="s">
        <v>201</v>
      </c>
      <c r="G638" s="6" t="s">
        <v>421</v>
      </c>
      <c r="H638" s="6" t="str">
        <f t="shared" si="11"/>
        <v>Aug</v>
      </c>
    </row>
    <row r="639" spans="1:8" ht="24.95" customHeight="1" x14ac:dyDescent="0.25">
      <c r="A639" s="6">
        <v>11050235</v>
      </c>
      <c r="B639" s="2" t="s">
        <v>313</v>
      </c>
      <c r="C639" s="6">
        <v>5000</v>
      </c>
      <c r="D639" s="23">
        <v>41513</v>
      </c>
      <c r="E639" s="2">
        <v>302551</v>
      </c>
      <c r="F639" s="6" t="s">
        <v>201</v>
      </c>
      <c r="G639" s="6" t="s">
        <v>421</v>
      </c>
      <c r="H639" s="6" t="str">
        <f t="shared" si="11"/>
        <v>Aug</v>
      </c>
    </row>
    <row r="640" spans="1:8" ht="24.95" customHeight="1" x14ac:dyDescent="0.25">
      <c r="A640" s="6">
        <v>11073794</v>
      </c>
      <c r="B640" s="2" t="s">
        <v>396</v>
      </c>
      <c r="C640" s="6">
        <v>2501</v>
      </c>
      <c r="D640" s="23">
        <v>41487</v>
      </c>
      <c r="E640" s="2">
        <v>61317</v>
      </c>
      <c r="F640" s="6" t="s">
        <v>201</v>
      </c>
      <c r="G640" s="6" t="s">
        <v>421</v>
      </c>
      <c r="H640" s="6" t="str">
        <f t="shared" si="11"/>
        <v>Aug</v>
      </c>
    </row>
    <row r="641" spans="1:8" ht="24.95" customHeight="1" x14ac:dyDescent="0.25">
      <c r="A641" s="6">
        <v>11064858</v>
      </c>
      <c r="B641" s="2" t="s">
        <v>283</v>
      </c>
      <c r="C641" s="6">
        <v>15000</v>
      </c>
      <c r="D641" s="23">
        <v>41506</v>
      </c>
      <c r="E641" s="2">
        <v>60672</v>
      </c>
      <c r="F641" s="6" t="s">
        <v>201</v>
      </c>
      <c r="G641" s="6" t="s">
        <v>421</v>
      </c>
      <c r="H641" s="6" t="str">
        <f t="shared" si="11"/>
        <v>Aug</v>
      </c>
    </row>
    <row r="642" spans="1:8" ht="24.95" customHeight="1" x14ac:dyDescent="0.25">
      <c r="A642" s="6">
        <v>11045689</v>
      </c>
      <c r="B642" s="2" t="s">
        <v>260</v>
      </c>
      <c r="C642" s="6">
        <v>5000</v>
      </c>
      <c r="D642" s="23">
        <v>41524</v>
      </c>
      <c r="E642" s="2">
        <v>50628</v>
      </c>
      <c r="F642" s="6" t="s">
        <v>201</v>
      </c>
      <c r="G642" s="6" t="s">
        <v>421</v>
      </c>
      <c r="H642" s="6" t="str">
        <f t="shared" si="11"/>
        <v>Sep</v>
      </c>
    </row>
    <row r="643" spans="1:8" ht="24.95" customHeight="1" x14ac:dyDescent="0.25">
      <c r="A643" s="6">
        <v>11033478</v>
      </c>
      <c r="B643" s="2" t="s">
        <v>397</v>
      </c>
      <c r="C643" s="6">
        <v>1008</v>
      </c>
      <c r="D643" s="23">
        <v>41513</v>
      </c>
      <c r="E643" s="2">
        <v>385570</v>
      </c>
      <c r="F643" s="6" t="s">
        <v>201</v>
      </c>
      <c r="G643" s="6" t="s">
        <v>421</v>
      </c>
      <c r="H643" s="6" t="str">
        <f t="shared" ref="H643:H667" si="12">TEXT(D643,"mmm")</f>
        <v>Aug</v>
      </c>
    </row>
    <row r="644" spans="1:8" ht="24.95" customHeight="1" x14ac:dyDescent="0.25">
      <c r="A644" s="6">
        <v>11036561</v>
      </c>
      <c r="B644" s="2" t="s">
        <v>398</v>
      </c>
      <c r="C644" s="6">
        <v>1008</v>
      </c>
      <c r="D644" s="23">
        <v>41513</v>
      </c>
      <c r="E644" s="2">
        <v>22214</v>
      </c>
      <c r="F644" s="6" t="s">
        <v>201</v>
      </c>
      <c r="G644" s="6" t="s">
        <v>421</v>
      </c>
      <c r="H644" s="6" t="str">
        <f t="shared" si="12"/>
        <v>Aug</v>
      </c>
    </row>
    <row r="645" spans="1:8" ht="24.95" customHeight="1" x14ac:dyDescent="0.25">
      <c r="A645" s="6">
        <v>11010747</v>
      </c>
      <c r="B645" s="2" t="s">
        <v>399</v>
      </c>
      <c r="C645" s="6">
        <v>10008</v>
      </c>
      <c r="D645" s="23">
        <v>41513</v>
      </c>
      <c r="E645" s="2">
        <v>950147</v>
      </c>
      <c r="F645" s="6" t="s">
        <v>201</v>
      </c>
      <c r="G645" s="6" t="s">
        <v>421</v>
      </c>
      <c r="H645" s="6" t="str">
        <f t="shared" si="12"/>
        <v>Aug</v>
      </c>
    </row>
    <row r="646" spans="1:8" ht="24.95" customHeight="1" x14ac:dyDescent="0.25">
      <c r="A646" s="6">
        <v>11010647</v>
      </c>
      <c r="B646" s="2" t="s">
        <v>400</v>
      </c>
      <c r="C646" s="6">
        <v>1008</v>
      </c>
      <c r="D646" s="23">
        <v>41519</v>
      </c>
      <c r="E646" s="2">
        <v>660826</v>
      </c>
      <c r="F646" s="6" t="s">
        <v>201</v>
      </c>
      <c r="G646" s="6" t="s">
        <v>421</v>
      </c>
      <c r="H646" s="6" t="str">
        <f t="shared" si="12"/>
        <v>Sep</v>
      </c>
    </row>
    <row r="647" spans="1:8" ht="24.95" customHeight="1" x14ac:dyDescent="0.25">
      <c r="A647" s="6">
        <v>11059609</v>
      </c>
      <c r="B647" s="2" t="s">
        <v>401</v>
      </c>
      <c r="C647" s="6">
        <v>7001</v>
      </c>
      <c r="D647" s="23">
        <v>41528</v>
      </c>
      <c r="E647" s="2">
        <v>645344</v>
      </c>
      <c r="F647" s="6" t="s">
        <v>201</v>
      </c>
      <c r="G647" s="6" t="s">
        <v>421</v>
      </c>
      <c r="H647" s="6" t="str">
        <f t="shared" si="12"/>
        <v>Sep</v>
      </c>
    </row>
    <row r="648" spans="1:8" ht="24.95" customHeight="1" x14ac:dyDescent="0.25">
      <c r="A648" s="6">
        <v>11061519</v>
      </c>
      <c r="B648" s="2" t="s">
        <v>402</v>
      </c>
      <c r="C648" s="6">
        <v>5008</v>
      </c>
      <c r="D648" s="23">
        <v>41523</v>
      </c>
      <c r="E648" s="2">
        <v>472045</v>
      </c>
      <c r="F648" s="6" t="s">
        <v>201</v>
      </c>
      <c r="G648" s="6" t="s">
        <v>421</v>
      </c>
      <c r="H648" s="6" t="str">
        <f t="shared" si="12"/>
        <v>Sep</v>
      </c>
    </row>
    <row r="649" spans="1:8" ht="24.95" customHeight="1" x14ac:dyDescent="0.25">
      <c r="A649" s="6">
        <v>11074551</v>
      </c>
      <c r="B649" s="2" t="s">
        <v>41</v>
      </c>
      <c r="C649" s="6">
        <v>1008</v>
      </c>
      <c r="D649" s="23">
        <v>41522</v>
      </c>
      <c r="E649" s="2">
        <v>793953</v>
      </c>
      <c r="F649" s="6" t="s">
        <v>201</v>
      </c>
      <c r="G649" s="6" t="s">
        <v>421</v>
      </c>
      <c r="H649" s="6" t="str">
        <f t="shared" si="12"/>
        <v>Sep</v>
      </c>
    </row>
    <row r="650" spans="1:8" ht="24.95" customHeight="1" x14ac:dyDescent="0.25">
      <c r="A650" s="6">
        <v>11036561</v>
      </c>
      <c r="B650" s="2" t="s">
        <v>398</v>
      </c>
      <c r="C650" s="6">
        <v>1008</v>
      </c>
      <c r="D650" s="23">
        <v>41524</v>
      </c>
      <c r="E650" s="2">
        <v>22214</v>
      </c>
      <c r="F650" s="6" t="s">
        <v>201</v>
      </c>
      <c r="G650" s="6" t="s">
        <v>421</v>
      </c>
      <c r="H650" s="6" t="str">
        <f t="shared" si="12"/>
        <v>Sep</v>
      </c>
    </row>
    <row r="651" spans="1:8" ht="24.95" customHeight="1" x14ac:dyDescent="0.25">
      <c r="A651" s="6">
        <v>11036561</v>
      </c>
      <c r="B651" s="2" t="s">
        <v>398</v>
      </c>
      <c r="C651" s="6">
        <v>1008</v>
      </c>
      <c r="D651" s="23">
        <v>41533</v>
      </c>
      <c r="E651" s="2">
        <v>22214</v>
      </c>
      <c r="F651" s="6" t="s">
        <v>201</v>
      </c>
      <c r="G651" s="6" t="s">
        <v>421</v>
      </c>
      <c r="H651" s="6" t="str">
        <f t="shared" si="12"/>
        <v>Sep</v>
      </c>
    </row>
    <row r="652" spans="1:8" ht="24.95" customHeight="1" x14ac:dyDescent="0.25">
      <c r="A652" s="6">
        <v>11068784</v>
      </c>
      <c r="B652" s="2" t="s">
        <v>390</v>
      </c>
      <c r="C652" s="6">
        <v>4000</v>
      </c>
      <c r="D652" s="23">
        <v>41535</v>
      </c>
      <c r="E652" s="2">
        <v>30776</v>
      </c>
      <c r="F652" s="6" t="s">
        <v>201</v>
      </c>
      <c r="G652" s="6" t="s">
        <v>421</v>
      </c>
      <c r="H652" s="6" t="str">
        <f t="shared" si="12"/>
        <v>Sep</v>
      </c>
    </row>
    <row r="653" spans="1:8" ht="24.95" customHeight="1" x14ac:dyDescent="0.25">
      <c r="A653" s="6">
        <v>11074965</v>
      </c>
      <c r="B653" s="2" t="s">
        <v>403</v>
      </c>
      <c r="C653" s="6">
        <v>10000</v>
      </c>
      <c r="D653" s="23">
        <v>41557</v>
      </c>
      <c r="E653" s="2">
        <v>155</v>
      </c>
      <c r="F653" s="6" t="s">
        <v>201</v>
      </c>
      <c r="G653" s="6" t="s">
        <v>421</v>
      </c>
      <c r="H653" s="6" t="str">
        <f t="shared" si="12"/>
        <v>Oct</v>
      </c>
    </row>
    <row r="654" spans="1:8" ht="24.95" customHeight="1" x14ac:dyDescent="0.25">
      <c r="A654" s="6">
        <v>11030315</v>
      </c>
      <c r="B654" s="2" t="s">
        <v>404</v>
      </c>
      <c r="C654" s="6">
        <v>1001</v>
      </c>
      <c r="D654" s="23">
        <v>41526</v>
      </c>
      <c r="E654" s="2"/>
      <c r="F654" s="6" t="s">
        <v>201</v>
      </c>
      <c r="G654" s="6" t="s">
        <v>421</v>
      </c>
      <c r="H654" s="6" t="str">
        <f t="shared" si="12"/>
        <v>Sep</v>
      </c>
    </row>
    <row r="655" spans="1:8" ht="24.95" customHeight="1" x14ac:dyDescent="0.25">
      <c r="A655" s="6">
        <v>11064668</v>
      </c>
      <c r="B655" s="2" t="s">
        <v>98</v>
      </c>
      <c r="C655" s="6">
        <v>30000</v>
      </c>
      <c r="D655" s="23">
        <v>41557</v>
      </c>
      <c r="E655" s="2">
        <v>123974</v>
      </c>
      <c r="F655" s="6" t="s">
        <v>201</v>
      </c>
      <c r="G655" s="6" t="s">
        <v>421</v>
      </c>
      <c r="H655" s="6" t="str">
        <f t="shared" si="12"/>
        <v>Oct</v>
      </c>
    </row>
    <row r="656" spans="1:8" ht="24.95" customHeight="1" x14ac:dyDescent="0.25">
      <c r="A656" s="6">
        <v>11062493</v>
      </c>
      <c r="B656" s="2" t="s">
        <v>405</v>
      </c>
      <c r="C656" s="6">
        <v>23900</v>
      </c>
      <c r="D656" s="23">
        <v>41545</v>
      </c>
      <c r="E656" s="2"/>
      <c r="F656" s="6" t="s">
        <v>201</v>
      </c>
      <c r="G656" s="6" t="s">
        <v>421</v>
      </c>
      <c r="H656" s="6" t="str">
        <f t="shared" si="12"/>
        <v>Sep</v>
      </c>
    </row>
    <row r="657" spans="1:8" ht="24.95" customHeight="1" x14ac:dyDescent="0.25">
      <c r="A657" s="6">
        <v>11074965</v>
      </c>
      <c r="B657" s="2" t="s">
        <v>403</v>
      </c>
      <c r="C657" s="6">
        <v>10000</v>
      </c>
      <c r="D657" s="23">
        <v>41571</v>
      </c>
      <c r="E657" s="2">
        <v>155</v>
      </c>
      <c r="F657" s="6" t="s">
        <v>201</v>
      </c>
      <c r="G657" s="6" t="s">
        <v>421</v>
      </c>
      <c r="H657" s="6" t="str">
        <f t="shared" si="12"/>
        <v>Oct</v>
      </c>
    </row>
    <row r="658" spans="1:8" ht="24.95" customHeight="1" x14ac:dyDescent="0.25">
      <c r="A658" s="6">
        <v>11000561</v>
      </c>
      <c r="B658" s="2" t="s">
        <v>406</v>
      </c>
      <c r="C658" s="6">
        <v>2001</v>
      </c>
      <c r="D658" s="23">
        <v>41586</v>
      </c>
      <c r="E658" s="2">
        <v>614966</v>
      </c>
      <c r="F658" s="6" t="s">
        <v>201</v>
      </c>
      <c r="G658" s="6" t="s">
        <v>421</v>
      </c>
      <c r="H658" s="6" t="str">
        <f t="shared" si="12"/>
        <v>Nov</v>
      </c>
    </row>
    <row r="659" spans="1:8" ht="24.95" customHeight="1" x14ac:dyDescent="0.25">
      <c r="A659" s="6">
        <v>11074965</v>
      </c>
      <c r="B659" s="2" t="s">
        <v>403</v>
      </c>
      <c r="C659" s="6">
        <v>10000</v>
      </c>
      <c r="D659" s="23">
        <v>41597</v>
      </c>
      <c r="E659" s="2">
        <v>155</v>
      </c>
      <c r="F659" s="6" t="s">
        <v>201</v>
      </c>
      <c r="G659" s="6" t="s">
        <v>421</v>
      </c>
      <c r="H659" s="6" t="str">
        <f t="shared" si="12"/>
        <v>Nov</v>
      </c>
    </row>
    <row r="660" spans="1:8" ht="24.95" customHeight="1" x14ac:dyDescent="0.25">
      <c r="A660" s="6">
        <v>11074965</v>
      </c>
      <c r="B660" s="2" t="s">
        <v>403</v>
      </c>
      <c r="C660" s="6">
        <v>10000</v>
      </c>
      <c r="D660" s="23">
        <v>41610</v>
      </c>
      <c r="E660" s="2">
        <v>155</v>
      </c>
      <c r="F660" s="6" t="s">
        <v>201</v>
      </c>
      <c r="G660" s="6" t="s">
        <v>421</v>
      </c>
      <c r="H660" s="6" t="str">
        <f t="shared" si="12"/>
        <v>Dec</v>
      </c>
    </row>
    <row r="661" spans="1:8" ht="24.95" customHeight="1" x14ac:dyDescent="0.25">
      <c r="A661" s="6">
        <v>11028560</v>
      </c>
      <c r="B661" s="2" t="s">
        <v>407</v>
      </c>
      <c r="C661" s="6">
        <v>1008</v>
      </c>
      <c r="D661" s="23">
        <v>41613</v>
      </c>
      <c r="E661" s="2">
        <v>782101</v>
      </c>
      <c r="F661" s="6" t="s">
        <v>201</v>
      </c>
      <c r="G661" s="6" t="s">
        <v>421</v>
      </c>
      <c r="H661" s="6" t="str">
        <f t="shared" si="12"/>
        <v>Dec</v>
      </c>
    </row>
    <row r="662" spans="1:8" ht="24.95" customHeight="1" x14ac:dyDescent="0.25">
      <c r="A662" s="6">
        <v>11020011</v>
      </c>
      <c r="B662" s="2" t="s">
        <v>64</v>
      </c>
      <c r="C662" s="6">
        <v>10008</v>
      </c>
      <c r="D662" s="23">
        <v>41613</v>
      </c>
      <c r="E662" s="2">
        <v>701705</v>
      </c>
      <c r="F662" s="6" t="s">
        <v>201</v>
      </c>
      <c r="G662" s="6" t="s">
        <v>421</v>
      </c>
      <c r="H662" s="6" t="str">
        <f t="shared" si="12"/>
        <v>Dec</v>
      </c>
    </row>
    <row r="663" spans="1:8" ht="24.95" customHeight="1" x14ac:dyDescent="0.25">
      <c r="A663" s="6">
        <v>11056408</v>
      </c>
      <c r="B663" s="2" t="s">
        <v>408</v>
      </c>
      <c r="C663" s="6">
        <v>20000</v>
      </c>
      <c r="D663" s="23">
        <v>41634</v>
      </c>
      <c r="E663" s="2">
        <v>574582</v>
      </c>
      <c r="F663" s="6" t="s">
        <v>201</v>
      </c>
      <c r="G663" s="6" t="s">
        <v>421</v>
      </c>
      <c r="H663" s="6" t="str">
        <f t="shared" si="12"/>
        <v>Dec</v>
      </c>
    </row>
    <row r="664" spans="1:8" ht="24.95" customHeight="1" x14ac:dyDescent="0.25">
      <c r="A664" s="6">
        <v>11047030</v>
      </c>
      <c r="B664" s="2" t="s">
        <v>409</v>
      </c>
      <c r="C664" s="6">
        <v>11001</v>
      </c>
      <c r="D664" s="23">
        <v>41626</v>
      </c>
      <c r="E664" s="2">
        <v>921404</v>
      </c>
      <c r="F664" s="6" t="s">
        <v>201</v>
      </c>
      <c r="G664" s="6" t="s">
        <v>421</v>
      </c>
      <c r="H664" s="6" t="str">
        <f t="shared" si="12"/>
        <v>Dec</v>
      </c>
    </row>
    <row r="665" spans="1:8" ht="24.95" customHeight="1" x14ac:dyDescent="0.25">
      <c r="A665" s="6">
        <v>11056408</v>
      </c>
      <c r="B665" s="2" t="s">
        <v>408</v>
      </c>
      <c r="C665" s="6">
        <v>20000</v>
      </c>
      <c r="D665" s="23">
        <v>41620</v>
      </c>
      <c r="E665" s="2">
        <v>574582</v>
      </c>
      <c r="F665" s="6" t="s">
        <v>201</v>
      </c>
      <c r="G665" s="6" t="s">
        <v>421</v>
      </c>
      <c r="H665" s="6" t="str">
        <f t="shared" si="12"/>
        <v>Dec</v>
      </c>
    </row>
    <row r="666" spans="1:8" ht="24.95" customHeight="1" x14ac:dyDescent="0.25">
      <c r="A666" s="6">
        <v>11061774</v>
      </c>
      <c r="B666" s="2" t="s">
        <v>410</v>
      </c>
      <c r="C666" s="6">
        <v>51000</v>
      </c>
      <c r="D666" s="23">
        <v>41499</v>
      </c>
      <c r="E666" s="2">
        <v>228527</v>
      </c>
      <c r="F666" s="6" t="s">
        <v>201</v>
      </c>
      <c r="G666" s="6" t="s">
        <v>421</v>
      </c>
      <c r="H666" s="6" t="str">
        <f t="shared" si="12"/>
        <v>Aug</v>
      </c>
    </row>
    <row r="667" spans="1:8" ht="24.95" customHeight="1" x14ac:dyDescent="0.25">
      <c r="A667" s="6">
        <v>11074112</v>
      </c>
      <c r="B667" s="2" t="s">
        <v>411</v>
      </c>
      <c r="C667" s="6">
        <v>7000</v>
      </c>
      <c r="D667" s="23">
        <v>41506</v>
      </c>
      <c r="E667" s="2">
        <v>463138</v>
      </c>
      <c r="F667" s="6" t="s">
        <v>201</v>
      </c>
      <c r="G667" s="6" t="s">
        <v>421</v>
      </c>
      <c r="H667" s="6" t="str">
        <f t="shared" si="12"/>
        <v>Aug</v>
      </c>
    </row>
  </sheetData>
  <autoFilter ref="A1:H667">
    <filterColumn colId="6">
      <filters>
        <filter val="2013-14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"/>
  <sheetViews>
    <sheetView workbookViewId="0">
      <selection activeCell="B20" sqref="B20"/>
    </sheetView>
  </sheetViews>
  <sheetFormatPr defaultRowHeight="15" x14ac:dyDescent="0.25"/>
  <cols>
    <col min="1" max="2" width="11.5703125" customWidth="1"/>
    <col min="8" max="8" width="13.28515625" customWidth="1"/>
    <col min="257" max="258" width="11.5703125" customWidth="1"/>
    <col min="264" max="264" width="13.28515625" customWidth="1"/>
    <col min="513" max="514" width="11.5703125" customWidth="1"/>
    <col min="520" max="520" width="13.28515625" customWidth="1"/>
    <col min="769" max="770" width="11.5703125" customWidth="1"/>
    <col min="776" max="776" width="13.28515625" customWidth="1"/>
    <col min="1025" max="1026" width="11.5703125" customWidth="1"/>
    <col min="1032" max="1032" width="13.28515625" customWidth="1"/>
    <col min="1281" max="1282" width="11.5703125" customWidth="1"/>
    <col min="1288" max="1288" width="13.28515625" customWidth="1"/>
    <col min="1537" max="1538" width="11.5703125" customWidth="1"/>
    <col min="1544" max="1544" width="13.28515625" customWidth="1"/>
    <col min="1793" max="1794" width="11.5703125" customWidth="1"/>
    <col min="1800" max="1800" width="13.28515625" customWidth="1"/>
    <col min="2049" max="2050" width="11.5703125" customWidth="1"/>
    <col min="2056" max="2056" width="13.28515625" customWidth="1"/>
    <col min="2305" max="2306" width="11.5703125" customWidth="1"/>
    <col min="2312" max="2312" width="13.28515625" customWidth="1"/>
    <col min="2561" max="2562" width="11.5703125" customWidth="1"/>
    <col min="2568" max="2568" width="13.28515625" customWidth="1"/>
    <col min="2817" max="2818" width="11.5703125" customWidth="1"/>
    <col min="2824" max="2824" width="13.28515625" customWidth="1"/>
    <col min="3073" max="3074" width="11.5703125" customWidth="1"/>
    <col min="3080" max="3080" width="13.28515625" customWidth="1"/>
    <col min="3329" max="3330" width="11.5703125" customWidth="1"/>
    <col min="3336" max="3336" width="13.28515625" customWidth="1"/>
    <col min="3585" max="3586" width="11.5703125" customWidth="1"/>
    <col min="3592" max="3592" width="13.28515625" customWidth="1"/>
    <col min="3841" max="3842" width="11.5703125" customWidth="1"/>
    <col min="3848" max="3848" width="13.28515625" customWidth="1"/>
    <col min="4097" max="4098" width="11.5703125" customWidth="1"/>
    <col min="4104" max="4104" width="13.28515625" customWidth="1"/>
    <col min="4353" max="4354" width="11.5703125" customWidth="1"/>
    <col min="4360" max="4360" width="13.28515625" customWidth="1"/>
    <col min="4609" max="4610" width="11.5703125" customWidth="1"/>
    <col min="4616" max="4616" width="13.28515625" customWidth="1"/>
    <col min="4865" max="4866" width="11.5703125" customWidth="1"/>
    <col min="4872" max="4872" width="13.28515625" customWidth="1"/>
    <col min="5121" max="5122" width="11.5703125" customWidth="1"/>
    <col min="5128" max="5128" width="13.28515625" customWidth="1"/>
    <col min="5377" max="5378" width="11.5703125" customWidth="1"/>
    <col min="5384" max="5384" width="13.28515625" customWidth="1"/>
    <col min="5633" max="5634" width="11.5703125" customWidth="1"/>
    <col min="5640" max="5640" width="13.28515625" customWidth="1"/>
    <col min="5889" max="5890" width="11.5703125" customWidth="1"/>
    <col min="5896" max="5896" width="13.28515625" customWidth="1"/>
    <col min="6145" max="6146" width="11.5703125" customWidth="1"/>
    <col min="6152" max="6152" width="13.28515625" customWidth="1"/>
    <col min="6401" max="6402" width="11.5703125" customWidth="1"/>
    <col min="6408" max="6408" width="13.28515625" customWidth="1"/>
    <col min="6657" max="6658" width="11.5703125" customWidth="1"/>
    <col min="6664" max="6664" width="13.28515625" customWidth="1"/>
    <col min="6913" max="6914" width="11.5703125" customWidth="1"/>
    <col min="6920" max="6920" width="13.28515625" customWidth="1"/>
    <col min="7169" max="7170" width="11.5703125" customWidth="1"/>
    <col min="7176" max="7176" width="13.28515625" customWidth="1"/>
    <col min="7425" max="7426" width="11.5703125" customWidth="1"/>
    <col min="7432" max="7432" width="13.28515625" customWidth="1"/>
    <col min="7681" max="7682" width="11.5703125" customWidth="1"/>
    <col min="7688" max="7688" width="13.28515625" customWidth="1"/>
    <col min="7937" max="7938" width="11.5703125" customWidth="1"/>
    <col min="7944" max="7944" width="13.28515625" customWidth="1"/>
    <col min="8193" max="8194" width="11.5703125" customWidth="1"/>
    <col min="8200" max="8200" width="13.28515625" customWidth="1"/>
    <col min="8449" max="8450" width="11.5703125" customWidth="1"/>
    <col min="8456" max="8456" width="13.28515625" customWidth="1"/>
    <col min="8705" max="8706" width="11.5703125" customWidth="1"/>
    <col min="8712" max="8712" width="13.28515625" customWidth="1"/>
    <col min="8961" max="8962" width="11.5703125" customWidth="1"/>
    <col min="8968" max="8968" width="13.28515625" customWidth="1"/>
    <col min="9217" max="9218" width="11.5703125" customWidth="1"/>
    <col min="9224" max="9224" width="13.28515625" customWidth="1"/>
    <col min="9473" max="9474" width="11.5703125" customWidth="1"/>
    <col min="9480" max="9480" width="13.28515625" customWidth="1"/>
    <col min="9729" max="9730" width="11.5703125" customWidth="1"/>
    <col min="9736" max="9736" width="13.28515625" customWidth="1"/>
    <col min="9985" max="9986" width="11.5703125" customWidth="1"/>
    <col min="9992" max="9992" width="13.28515625" customWidth="1"/>
    <col min="10241" max="10242" width="11.5703125" customWidth="1"/>
    <col min="10248" max="10248" width="13.28515625" customWidth="1"/>
    <col min="10497" max="10498" width="11.5703125" customWidth="1"/>
    <col min="10504" max="10504" width="13.28515625" customWidth="1"/>
    <col min="10753" max="10754" width="11.5703125" customWidth="1"/>
    <col min="10760" max="10760" width="13.28515625" customWidth="1"/>
    <col min="11009" max="11010" width="11.5703125" customWidth="1"/>
    <col min="11016" max="11016" width="13.28515625" customWidth="1"/>
    <col min="11265" max="11266" width="11.5703125" customWidth="1"/>
    <col min="11272" max="11272" width="13.28515625" customWidth="1"/>
    <col min="11521" max="11522" width="11.5703125" customWidth="1"/>
    <col min="11528" max="11528" width="13.28515625" customWidth="1"/>
    <col min="11777" max="11778" width="11.5703125" customWidth="1"/>
    <col min="11784" max="11784" width="13.28515625" customWidth="1"/>
    <col min="12033" max="12034" width="11.5703125" customWidth="1"/>
    <col min="12040" max="12040" width="13.28515625" customWidth="1"/>
    <col min="12289" max="12290" width="11.5703125" customWidth="1"/>
    <col min="12296" max="12296" width="13.28515625" customWidth="1"/>
    <col min="12545" max="12546" width="11.5703125" customWidth="1"/>
    <col min="12552" max="12552" width="13.28515625" customWidth="1"/>
    <col min="12801" max="12802" width="11.5703125" customWidth="1"/>
    <col min="12808" max="12808" width="13.28515625" customWidth="1"/>
    <col min="13057" max="13058" width="11.5703125" customWidth="1"/>
    <col min="13064" max="13064" width="13.28515625" customWidth="1"/>
    <col min="13313" max="13314" width="11.5703125" customWidth="1"/>
    <col min="13320" max="13320" width="13.28515625" customWidth="1"/>
    <col min="13569" max="13570" width="11.5703125" customWidth="1"/>
    <col min="13576" max="13576" width="13.28515625" customWidth="1"/>
    <col min="13825" max="13826" width="11.5703125" customWidth="1"/>
    <col min="13832" max="13832" width="13.28515625" customWidth="1"/>
    <col min="14081" max="14082" width="11.5703125" customWidth="1"/>
    <col min="14088" max="14088" width="13.28515625" customWidth="1"/>
    <col min="14337" max="14338" width="11.5703125" customWidth="1"/>
    <col min="14344" max="14344" width="13.28515625" customWidth="1"/>
    <col min="14593" max="14594" width="11.5703125" customWidth="1"/>
    <col min="14600" max="14600" width="13.28515625" customWidth="1"/>
    <col min="14849" max="14850" width="11.5703125" customWidth="1"/>
    <col min="14856" max="14856" width="13.28515625" customWidth="1"/>
    <col min="15105" max="15106" width="11.5703125" customWidth="1"/>
    <col min="15112" max="15112" width="13.28515625" customWidth="1"/>
    <col min="15361" max="15362" width="11.5703125" customWidth="1"/>
    <col min="15368" max="15368" width="13.28515625" customWidth="1"/>
    <col min="15617" max="15618" width="11.5703125" customWidth="1"/>
    <col min="15624" max="15624" width="13.28515625" customWidth="1"/>
    <col min="15873" max="15874" width="11.5703125" customWidth="1"/>
    <col min="15880" max="15880" width="13.28515625" customWidth="1"/>
    <col min="16129" max="16130" width="11.5703125" customWidth="1"/>
    <col min="16136" max="16136" width="13.28515625" customWidth="1"/>
  </cols>
  <sheetData>
    <row r="1" spans="1:8" ht="30" x14ac:dyDescent="0.25">
      <c r="A1" s="25" t="s">
        <v>439</v>
      </c>
      <c r="B1" s="25" t="s">
        <v>492</v>
      </c>
      <c r="G1" s="25" t="s">
        <v>437</v>
      </c>
      <c r="H1" s="25" t="s">
        <v>493</v>
      </c>
    </row>
    <row r="2" spans="1:8" x14ac:dyDescent="0.25">
      <c r="A2" s="26" t="s">
        <v>17</v>
      </c>
      <c r="B2" s="26" t="s">
        <v>1</v>
      </c>
      <c r="G2" s="26" t="s">
        <v>444</v>
      </c>
      <c r="H2" s="26" t="s">
        <v>494</v>
      </c>
    </row>
    <row r="3" spans="1:8" x14ac:dyDescent="0.25">
      <c r="A3" s="26" t="s">
        <v>1</v>
      </c>
      <c r="B3" s="26" t="s">
        <v>1</v>
      </c>
      <c r="G3" s="26" t="s">
        <v>438</v>
      </c>
      <c r="H3" s="26" t="s">
        <v>494</v>
      </c>
    </row>
    <row r="4" spans="1:8" x14ac:dyDescent="0.25">
      <c r="A4" s="26" t="s">
        <v>45</v>
      </c>
      <c r="B4" s="26" t="s">
        <v>1</v>
      </c>
      <c r="G4" s="26" t="s">
        <v>443</v>
      </c>
      <c r="H4" s="26" t="s">
        <v>495</v>
      </c>
    </row>
    <row r="5" spans="1:8" x14ac:dyDescent="0.25">
      <c r="A5" s="26" t="s">
        <v>22</v>
      </c>
      <c r="B5" s="26" t="s">
        <v>1</v>
      </c>
      <c r="G5" s="26" t="s">
        <v>440</v>
      </c>
      <c r="H5" s="26" t="s">
        <v>495</v>
      </c>
    </row>
    <row r="6" spans="1:8" x14ac:dyDescent="0.25">
      <c r="A6" s="26" t="s">
        <v>16</v>
      </c>
      <c r="B6" s="26" t="s">
        <v>1</v>
      </c>
      <c r="G6" s="26" t="s">
        <v>445</v>
      </c>
      <c r="H6" s="26" t="s">
        <v>495</v>
      </c>
    </row>
    <row r="7" spans="1:8" x14ac:dyDescent="0.25">
      <c r="A7" s="26" t="s">
        <v>39</v>
      </c>
      <c r="B7" s="26" t="s">
        <v>15</v>
      </c>
      <c r="G7" s="26" t="s">
        <v>441</v>
      </c>
      <c r="H7" s="26" t="s">
        <v>495</v>
      </c>
    </row>
    <row r="8" spans="1:8" x14ac:dyDescent="0.25">
      <c r="A8" s="26" t="s">
        <v>18</v>
      </c>
      <c r="B8" s="26" t="s">
        <v>15</v>
      </c>
      <c r="G8" s="26" t="s">
        <v>446</v>
      </c>
      <c r="H8" s="26" t="s">
        <v>495</v>
      </c>
    </row>
    <row r="9" spans="1:8" x14ac:dyDescent="0.25">
      <c r="A9" s="26" t="s">
        <v>15</v>
      </c>
      <c r="B9" s="26" t="s">
        <v>15</v>
      </c>
      <c r="G9" s="26" t="s">
        <v>448</v>
      </c>
      <c r="H9" s="26" t="s">
        <v>495</v>
      </c>
    </row>
    <row r="10" spans="1:8" x14ac:dyDescent="0.25">
      <c r="A10" s="26" t="s">
        <v>25</v>
      </c>
      <c r="B10" s="26" t="s">
        <v>15</v>
      </c>
      <c r="G10" s="26" t="s">
        <v>442</v>
      </c>
      <c r="H10" s="26" t="s">
        <v>495</v>
      </c>
    </row>
    <row r="11" spans="1:8" x14ac:dyDescent="0.25">
      <c r="A11" s="26" t="s">
        <v>9</v>
      </c>
      <c r="B11" s="26" t="s">
        <v>15</v>
      </c>
      <c r="G11" s="26" t="s">
        <v>449</v>
      </c>
      <c r="H11" s="26" t="s">
        <v>495</v>
      </c>
    </row>
    <row r="12" spans="1:8" x14ac:dyDescent="0.25">
      <c r="A12" s="26" t="s">
        <v>6</v>
      </c>
      <c r="B12" s="26" t="s">
        <v>15</v>
      </c>
      <c r="G12" s="26" t="s">
        <v>447</v>
      </c>
      <c r="H12" s="26" t="s">
        <v>495</v>
      </c>
    </row>
    <row r="13" spans="1:8" x14ac:dyDescent="0.25">
      <c r="A13" s="26" t="s">
        <v>30</v>
      </c>
      <c r="B13" s="26" t="s">
        <v>2</v>
      </c>
    </row>
    <row r="14" spans="1:8" x14ac:dyDescent="0.25">
      <c r="A14" s="26" t="s">
        <v>19</v>
      </c>
      <c r="B14" s="26" t="s">
        <v>2</v>
      </c>
    </row>
    <row r="15" spans="1:8" x14ac:dyDescent="0.25">
      <c r="A15" s="26" t="s">
        <v>79</v>
      </c>
      <c r="B15" s="26" t="s">
        <v>2</v>
      </c>
    </row>
    <row r="16" spans="1:8" x14ac:dyDescent="0.25">
      <c r="A16" s="26" t="s">
        <v>21</v>
      </c>
      <c r="B16" s="26" t="s">
        <v>2</v>
      </c>
    </row>
    <row r="17" spans="1:2" x14ac:dyDescent="0.25">
      <c r="A17" s="26" t="s">
        <v>2</v>
      </c>
      <c r="B17" s="26" t="s">
        <v>2</v>
      </c>
    </row>
    <row r="18" spans="1:2" x14ac:dyDescent="0.25">
      <c r="A18" s="26" t="s">
        <v>5</v>
      </c>
      <c r="B18" s="26" t="s">
        <v>24</v>
      </c>
    </row>
    <row r="19" spans="1:2" x14ac:dyDescent="0.25">
      <c r="A19" s="26" t="s">
        <v>12</v>
      </c>
      <c r="B19" s="26" t="s">
        <v>24</v>
      </c>
    </row>
    <row r="20" spans="1:2" x14ac:dyDescent="0.25">
      <c r="A20" s="26" t="s">
        <v>11</v>
      </c>
      <c r="B20" s="26" t="s">
        <v>24</v>
      </c>
    </row>
    <row r="21" spans="1:2" x14ac:dyDescent="0.25">
      <c r="A21" s="26" t="s">
        <v>13</v>
      </c>
      <c r="B21" s="26" t="s">
        <v>24</v>
      </c>
    </row>
    <row r="22" spans="1:2" x14ac:dyDescent="0.25">
      <c r="A22" s="26" t="s">
        <v>24</v>
      </c>
      <c r="B22" s="26" t="s">
        <v>24</v>
      </c>
    </row>
    <row r="23" spans="1:2" x14ac:dyDescent="0.25">
      <c r="A23" s="26" t="s">
        <v>8</v>
      </c>
      <c r="B23" s="26" t="s">
        <v>24</v>
      </c>
    </row>
    <row r="24" spans="1:2" x14ac:dyDescent="0.25">
      <c r="A24" s="26" t="s">
        <v>106</v>
      </c>
      <c r="B24" s="26" t="s">
        <v>496</v>
      </c>
    </row>
    <row r="25" spans="1:2" x14ac:dyDescent="0.25">
      <c r="A25" s="26" t="s">
        <v>199</v>
      </c>
      <c r="B25" s="26" t="s">
        <v>496</v>
      </c>
    </row>
    <row r="26" spans="1:2" x14ac:dyDescent="0.25">
      <c r="A26" s="26" t="s">
        <v>28</v>
      </c>
      <c r="B26" s="26" t="s">
        <v>496</v>
      </c>
    </row>
    <row r="27" spans="1:2" x14ac:dyDescent="0.25">
      <c r="A27" s="26" t="s">
        <v>52</v>
      </c>
      <c r="B27" s="26" t="s">
        <v>496</v>
      </c>
    </row>
    <row r="28" spans="1:2" x14ac:dyDescent="0.25">
      <c r="A28" s="26" t="s">
        <v>4</v>
      </c>
      <c r="B28" s="26" t="s">
        <v>496</v>
      </c>
    </row>
    <row r="29" spans="1:2" x14ac:dyDescent="0.25">
      <c r="A29" s="26" t="s">
        <v>46</v>
      </c>
      <c r="B29" s="26" t="s">
        <v>496</v>
      </c>
    </row>
    <row r="30" spans="1:2" x14ac:dyDescent="0.25">
      <c r="A30" s="26" t="s">
        <v>80</v>
      </c>
      <c r="B30" s="26" t="s">
        <v>496</v>
      </c>
    </row>
    <row r="31" spans="1:2" x14ac:dyDescent="0.25">
      <c r="A31" s="26" t="s">
        <v>3</v>
      </c>
      <c r="B31" s="26" t="s">
        <v>496</v>
      </c>
    </row>
    <row r="32" spans="1:2" x14ac:dyDescent="0.25">
      <c r="A32" s="26" t="s">
        <v>38</v>
      </c>
      <c r="B32" s="26" t="s">
        <v>496</v>
      </c>
    </row>
    <row r="33" spans="1:2" x14ac:dyDescent="0.25">
      <c r="A33" s="26" t="s">
        <v>7</v>
      </c>
      <c r="B33" s="26" t="s">
        <v>496</v>
      </c>
    </row>
    <row r="34" spans="1:2" x14ac:dyDescent="0.25">
      <c r="A34" s="26" t="s">
        <v>20</v>
      </c>
      <c r="B34" s="26" t="s">
        <v>496</v>
      </c>
    </row>
    <row r="35" spans="1:2" x14ac:dyDescent="0.25">
      <c r="A35" s="26" t="s">
        <v>196</v>
      </c>
      <c r="B35" s="26" t="s">
        <v>496</v>
      </c>
    </row>
    <row r="36" spans="1:2" x14ac:dyDescent="0.25">
      <c r="A36" s="26" t="s">
        <v>35</v>
      </c>
      <c r="B36" s="26" t="s">
        <v>496</v>
      </c>
    </row>
    <row r="37" spans="1:2" x14ac:dyDescent="0.25">
      <c r="A37" s="26" t="s">
        <v>55</v>
      </c>
      <c r="B37" s="26" t="s">
        <v>496</v>
      </c>
    </row>
    <row r="38" spans="1:2" x14ac:dyDescent="0.25">
      <c r="A38" s="26" t="s">
        <v>14</v>
      </c>
      <c r="B38" s="26" t="s">
        <v>496</v>
      </c>
    </row>
    <row r="39" spans="1:2" x14ac:dyDescent="0.25">
      <c r="A39" s="26" t="s">
        <v>63</v>
      </c>
      <c r="B39" s="26" t="s">
        <v>496</v>
      </c>
    </row>
    <row r="40" spans="1:2" x14ac:dyDescent="0.25">
      <c r="A40" s="27" t="s">
        <v>27</v>
      </c>
      <c r="B40" s="27" t="s">
        <v>496</v>
      </c>
    </row>
    <row r="41" spans="1:2" x14ac:dyDescent="0.25">
      <c r="A41" s="27" t="s">
        <v>57</v>
      </c>
      <c r="B41" s="27" t="s">
        <v>496</v>
      </c>
    </row>
    <row r="42" spans="1:2" x14ac:dyDescent="0.25">
      <c r="A42" s="27" t="s">
        <v>504</v>
      </c>
      <c r="B42" s="27" t="s">
        <v>496</v>
      </c>
    </row>
    <row r="43" spans="1:2" x14ac:dyDescent="0.25">
      <c r="A43" s="26" t="s">
        <v>10</v>
      </c>
      <c r="B43" s="26" t="s">
        <v>496</v>
      </c>
    </row>
  </sheetData>
  <autoFilter ref="A1:B4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Dhananjaya Overall BSC 14-15</vt:lpstr>
      <vt:lpstr>Bounce (6&amp;7)</vt:lpstr>
      <vt:lpstr>House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Report</dc:title>
  <dc:creator>Sreedhar Sasala</dc:creator>
  <cp:lastModifiedBy>Gowri R</cp:lastModifiedBy>
  <dcterms:created xsi:type="dcterms:W3CDTF">2014-01-03T12:01:03Z</dcterms:created>
  <dcterms:modified xsi:type="dcterms:W3CDTF">2015-01-05T11:06:20Z</dcterms:modified>
</cp:coreProperties>
</file>