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-PMO\Research-Hari\"/>
    </mc:Choice>
  </mc:AlternateContent>
  <bookViews>
    <workbookView xWindow="240" yWindow="45" windowWidth="15600" windowHeight="7740" activeTab="3"/>
  </bookViews>
  <sheets>
    <sheet name="Redundant Effort" sheetId="1" r:id="rId1"/>
    <sheet name="Cycle Time" sheetId="3" r:id="rId2"/>
    <sheet name="Processing" sheetId="5" r:id="rId3"/>
    <sheet name="BV" sheetId="4" r:id="rId4"/>
  </sheets>
  <definedNames>
    <definedName name="_xlnm._FilterDatabase" localSheetId="1" hidden="1">'Cycle Time'!$A$2:$F$17</definedName>
    <definedName name="_xlnm._FilterDatabase" localSheetId="0" hidden="1">'Redundant Effort'!$A$2:$D$23</definedName>
  </definedNames>
  <calcPr calcId="152511"/>
</workbook>
</file>

<file path=xl/calcChain.xml><?xml version="1.0" encoding="utf-8"?>
<calcChain xmlns="http://schemas.openxmlformats.org/spreadsheetml/2006/main">
  <c r="B31" i="4" l="1"/>
  <c r="C6" i="4"/>
  <c r="B6" i="4"/>
  <c r="B28" i="4"/>
  <c r="B27" i="4"/>
  <c r="C24" i="4"/>
  <c r="B24" i="4"/>
  <c r="C15" i="4"/>
  <c r="B15" i="4"/>
  <c r="C23" i="4"/>
  <c r="B23" i="4"/>
  <c r="C12" i="4"/>
  <c r="B12" i="4"/>
  <c r="B10" i="5"/>
  <c r="C10" i="5"/>
  <c r="C9" i="5"/>
  <c r="B9" i="5"/>
  <c r="C10" i="4"/>
  <c r="B10" i="4"/>
  <c r="D17" i="3"/>
  <c r="D18" i="3" s="1"/>
  <c r="D19" i="3" s="1"/>
  <c r="D20" i="3" s="1"/>
  <c r="E17" i="3"/>
  <c r="E18" i="3" s="1"/>
  <c r="E19" i="3" s="1"/>
  <c r="E20" i="3" s="1"/>
  <c r="D29" i="1"/>
  <c r="B11" i="4" s="1"/>
  <c r="C3" i="4"/>
  <c r="B4" i="4"/>
  <c r="B14" i="4" l="1"/>
  <c r="C14" i="4"/>
  <c r="E22" i="1"/>
  <c r="E21" i="1"/>
  <c r="E20" i="1"/>
  <c r="B19" i="1"/>
  <c r="D19" i="1" s="1"/>
  <c r="E19" i="1" s="1"/>
  <c r="E18" i="1"/>
  <c r="B17" i="1"/>
  <c r="D17" i="1" s="1"/>
  <c r="E17" i="1" s="1"/>
  <c r="B16" i="1"/>
  <c r="D16" i="1" s="1"/>
  <c r="E16" i="1" s="1"/>
  <c r="E15" i="1"/>
  <c r="B14" i="1"/>
  <c r="D14" i="1" s="1"/>
  <c r="E14" i="1" s="1"/>
  <c r="B13" i="1"/>
  <c r="D13" i="1" s="1"/>
  <c r="E13" i="1" s="1"/>
  <c r="E12" i="1"/>
  <c r="B11" i="1"/>
  <c r="D11" i="1" s="1"/>
  <c r="E11" i="1" s="1"/>
  <c r="B10" i="1"/>
  <c r="D10" i="1" s="1"/>
  <c r="E10" i="1" s="1"/>
  <c r="E9" i="1"/>
  <c r="B8" i="1"/>
  <c r="D8" i="1" s="1"/>
  <c r="E8" i="1" s="1"/>
  <c r="B7" i="1"/>
  <c r="D7" i="1" s="1"/>
  <c r="E7" i="1" s="1"/>
  <c r="D6" i="1"/>
  <c r="E6" i="1" s="1"/>
  <c r="B6" i="1"/>
  <c r="C6" i="1" s="1"/>
  <c r="D5" i="1"/>
  <c r="E5" i="1" s="1"/>
  <c r="B4" i="1"/>
  <c r="D4" i="1" s="1"/>
  <c r="E4" i="1" s="1"/>
  <c r="B3" i="1"/>
  <c r="D3" i="1" s="1"/>
  <c r="E3" i="1" l="1"/>
  <c r="D23" i="1"/>
  <c r="D24" i="1" l="1"/>
  <c r="D26" i="1" s="1"/>
  <c r="D27" i="1" s="1"/>
  <c r="D28" i="1" s="1"/>
  <c r="E23" i="1"/>
  <c r="B29" i="4" l="1"/>
</calcChain>
</file>

<file path=xl/sharedStrings.xml><?xml version="1.0" encoding="utf-8"?>
<sst xmlns="http://schemas.openxmlformats.org/spreadsheetml/2006/main" count="123" uniqueCount="96">
  <si>
    <t>Approximate man-power cost on redundant effort</t>
  </si>
  <si>
    <t>Redundant Effort on Data Entry and Reconciliation</t>
  </si>
  <si>
    <t>Salary Data Reconciliation</t>
  </si>
  <si>
    <t>Salary / Wages from HR</t>
  </si>
  <si>
    <t>Guest House Data Reconciliation</t>
  </si>
  <si>
    <t>Guest House data</t>
  </si>
  <si>
    <t>ISKCON Purchase Reconciliation</t>
  </si>
  <si>
    <t>Purchase data from Krishnamrita</t>
  </si>
  <si>
    <t>Purchase data from ISKCON</t>
  </si>
  <si>
    <t>GST Data Reconciliation</t>
  </si>
  <si>
    <t>Sales data from GST</t>
  </si>
  <si>
    <t>Purchase data from GST</t>
  </si>
  <si>
    <t>TSF Gifts Data Reconciliation</t>
  </si>
  <si>
    <t>Sales data from TSF Gifts</t>
  </si>
  <si>
    <t>Purchase data from TSF Gifts</t>
  </si>
  <si>
    <t>TSF Food Data Reconciliation</t>
  </si>
  <si>
    <t>Sales data from TSF Food</t>
  </si>
  <si>
    <t>Purchase data from TSF Food</t>
  </si>
  <si>
    <t>Donation data Reconciliation</t>
  </si>
  <si>
    <t>Bank Clearance Updates</t>
  </si>
  <si>
    <t>Donation Receipts</t>
  </si>
  <si>
    <t>Business Unit</t>
  </si>
  <si>
    <t>Process Name</t>
  </si>
  <si>
    <t>Transactions / year</t>
  </si>
  <si>
    <t>Process Cycle Time</t>
  </si>
  <si>
    <t>Redundant Data Entries and Reconciliation Effort</t>
  </si>
  <si>
    <t>AP - Verification &amp; Validation</t>
  </si>
  <si>
    <t>F&amp;A</t>
  </si>
  <si>
    <t>AP - Posting/Accounting</t>
  </si>
  <si>
    <t>AP - Cheque preparation</t>
  </si>
  <si>
    <t>AR - Sales Invoice (Credit) - Accounting</t>
  </si>
  <si>
    <t>AR - Sales Invoice (Cash) - Accounting</t>
  </si>
  <si>
    <t>AR - Cheque receipt entry</t>
  </si>
  <si>
    <t>AR - Preparation of deposit challan</t>
  </si>
  <si>
    <t>GL - Reconciliation of Debtors</t>
  </si>
  <si>
    <t>GL - Reconciliation of Creditors</t>
  </si>
  <si>
    <t>GL - Entries for provision for expenses</t>
  </si>
  <si>
    <t>GL - Entries for accrual of incomes</t>
  </si>
  <si>
    <t>GL - Preparation of monthly financials</t>
  </si>
  <si>
    <t>GL - Monthly Reconciliation of inter-trust balances</t>
  </si>
  <si>
    <t>Per voucher</t>
  </si>
  <si>
    <t>Per cheque</t>
  </si>
  <si>
    <t>Per day</t>
  </si>
  <si>
    <t>Per sales invoice</t>
  </si>
  <si>
    <t>Per receipt</t>
  </si>
  <si>
    <t>Per month</t>
  </si>
  <si>
    <t>Effort (in minutes)</t>
  </si>
  <si>
    <t>Effort / Transaction</t>
  </si>
  <si>
    <t>Current Cycle Time 
(in Minutes)</t>
  </si>
  <si>
    <t>Post ERP Cycle Time 
(in Minutes)</t>
  </si>
  <si>
    <t>Note : when there is an integration with Dhananjay, DCC need not spend additional time in doing status update of each cheque, as that can be read from ERP</t>
  </si>
  <si>
    <t>Cheque Deposit Challans</t>
  </si>
  <si>
    <t xml:space="preserve"> around 1.5 hr effort will be saved in making the challans as this can be printed from the bank</t>
  </si>
  <si>
    <t xml:space="preserve"> currently no reconciliation is happening, which is actually expected</t>
  </si>
  <si>
    <t xml:space="preserve"> This can be saved provided there is an integration from Guest house to ERP</t>
  </si>
  <si>
    <t>No saving assumed , as we are assuming that the standalone paygenie module will not integrated</t>
  </si>
  <si>
    <t>Months</t>
  </si>
  <si>
    <t>Days</t>
  </si>
  <si>
    <t>Hours</t>
  </si>
  <si>
    <t>Minutues</t>
  </si>
  <si>
    <t>Here the saving assumed as 17 minutes owing to :
1. Saving in time owing to purchase reentry
2. posting time saving
3. manual calculation involved in validating the bill
4. saving in time owing to automated payment release(banking related)</t>
  </si>
  <si>
    <t>Maleshwaram</t>
  </si>
  <si>
    <t>Internal Sales</t>
  </si>
  <si>
    <t>HT Restaurant</t>
  </si>
  <si>
    <t xml:space="preserve">Redundant Entry </t>
  </si>
  <si>
    <t>Values</t>
  </si>
  <si>
    <t>Human Resource</t>
  </si>
  <si>
    <t>Bad Debt</t>
  </si>
  <si>
    <t>Cost</t>
  </si>
  <si>
    <t>How Many Posting in Year</t>
  </si>
  <si>
    <t>Process Cycle Time Saved</t>
  </si>
  <si>
    <t>Minutes</t>
  </si>
  <si>
    <t>Current</t>
  </si>
  <si>
    <t>Post ERP</t>
  </si>
  <si>
    <t>Months/ Year</t>
  </si>
  <si>
    <t>Production</t>
  </si>
  <si>
    <t>Purchase</t>
  </si>
  <si>
    <t>Stores</t>
  </si>
  <si>
    <t>Sales</t>
  </si>
  <si>
    <t>Debit Notes</t>
  </si>
  <si>
    <t>Days  / Month</t>
  </si>
  <si>
    <t>Days/ Months</t>
  </si>
  <si>
    <t>Total</t>
  </si>
  <si>
    <t>Processing Time</t>
  </si>
  <si>
    <t>Revenue</t>
  </si>
  <si>
    <t>Lacs / Year</t>
  </si>
  <si>
    <t>Lacs / 5 Year</t>
  </si>
  <si>
    <t>Lacs / 5 Year @ 20k/Months</t>
  </si>
  <si>
    <t>Lacs /Year</t>
  </si>
  <si>
    <t>Total Value</t>
  </si>
  <si>
    <t>Revenue Growth</t>
  </si>
  <si>
    <t>Cost Saving</t>
  </si>
  <si>
    <t>Cost Saving Due to Efficient Operations</t>
  </si>
  <si>
    <t>Lacs /5 Year</t>
  </si>
  <si>
    <t>Net Savings</t>
  </si>
  <si>
    <t>Lacs/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</si>
</sst>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" fontId="3" fillId="0" borderId="1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164" fontId="1" fillId="0" borderId="0" xfId="0" quotePrefix="1" applyNumberFormat="1" applyFont="1" applyAlignment="1">
      <alignment vertical="center"/>
    </xf>
    <xf numFmtId="43" fontId="1" fillId="0" borderId="1" xfId="1" applyFont="1" applyBorder="1" applyAlignment="1">
      <alignment vertical="center"/>
    </xf>
    <xf numFmtId="0" fontId="6" fillId="0" borderId="0" xfId="0" applyFont="1"/>
    <xf numFmtId="0" fontId="1" fillId="3" borderId="1" xfId="0" applyFont="1" applyFill="1" applyBorder="1" applyAlignment="1">
      <alignment vertical="center"/>
    </xf>
    <xf numFmtId="4" fontId="1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 readingOrder="1"/>
    </xf>
    <xf numFmtId="0" fontId="0" fillId="5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 readingOrder="1"/>
    </xf>
    <xf numFmtId="0" fontId="7" fillId="5" borderId="1" xfId="0" applyFont="1" applyFill="1" applyBorder="1" applyAlignment="1">
      <alignment horizontal="right" vertical="top" wrapText="1" readingOrder="1"/>
    </xf>
    <xf numFmtId="0" fontId="8" fillId="4" borderId="1" xfId="0" applyFont="1" applyFill="1" applyBorder="1" applyAlignment="1">
      <alignment horizontal="left" vertical="top" wrapText="1" readingOrder="1"/>
    </xf>
    <xf numFmtId="0" fontId="8" fillId="4" borderId="1" xfId="0" applyFont="1" applyFill="1" applyBorder="1" applyAlignment="1">
      <alignment horizontal="right" vertical="top" wrapText="1" readingOrder="1"/>
    </xf>
    <xf numFmtId="0" fontId="6" fillId="5" borderId="1" xfId="0" applyFont="1" applyFill="1" applyBorder="1" applyAlignment="1">
      <alignment horizontal="right" vertical="top" readingOrder="1"/>
    </xf>
    <xf numFmtId="0" fontId="6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6" fillId="0" borderId="1" xfId="0" applyFont="1" applyBorder="1"/>
    <xf numFmtId="0" fontId="6" fillId="6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D1"/>
    </sheetView>
  </sheetViews>
  <sheetFormatPr defaultRowHeight="12.75" x14ac:dyDescent="0.25"/>
  <cols>
    <col min="1" max="1" width="31.140625" style="1" customWidth="1"/>
    <col min="2" max="4" width="15.7109375" style="1" customWidth="1"/>
    <col min="5" max="5" width="9.140625" style="1" customWidth="1"/>
    <col min="6" max="6" width="68.42578125" style="1" customWidth="1"/>
    <col min="7" max="16384" width="9.140625" style="1"/>
  </cols>
  <sheetData>
    <row r="1" spans="1:6" ht="15.75" x14ac:dyDescent="0.25">
      <c r="A1" s="30" t="s">
        <v>25</v>
      </c>
      <c r="B1" s="30"/>
      <c r="C1" s="30"/>
      <c r="D1" s="30"/>
      <c r="E1" s="12"/>
    </row>
    <row r="2" spans="1:6" ht="25.5" x14ac:dyDescent="0.25">
      <c r="A2" s="2"/>
      <c r="B2" s="3" t="s">
        <v>23</v>
      </c>
      <c r="C2" s="3" t="s">
        <v>47</v>
      </c>
      <c r="D2" s="3" t="s">
        <v>46</v>
      </c>
      <c r="E2" s="12"/>
    </row>
    <row r="3" spans="1:6" x14ac:dyDescent="0.25">
      <c r="A3" s="7" t="s">
        <v>20</v>
      </c>
      <c r="B3" s="8">
        <f>1200*12</f>
        <v>14400</v>
      </c>
      <c r="C3" s="8">
        <v>5</v>
      </c>
      <c r="D3" s="8">
        <f>+B3*C3</f>
        <v>72000</v>
      </c>
      <c r="E3" s="12">
        <f>D3/60</f>
        <v>1200</v>
      </c>
      <c r="F3" s="9"/>
    </row>
    <row r="4" spans="1:6" x14ac:dyDescent="0.25">
      <c r="A4" s="7" t="s">
        <v>19</v>
      </c>
      <c r="B4" s="8">
        <f>(15963+22456*0.3)/10*12</f>
        <v>27239.760000000002</v>
      </c>
      <c r="C4" s="8">
        <v>0.33</v>
      </c>
      <c r="D4" s="8">
        <f>+B4*C4</f>
        <v>8989.1208000000006</v>
      </c>
      <c r="E4" s="12">
        <f t="shared" ref="E4:E23" si="0">D4/60</f>
        <v>149.81868</v>
      </c>
      <c r="F4" s="1" t="s">
        <v>50</v>
      </c>
    </row>
    <row r="5" spans="1:6" x14ac:dyDescent="0.25">
      <c r="A5" s="7" t="s">
        <v>51</v>
      </c>
      <c r="B5" s="8"/>
      <c r="C5" s="8"/>
      <c r="D5" s="8">
        <f>90*300</f>
        <v>27000</v>
      </c>
      <c r="E5" s="12">
        <f t="shared" si="0"/>
        <v>450</v>
      </c>
      <c r="F5" s="10" t="s">
        <v>52</v>
      </c>
    </row>
    <row r="6" spans="1:6" x14ac:dyDescent="0.25">
      <c r="A6" s="7" t="s">
        <v>18</v>
      </c>
      <c r="B6" s="8">
        <f>1200*12</f>
        <v>14400</v>
      </c>
      <c r="C6" s="8">
        <f>+D6/B6</f>
        <v>0.1</v>
      </c>
      <c r="D6" s="8">
        <f>24*60</f>
        <v>1440</v>
      </c>
      <c r="E6" s="12">
        <f t="shared" si="0"/>
        <v>24</v>
      </c>
    </row>
    <row r="7" spans="1:6" x14ac:dyDescent="0.25">
      <c r="A7" s="7" t="s">
        <v>17</v>
      </c>
      <c r="B7" s="8">
        <f>4030/10*12</f>
        <v>4836</v>
      </c>
      <c r="C7" s="8">
        <v>17</v>
      </c>
      <c r="D7" s="8">
        <f>+B7*C7</f>
        <v>82212</v>
      </c>
      <c r="E7" s="12">
        <f t="shared" si="0"/>
        <v>1370.2</v>
      </c>
      <c r="F7" s="11" t="s">
        <v>60</v>
      </c>
    </row>
    <row r="8" spans="1:6" x14ac:dyDescent="0.25">
      <c r="A8" s="7" t="s">
        <v>16</v>
      </c>
      <c r="B8" s="8">
        <f>4467/10*12</f>
        <v>5360.4</v>
      </c>
      <c r="C8" s="8">
        <v>5.87</v>
      </c>
      <c r="D8" s="8">
        <f>+B8*C8</f>
        <v>31465.547999999999</v>
      </c>
      <c r="E8" s="12">
        <f t="shared" si="0"/>
        <v>524.42579999999998</v>
      </c>
    </row>
    <row r="9" spans="1:6" x14ac:dyDescent="0.25">
      <c r="A9" s="7" t="s">
        <v>15</v>
      </c>
      <c r="B9" s="8"/>
      <c r="C9" s="8"/>
      <c r="D9" s="8"/>
      <c r="E9" s="12">
        <f t="shared" si="0"/>
        <v>0</v>
      </c>
    </row>
    <row r="10" spans="1:6" x14ac:dyDescent="0.25">
      <c r="A10" s="7" t="s">
        <v>14</v>
      </c>
      <c r="B10" s="8">
        <f>2223/10*12</f>
        <v>2667.6000000000004</v>
      </c>
      <c r="C10" s="8">
        <v>17</v>
      </c>
      <c r="D10" s="8">
        <f>+B10*C10</f>
        <v>45349.200000000004</v>
      </c>
      <c r="E10" s="12">
        <f t="shared" si="0"/>
        <v>755.82</v>
      </c>
    </row>
    <row r="11" spans="1:6" x14ac:dyDescent="0.25">
      <c r="A11" s="7" t="s">
        <v>13</v>
      </c>
      <c r="B11" s="8">
        <f>2172/10*12</f>
        <v>2606.3999999999996</v>
      </c>
      <c r="C11" s="8">
        <v>12</v>
      </c>
      <c r="D11" s="8">
        <f>+B11*C11</f>
        <v>31276.799999999996</v>
      </c>
      <c r="E11" s="12">
        <f t="shared" si="0"/>
        <v>521.28</v>
      </c>
    </row>
    <row r="12" spans="1:6" x14ac:dyDescent="0.25">
      <c r="A12" s="7" t="s">
        <v>12</v>
      </c>
      <c r="B12" s="8"/>
      <c r="C12" s="8"/>
      <c r="D12" s="8"/>
      <c r="E12" s="12">
        <f t="shared" si="0"/>
        <v>0</v>
      </c>
    </row>
    <row r="13" spans="1:6" x14ac:dyDescent="0.25">
      <c r="A13" s="7" t="s">
        <v>11</v>
      </c>
      <c r="B13" s="8">
        <f>406/10*12</f>
        <v>487.20000000000005</v>
      </c>
      <c r="C13" s="8">
        <v>17</v>
      </c>
      <c r="D13" s="8">
        <f>+B13*C13</f>
        <v>8282.4000000000015</v>
      </c>
      <c r="E13" s="12">
        <f t="shared" si="0"/>
        <v>138.04000000000002</v>
      </c>
    </row>
    <row r="14" spans="1:6" x14ac:dyDescent="0.25">
      <c r="A14" s="7" t="s">
        <v>10</v>
      </c>
      <c r="B14" s="8">
        <f>34/10*12</f>
        <v>40.799999999999997</v>
      </c>
      <c r="C14" s="8">
        <v>2</v>
      </c>
      <c r="D14" s="8">
        <f>+B14*C14</f>
        <v>81.599999999999994</v>
      </c>
      <c r="E14" s="12">
        <f t="shared" si="0"/>
        <v>1.3599999999999999</v>
      </c>
    </row>
    <row r="15" spans="1:6" x14ac:dyDescent="0.25">
      <c r="A15" s="7" t="s">
        <v>9</v>
      </c>
      <c r="B15" s="8"/>
      <c r="C15" s="8"/>
      <c r="D15" s="8"/>
      <c r="E15" s="12">
        <f t="shared" si="0"/>
        <v>0</v>
      </c>
    </row>
    <row r="16" spans="1:6" x14ac:dyDescent="0.25">
      <c r="A16" s="7" t="s">
        <v>8</v>
      </c>
      <c r="B16" s="8">
        <f>(6669-1400)*0.8/10*12</f>
        <v>5058.24</v>
      </c>
      <c r="C16" s="8">
        <v>17</v>
      </c>
      <c r="D16" s="8">
        <f>+B16*C16</f>
        <v>85990.080000000002</v>
      </c>
      <c r="E16" s="12">
        <f t="shared" si="0"/>
        <v>1433.1680000000001</v>
      </c>
    </row>
    <row r="17" spans="1:6" x14ac:dyDescent="0.25">
      <c r="A17" s="7" t="s">
        <v>7</v>
      </c>
      <c r="B17" s="8">
        <f>1400/10*12</f>
        <v>1680</v>
      </c>
      <c r="C17" s="8">
        <v>17</v>
      </c>
      <c r="D17" s="8">
        <f>+B17*C17</f>
        <v>28560</v>
      </c>
      <c r="E17" s="12">
        <f t="shared" si="0"/>
        <v>476</v>
      </c>
    </row>
    <row r="18" spans="1:6" x14ac:dyDescent="0.25">
      <c r="A18" s="7" t="s">
        <v>6</v>
      </c>
      <c r="B18" s="8"/>
      <c r="C18" s="8"/>
      <c r="D18" s="8"/>
      <c r="E18" s="12">
        <f t="shared" si="0"/>
        <v>0</v>
      </c>
      <c r="F18" s="10" t="s">
        <v>53</v>
      </c>
    </row>
    <row r="19" spans="1:6" x14ac:dyDescent="0.25">
      <c r="A19" s="7" t="s">
        <v>5</v>
      </c>
      <c r="B19" s="8">
        <f>4080/10*12</f>
        <v>4896</v>
      </c>
      <c r="C19" s="8">
        <v>3.5</v>
      </c>
      <c r="D19" s="8">
        <f>+B19*C19</f>
        <v>17136</v>
      </c>
      <c r="E19" s="12">
        <f t="shared" si="0"/>
        <v>285.60000000000002</v>
      </c>
      <c r="F19" s="11" t="s">
        <v>54</v>
      </c>
    </row>
    <row r="20" spans="1:6" x14ac:dyDescent="0.25">
      <c r="A20" s="7" t="s">
        <v>4</v>
      </c>
      <c r="B20" s="8"/>
      <c r="C20" s="8"/>
      <c r="D20" s="8"/>
      <c r="E20" s="12">
        <f t="shared" si="0"/>
        <v>0</v>
      </c>
      <c r="F20" s="10" t="s">
        <v>53</v>
      </c>
    </row>
    <row r="21" spans="1:6" x14ac:dyDescent="0.25">
      <c r="A21" s="7" t="s">
        <v>3</v>
      </c>
      <c r="B21" s="8"/>
      <c r="C21" s="8"/>
      <c r="D21" s="8"/>
      <c r="E21" s="12">
        <f t="shared" si="0"/>
        <v>0</v>
      </c>
      <c r="F21" s="1" t="s">
        <v>55</v>
      </c>
    </row>
    <row r="22" spans="1:6" x14ac:dyDescent="0.25">
      <c r="A22" s="7" t="s">
        <v>2</v>
      </c>
      <c r="B22" s="8"/>
      <c r="C22" s="8"/>
      <c r="D22" s="8"/>
      <c r="E22" s="12">
        <f t="shared" si="0"/>
        <v>0</v>
      </c>
    </row>
    <row r="23" spans="1:6" x14ac:dyDescent="0.25">
      <c r="A23" s="31" t="s">
        <v>1</v>
      </c>
      <c r="B23" s="31"/>
      <c r="C23" s="31"/>
      <c r="D23" s="8">
        <f>SUM(D3:D22)</f>
        <v>439782.7488</v>
      </c>
      <c r="E23" s="12">
        <f t="shared" si="0"/>
        <v>7329.7124800000001</v>
      </c>
    </row>
    <row r="24" spans="1:6" x14ac:dyDescent="0.25">
      <c r="A24" s="31" t="s">
        <v>0</v>
      </c>
      <c r="B24" s="31"/>
      <c r="C24" s="31"/>
      <c r="D24" s="8">
        <f>D23/60</f>
        <v>7329.7124800000001</v>
      </c>
      <c r="E24" s="12"/>
    </row>
    <row r="25" spans="1:6" x14ac:dyDescent="0.25">
      <c r="A25" s="7"/>
      <c r="B25" s="7"/>
      <c r="C25" s="7"/>
      <c r="D25" s="8"/>
      <c r="E25" s="12"/>
    </row>
    <row r="26" spans="1:6" x14ac:dyDescent="0.25">
      <c r="A26" s="14" t="s">
        <v>59</v>
      </c>
      <c r="B26" s="14"/>
      <c r="C26" s="14"/>
      <c r="D26" s="15">
        <f>SUM(D3:D24)</f>
        <v>886895.21007999999</v>
      </c>
      <c r="E26" s="14"/>
    </row>
    <row r="27" spans="1:6" x14ac:dyDescent="0.25">
      <c r="A27" s="14" t="s">
        <v>58</v>
      </c>
      <c r="B27" s="14"/>
      <c r="C27" s="14"/>
      <c r="D27" s="14">
        <f>D26/60</f>
        <v>14781.586834666667</v>
      </c>
      <c r="E27" s="14"/>
    </row>
    <row r="28" spans="1:6" x14ac:dyDescent="0.25">
      <c r="A28" s="14" t="s">
        <v>57</v>
      </c>
      <c r="B28" s="14"/>
      <c r="C28" s="14"/>
      <c r="D28" s="14">
        <f>D27/8</f>
        <v>1847.6983543333333</v>
      </c>
      <c r="E28" s="14"/>
    </row>
    <row r="29" spans="1:6" x14ac:dyDescent="0.25">
      <c r="A29" s="14" t="s">
        <v>56</v>
      </c>
      <c r="B29" s="14"/>
      <c r="C29" s="14"/>
      <c r="D29" s="14">
        <f>ROUND(D28/24,2)</f>
        <v>76.989999999999995</v>
      </c>
      <c r="E29" s="14"/>
    </row>
  </sheetData>
  <mergeCells count="3">
    <mergeCell ref="A1:D1"/>
    <mergeCell ref="A23:C23"/>
    <mergeCell ref="A24:C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3" sqref="F13"/>
    </sheetView>
  </sheetViews>
  <sheetFormatPr defaultRowHeight="12.75" x14ac:dyDescent="0.25"/>
  <cols>
    <col min="1" max="1" width="41.7109375" style="1" bestFit="1" customWidth="1"/>
    <col min="2" max="2" width="11.28515625" style="1" bestFit="1" customWidth="1"/>
    <col min="3" max="3" width="16" style="1" customWidth="1"/>
    <col min="4" max="4" width="16" style="1" bestFit="1" customWidth="1"/>
    <col min="5" max="5" width="16.5703125" style="1" bestFit="1" customWidth="1"/>
    <col min="6" max="6" width="16.42578125" style="1" customWidth="1"/>
    <col min="7" max="16384" width="9.140625" style="1"/>
  </cols>
  <sheetData>
    <row r="1" spans="1:6" ht="15.75" x14ac:dyDescent="0.25">
      <c r="A1" s="6" t="s">
        <v>24</v>
      </c>
      <c r="B1" s="6"/>
      <c r="C1" s="6"/>
      <c r="D1" s="6"/>
      <c r="E1" s="6"/>
    </row>
    <row r="2" spans="1:6" s="5" customFormat="1" ht="25.5" x14ac:dyDescent="0.25">
      <c r="A2" s="4" t="s">
        <v>22</v>
      </c>
      <c r="B2" s="4" t="s">
        <v>21</v>
      </c>
      <c r="C2" s="4" t="s">
        <v>69</v>
      </c>
      <c r="D2" s="4" t="s">
        <v>48</v>
      </c>
      <c r="E2" s="4" t="s">
        <v>49</v>
      </c>
    </row>
    <row r="3" spans="1:6" s="5" customFormat="1" x14ac:dyDescent="0.25">
      <c r="A3" s="7" t="s">
        <v>26</v>
      </c>
      <c r="B3" s="2" t="s">
        <v>27</v>
      </c>
      <c r="C3" s="2">
        <v>10000</v>
      </c>
      <c r="D3" s="2">
        <v>5</v>
      </c>
      <c r="E3" s="2">
        <v>3</v>
      </c>
      <c r="F3" s="5" t="s">
        <v>40</v>
      </c>
    </row>
    <row r="4" spans="1:6" s="5" customFormat="1" x14ac:dyDescent="0.25">
      <c r="A4" s="7" t="s">
        <v>28</v>
      </c>
      <c r="B4" s="2"/>
      <c r="C4" s="2">
        <v>10000</v>
      </c>
      <c r="D4" s="2">
        <v>3</v>
      </c>
      <c r="E4" s="2">
        <v>2</v>
      </c>
      <c r="F4" s="5" t="s">
        <v>40</v>
      </c>
    </row>
    <row r="5" spans="1:6" s="5" customFormat="1" x14ac:dyDescent="0.25">
      <c r="A5" s="7" t="s">
        <v>29</v>
      </c>
      <c r="B5" s="2"/>
      <c r="C5" s="2">
        <v>10000</v>
      </c>
      <c r="D5" s="2">
        <v>3</v>
      </c>
      <c r="E5" s="2">
        <v>3</v>
      </c>
      <c r="F5" s="5" t="s">
        <v>41</v>
      </c>
    </row>
    <row r="6" spans="1:6" s="5" customFormat="1" x14ac:dyDescent="0.25">
      <c r="A6" s="7" t="s">
        <v>30</v>
      </c>
      <c r="B6" s="2"/>
      <c r="C6" s="2">
        <v>10000</v>
      </c>
      <c r="D6" s="2">
        <v>3</v>
      </c>
      <c r="E6" s="2">
        <v>0</v>
      </c>
      <c r="F6" s="5" t="s">
        <v>43</v>
      </c>
    </row>
    <row r="7" spans="1:6" s="5" customFormat="1" x14ac:dyDescent="0.25">
      <c r="A7" s="7" t="s">
        <v>31</v>
      </c>
      <c r="B7" s="2"/>
      <c r="C7" s="2">
        <v>10000</v>
      </c>
      <c r="D7" s="2">
        <v>10</v>
      </c>
      <c r="E7" s="2">
        <v>10</v>
      </c>
      <c r="F7" s="5" t="s">
        <v>43</v>
      </c>
    </row>
    <row r="8" spans="1:6" s="5" customFormat="1" x14ac:dyDescent="0.25">
      <c r="A8" s="7" t="s">
        <v>32</v>
      </c>
      <c r="B8" s="2"/>
      <c r="C8" s="2">
        <v>10000</v>
      </c>
      <c r="D8" s="2">
        <v>2</v>
      </c>
      <c r="E8" s="2">
        <v>2</v>
      </c>
      <c r="F8" s="5" t="s">
        <v>44</v>
      </c>
    </row>
    <row r="9" spans="1:6" s="5" customFormat="1" x14ac:dyDescent="0.25">
      <c r="A9" s="7" t="s">
        <v>33</v>
      </c>
      <c r="B9" s="2"/>
      <c r="C9" s="2">
        <v>360</v>
      </c>
      <c r="D9" s="2">
        <v>1</v>
      </c>
      <c r="E9" s="2">
        <v>1</v>
      </c>
      <c r="F9" s="5" t="s">
        <v>42</v>
      </c>
    </row>
    <row r="10" spans="1:6" s="5" customFormat="1" x14ac:dyDescent="0.25">
      <c r="A10" s="7" t="s">
        <v>39</v>
      </c>
      <c r="B10" s="2"/>
      <c r="C10" s="2">
        <v>28800</v>
      </c>
      <c r="D10" s="2">
        <v>1</v>
      </c>
      <c r="E10" s="2"/>
      <c r="F10" s="5" t="s">
        <v>45</v>
      </c>
    </row>
    <row r="11" spans="1:6" s="5" customFormat="1" x14ac:dyDescent="0.25">
      <c r="A11" s="7" t="s">
        <v>34</v>
      </c>
      <c r="B11" s="2"/>
      <c r="C11" s="2"/>
      <c r="D11" s="2"/>
      <c r="E11" s="2"/>
    </row>
    <row r="12" spans="1:6" s="5" customFormat="1" x14ac:dyDescent="0.25">
      <c r="A12" s="7" t="s">
        <v>35</v>
      </c>
      <c r="B12" s="2"/>
      <c r="C12" s="2"/>
      <c r="D12" s="2"/>
      <c r="E12" s="2"/>
    </row>
    <row r="13" spans="1:6" s="5" customFormat="1" x14ac:dyDescent="0.25">
      <c r="A13" s="7" t="s">
        <v>36</v>
      </c>
      <c r="B13" s="2"/>
      <c r="C13" s="2">
        <v>720</v>
      </c>
      <c r="D13" s="2">
        <v>1</v>
      </c>
      <c r="E13" s="2">
        <v>1</v>
      </c>
      <c r="F13" s="5" t="s">
        <v>45</v>
      </c>
    </row>
    <row r="14" spans="1:6" s="5" customFormat="1" x14ac:dyDescent="0.25">
      <c r="A14" s="7" t="s">
        <v>37</v>
      </c>
      <c r="B14" s="2"/>
      <c r="C14" s="2">
        <v>720</v>
      </c>
      <c r="D14" s="2">
        <v>1</v>
      </c>
      <c r="E14" s="2">
        <v>1</v>
      </c>
      <c r="F14" s="5" t="s">
        <v>45</v>
      </c>
    </row>
    <row r="15" spans="1:6" s="5" customFormat="1" x14ac:dyDescent="0.25">
      <c r="A15" s="7" t="s">
        <v>38</v>
      </c>
      <c r="B15" s="2"/>
      <c r="C15" s="2">
        <v>5760</v>
      </c>
      <c r="D15" s="2">
        <v>1</v>
      </c>
      <c r="E15" s="2"/>
      <c r="F15" s="5" t="s">
        <v>45</v>
      </c>
    </row>
    <row r="17" spans="1:5" x14ac:dyDescent="0.25">
      <c r="A17" s="14" t="s">
        <v>71</v>
      </c>
      <c r="B17" s="14"/>
      <c r="C17" s="14"/>
      <c r="D17" s="14">
        <f>SUMPRODUCT(C3:C15,D3:D15)</f>
        <v>296360</v>
      </c>
      <c r="E17" s="14">
        <f>SUMPRODUCT(C3:C15,E3:E15)</f>
        <v>201800</v>
      </c>
    </row>
    <row r="18" spans="1:5" x14ac:dyDescent="0.25">
      <c r="A18" s="14" t="s">
        <v>58</v>
      </c>
      <c r="B18" s="14"/>
      <c r="C18" s="14"/>
      <c r="D18" s="14">
        <f>D17/60</f>
        <v>4939.333333333333</v>
      </c>
      <c r="E18" s="14">
        <f>E17/60</f>
        <v>3363.3333333333335</v>
      </c>
    </row>
    <row r="19" spans="1:5" x14ac:dyDescent="0.25">
      <c r="A19" s="14" t="s">
        <v>57</v>
      </c>
      <c r="B19" s="14"/>
      <c r="C19" s="14"/>
      <c r="D19" s="14">
        <f>D18/7</f>
        <v>705.61904761904759</v>
      </c>
      <c r="E19" s="14">
        <f>E18/7</f>
        <v>480.47619047619048</v>
      </c>
    </row>
    <row r="20" spans="1:5" x14ac:dyDescent="0.25">
      <c r="A20" s="14" t="s">
        <v>56</v>
      </c>
      <c r="B20" s="14"/>
      <c r="C20" s="14"/>
      <c r="D20" s="14">
        <f>ROUND(D19/24,2)</f>
        <v>29.4</v>
      </c>
      <c r="E20" s="14">
        <f>ROUND(E19/24,2)</f>
        <v>20.02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B10"/>
    </sheetView>
  </sheetViews>
  <sheetFormatPr defaultColWidth="18.5703125" defaultRowHeight="15" x14ac:dyDescent="0.25"/>
  <cols>
    <col min="1" max="1" width="18.5703125" style="16"/>
    <col min="2" max="2" width="14.28515625" style="17" bestFit="1" customWidth="1"/>
    <col min="3" max="3" width="14.140625" style="17" bestFit="1" customWidth="1"/>
  </cols>
  <sheetData>
    <row r="1" spans="1:3" x14ac:dyDescent="0.25">
      <c r="A1" s="18"/>
      <c r="B1" s="23" t="s">
        <v>72</v>
      </c>
      <c r="C1" s="23" t="s">
        <v>73</v>
      </c>
    </row>
    <row r="2" spans="1:3" x14ac:dyDescent="0.25">
      <c r="A2" s="19" t="s">
        <v>22</v>
      </c>
      <c r="B2" s="20" t="s">
        <v>80</v>
      </c>
      <c r="C2" s="20" t="s">
        <v>81</v>
      </c>
    </row>
    <row r="3" spans="1:3" x14ac:dyDescent="0.25">
      <c r="A3" s="21" t="s">
        <v>75</v>
      </c>
      <c r="B3" s="22">
        <v>36</v>
      </c>
      <c r="C3" s="22">
        <v>3</v>
      </c>
    </row>
    <row r="4" spans="1:3" x14ac:dyDescent="0.25">
      <c r="A4" s="21" t="s">
        <v>76</v>
      </c>
      <c r="B4" s="22">
        <v>180</v>
      </c>
      <c r="C4" s="22">
        <v>60</v>
      </c>
    </row>
    <row r="5" spans="1:3" x14ac:dyDescent="0.25">
      <c r="A5" s="21" t="s">
        <v>77</v>
      </c>
      <c r="B5" s="22">
        <v>144</v>
      </c>
      <c r="C5" s="22">
        <v>48</v>
      </c>
    </row>
    <row r="6" spans="1:3" x14ac:dyDescent="0.25">
      <c r="A6" s="21" t="s">
        <v>78</v>
      </c>
      <c r="B6" s="22">
        <v>48</v>
      </c>
      <c r="C6" s="22">
        <v>24</v>
      </c>
    </row>
    <row r="7" spans="1:3" x14ac:dyDescent="0.25">
      <c r="A7" s="21" t="s">
        <v>79</v>
      </c>
      <c r="B7" s="22">
        <v>60</v>
      </c>
      <c r="C7" s="22">
        <v>0</v>
      </c>
    </row>
    <row r="9" spans="1:3" x14ac:dyDescent="0.25">
      <c r="A9" s="16" t="s">
        <v>57</v>
      </c>
      <c r="B9" s="17">
        <f>SUM(B3:B7)</f>
        <v>468</v>
      </c>
      <c r="C9" s="17">
        <f>SUM(C3:C7)</f>
        <v>135</v>
      </c>
    </row>
    <row r="10" spans="1:3" x14ac:dyDescent="0.25">
      <c r="A10" s="16" t="s">
        <v>56</v>
      </c>
      <c r="B10" s="17">
        <f>ROUND(B9/24,2)</f>
        <v>19.5</v>
      </c>
      <c r="C10" s="17">
        <f>ROUND(C9/24,2)</f>
        <v>5.63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0" zoomScaleNormal="100" workbookViewId="0">
      <selection activeCell="G17" sqref="G17"/>
    </sheetView>
  </sheetViews>
  <sheetFormatPr defaultRowHeight="15" x14ac:dyDescent="0.25"/>
  <cols>
    <col min="1" max="1" width="36.28515625" bestFit="1" customWidth="1"/>
    <col min="2" max="2" width="7.7109375" bestFit="1" customWidth="1"/>
    <col min="3" max="3" width="10.5703125" bestFit="1" customWidth="1"/>
    <col min="4" max="4" width="25.28515625" bestFit="1" customWidth="1"/>
  </cols>
  <sheetData>
    <row r="1" spans="1:4" x14ac:dyDescent="0.25">
      <c r="A1" s="32" t="s">
        <v>68</v>
      </c>
      <c r="B1" s="32"/>
      <c r="C1" s="32"/>
      <c r="D1" s="32"/>
    </row>
    <row r="2" spans="1:4" x14ac:dyDescent="0.25">
      <c r="A2" s="24"/>
      <c r="B2" s="25" t="s">
        <v>72</v>
      </c>
      <c r="C2" s="25" t="s">
        <v>73</v>
      </c>
      <c r="D2" s="26"/>
    </row>
    <row r="3" spans="1:4" x14ac:dyDescent="0.25">
      <c r="A3" s="27" t="s">
        <v>67</v>
      </c>
      <c r="B3" s="27">
        <v>25</v>
      </c>
      <c r="C3" s="27">
        <f>B3*0.3</f>
        <v>7.5</v>
      </c>
      <c r="D3" s="27" t="s">
        <v>86</v>
      </c>
    </row>
    <row r="4" spans="1:4" x14ac:dyDescent="0.25">
      <c r="A4" s="27" t="s">
        <v>66</v>
      </c>
      <c r="B4" s="27">
        <f>4*2.4*5</f>
        <v>48</v>
      </c>
      <c r="C4" s="27">
        <v>0</v>
      </c>
      <c r="D4" s="27" t="s">
        <v>93</v>
      </c>
    </row>
    <row r="6" spans="1:4" x14ac:dyDescent="0.25">
      <c r="A6" s="24" t="s">
        <v>82</v>
      </c>
      <c r="B6" s="24">
        <f>SUM(B3:B5)</f>
        <v>73</v>
      </c>
      <c r="C6" s="24">
        <f>SUM(C3:C5)</f>
        <v>7.5</v>
      </c>
      <c r="D6" s="24" t="s">
        <v>86</v>
      </c>
    </row>
    <row r="8" spans="1:4" x14ac:dyDescent="0.25">
      <c r="A8" s="32" t="s">
        <v>65</v>
      </c>
      <c r="B8" s="32"/>
      <c r="C8" s="32"/>
      <c r="D8" s="32"/>
    </row>
    <row r="9" spans="1:4" x14ac:dyDescent="0.25">
      <c r="A9" s="24"/>
      <c r="B9" s="25" t="s">
        <v>72</v>
      </c>
      <c r="C9" s="25" t="s">
        <v>73</v>
      </c>
      <c r="D9" s="26"/>
    </row>
    <row r="10" spans="1:4" x14ac:dyDescent="0.25">
      <c r="A10" s="27" t="s">
        <v>70</v>
      </c>
      <c r="B10" s="27">
        <f>'Cycle Time'!D20</f>
        <v>29.4</v>
      </c>
      <c r="C10" s="27">
        <f>'Cycle Time'!E20</f>
        <v>20.02</v>
      </c>
      <c r="D10" s="27" t="s">
        <v>74</v>
      </c>
    </row>
    <row r="11" spans="1:4" x14ac:dyDescent="0.25">
      <c r="A11" s="27" t="s">
        <v>64</v>
      </c>
      <c r="B11" s="27">
        <f>'Redundant Effort'!D29</f>
        <v>76.989999999999995</v>
      </c>
      <c r="C11" s="27">
        <v>0</v>
      </c>
      <c r="D11" s="27" t="s">
        <v>74</v>
      </c>
    </row>
    <row r="12" spans="1:4" x14ac:dyDescent="0.25">
      <c r="A12" s="27" t="s">
        <v>83</v>
      </c>
      <c r="B12" s="27">
        <f>Processing!B10</f>
        <v>19.5</v>
      </c>
      <c r="C12" s="27">
        <f>Processing!C10</f>
        <v>5.63</v>
      </c>
      <c r="D12" s="27" t="s">
        <v>74</v>
      </c>
    </row>
    <row r="14" spans="1:4" x14ac:dyDescent="0.25">
      <c r="A14" s="24" t="s">
        <v>82</v>
      </c>
      <c r="B14" s="24">
        <f>SUM(B10:B13)</f>
        <v>125.88999999999999</v>
      </c>
      <c r="C14" s="24">
        <f>SUM(C10:C13)</f>
        <v>25.65</v>
      </c>
      <c r="D14" s="24" t="s">
        <v>74</v>
      </c>
    </row>
    <row r="15" spans="1:4" x14ac:dyDescent="0.25">
      <c r="A15" s="28"/>
      <c r="B15" s="27">
        <f>B14*20000*5/100000</f>
        <v>125.88999999999999</v>
      </c>
      <c r="C15" s="27">
        <f>C14*20000*5/100000</f>
        <v>25.65</v>
      </c>
      <c r="D15" s="27" t="s">
        <v>87</v>
      </c>
    </row>
    <row r="16" spans="1:4" x14ac:dyDescent="0.25">
      <c r="A16" s="13"/>
    </row>
    <row r="17" spans="1:4" x14ac:dyDescent="0.25">
      <c r="A17" s="32" t="s">
        <v>84</v>
      </c>
      <c r="B17" s="32"/>
      <c r="C17" s="32"/>
      <c r="D17" s="32"/>
    </row>
    <row r="18" spans="1:4" x14ac:dyDescent="0.25">
      <c r="A18" s="24"/>
      <c r="B18" s="25" t="s">
        <v>72</v>
      </c>
      <c r="C18" s="25" t="s">
        <v>73</v>
      </c>
      <c r="D18" s="26"/>
    </row>
    <row r="19" spans="1:4" x14ac:dyDescent="0.25">
      <c r="A19" s="27" t="s">
        <v>63</v>
      </c>
      <c r="B19" s="27">
        <v>72</v>
      </c>
      <c r="C19" s="27">
        <v>100</v>
      </c>
      <c r="D19" s="27" t="s">
        <v>88</v>
      </c>
    </row>
    <row r="20" spans="1:4" x14ac:dyDescent="0.25">
      <c r="A20" s="27" t="s">
        <v>62</v>
      </c>
      <c r="B20" s="27">
        <v>90</v>
      </c>
      <c r="C20" s="27">
        <v>120</v>
      </c>
      <c r="D20" s="27" t="s">
        <v>88</v>
      </c>
    </row>
    <row r="21" spans="1:4" x14ac:dyDescent="0.25">
      <c r="A21" s="27" t="s">
        <v>61</v>
      </c>
      <c r="B21" s="27">
        <v>95</v>
      </c>
      <c r="C21" s="27">
        <v>130</v>
      </c>
      <c r="D21" s="27" t="s">
        <v>88</v>
      </c>
    </row>
    <row r="23" spans="1:4" x14ac:dyDescent="0.25">
      <c r="A23" s="24" t="s">
        <v>82</v>
      </c>
      <c r="B23" s="24">
        <f>SUM(B19:B22)</f>
        <v>257</v>
      </c>
      <c r="C23" s="24">
        <f>SUM(C19:C22)</f>
        <v>350</v>
      </c>
      <c r="D23" s="24" t="s">
        <v>85</v>
      </c>
    </row>
    <row r="24" spans="1:4" x14ac:dyDescent="0.25">
      <c r="A24" s="26"/>
      <c r="B24" s="26">
        <f>B23*5</f>
        <v>1285</v>
      </c>
      <c r="C24" s="26">
        <f>C23*5</f>
        <v>1750</v>
      </c>
      <c r="D24" s="24" t="s">
        <v>86</v>
      </c>
    </row>
    <row r="26" spans="1:4" x14ac:dyDescent="0.25">
      <c r="A26" s="32" t="s">
        <v>94</v>
      </c>
      <c r="B26" s="32"/>
      <c r="C26" s="32"/>
      <c r="D26" s="32"/>
    </row>
    <row r="27" spans="1:4" x14ac:dyDescent="0.25">
      <c r="A27" s="27" t="s">
        <v>90</v>
      </c>
      <c r="B27" s="27">
        <f>C24-B24</f>
        <v>465</v>
      </c>
      <c r="C27" s="27"/>
      <c r="D27" s="27"/>
    </row>
    <row r="28" spans="1:4" x14ac:dyDescent="0.25">
      <c r="A28" s="27" t="s">
        <v>92</v>
      </c>
      <c r="B28" s="27">
        <f>B15-C15</f>
        <v>100.23999999999998</v>
      </c>
      <c r="C28" s="27"/>
      <c r="D28" s="27"/>
    </row>
    <row r="29" spans="1:4" x14ac:dyDescent="0.25">
      <c r="A29" s="27" t="s">
        <v>91</v>
      </c>
      <c r="B29" s="27">
        <f>B6-C6</f>
        <v>65.5</v>
      </c>
      <c r="C29" s="27"/>
      <c r="D29" s="27"/>
    </row>
    <row r="31" spans="1:4" x14ac:dyDescent="0.25">
      <c r="A31" s="29" t="s">
        <v>89</v>
      </c>
      <c r="B31" s="29">
        <f>SUM(B27:B30)</f>
        <v>630.74</v>
      </c>
      <c r="C31" s="29" t="s">
        <v>95</v>
      </c>
      <c r="D31" s="29"/>
    </row>
  </sheetData>
  <mergeCells count="4">
    <mergeCell ref="A1:D1"/>
    <mergeCell ref="A8:D8"/>
    <mergeCell ref="A17:D17"/>
    <mergeCell ref="A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Redundant Effort</vt:lpstr>
      <vt:lpstr>Cycle Time</vt:lpstr>
      <vt:lpstr>Processing</vt:lpstr>
      <vt:lpstr>BV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Hari Thapliyal</cp:lastModifiedBy>
  <dcterms:created xsi:type="dcterms:W3CDTF">2015-02-07T07:13:13Z</dcterms:created>
  <dcterms:modified xsi:type="dcterms:W3CDTF">2015-03-07T17:25:55Z</dcterms:modified>
</cp:coreProperties>
</file>