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codeName="ThisWorkbook"/>
  <mc:AlternateContent xmlns:mc="http://schemas.openxmlformats.org/markup-compatibility/2006">
    <mc:Choice Requires="x15">
      <x15ac:absPath xmlns:x15ac="http://schemas.microsoft.com/office/spreadsheetml/2010/11/ac" url="C:\01-Works\02-Work\06-Projects\S01-Rajiv-Malhotra\"/>
    </mc:Choice>
  </mc:AlternateContent>
  <bookViews>
    <workbookView xWindow="0" yWindow="0" windowWidth="20490" windowHeight="9045" xr2:uid="{00000000-000D-0000-FFFF-FFFF00000000}"/>
  </bookViews>
  <sheets>
    <sheet name="Sheet1" sheetId="3" r:id="rId1"/>
    <sheet name="Old-Formats" sheetId="5" r:id="rId2"/>
  </sheets>
  <definedNames>
    <definedName name="_xlnm._FilterDatabase" localSheetId="0" hidden="1">Sheet1!$A$1:$J$781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1" i="3" l="1"/>
  <c r="O82" i="3"/>
  <c r="O83" i="3"/>
  <c r="O84" i="3"/>
  <c r="O85" i="3"/>
  <c r="O86" i="3"/>
  <c r="O80" i="3"/>
  <c r="M86" i="3"/>
  <c r="M85" i="3"/>
  <c r="M84" i="3"/>
  <c r="M83" i="3"/>
  <c r="M82" i="3"/>
  <c r="M81" i="3"/>
  <c r="M80" i="3"/>
  <c r="O13" i="3" l="1"/>
  <c r="O10" i="3"/>
  <c r="O76" i="3"/>
  <c r="O75" i="3"/>
  <c r="O74" i="3"/>
  <c r="O73" i="3"/>
  <c r="O72" i="3"/>
  <c r="O71" i="3"/>
  <c r="O70" i="3"/>
  <c r="O69" i="3"/>
  <c r="O68" i="3"/>
  <c r="O66" i="3"/>
  <c r="O65" i="3"/>
  <c r="O64" i="3"/>
  <c r="O63" i="3"/>
  <c r="O67" i="3"/>
  <c r="Q4" i="5"/>
  <c r="Q3" i="5"/>
  <c r="P4" i="5"/>
  <c r="O4" i="5"/>
  <c r="M4" i="5"/>
  <c r="M3" i="5"/>
  <c r="H2" i="5"/>
  <c r="M13" i="3" l="1"/>
  <c r="M10" i="3"/>
  <c r="M64" i="3" l="1"/>
  <c r="M65" i="3"/>
  <c r="M66" i="3"/>
  <c r="M67" i="3"/>
  <c r="M68" i="3"/>
  <c r="M69" i="3"/>
  <c r="M70" i="3"/>
  <c r="M71" i="3"/>
  <c r="M72" i="3"/>
  <c r="M73" i="3"/>
  <c r="M74" i="3"/>
  <c r="M75" i="3"/>
  <c r="M76" i="3"/>
  <c r="M63" i="3"/>
  <c r="H2" i="3" l="1"/>
  <c r="H3" i="3"/>
  <c r="H4" i="3"/>
  <c r="H5" i="3"/>
  <c r="H6" i="3"/>
  <c r="H7" i="3"/>
  <c r="H8" i="3"/>
  <c r="H9" i="3"/>
  <c r="H11" i="3"/>
  <c r="H12" i="3"/>
  <c r="H14"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77" i="3"/>
  <c r="H78" i="3"/>
  <c r="H79"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G1" authorId="0" shapeId="0" xr:uid="{045D5920-CA52-4F9B-916D-737BD1097A02}">
      <text>
        <r>
          <rPr>
            <b/>
            <sz val="9"/>
            <color indexed="81"/>
            <rFont val="Tahoma"/>
            <family val="2"/>
          </rPr>
          <t>Hari Thapliyal:</t>
        </r>
        <r>
          <rPr>
            <sz val="9"/>
            <color indexed="81"/>
            <rFont val="Tahoma"/>
            <family val="2"/>
          </rPr>
          <t xml:space="preserve">
Wherever Descriptionis empty, it can be copied from Clip Title</t>
        </r>
      </text>
    </comment>
    <comment ref="V1" authorId="0" shapeId="0" xr:uid="{00000000-0006-0000-0000-000001000000}">
      <text>
        <r>
          <rPr>
            <b/>
            <sz val="9"/>
            <color indexed="81"/>
            <rFont val="Tahoma"/>
            <charset val="1"/>
          </rPr>
          <t>Hari Thapliyal:</t>
        </r>
        <r>
          <rPr>
            <sz val="9"/>
            <color indexed="81"/>
            <rFont val="Tahoma"/>
            <charset val="1"/>
          </rPr>
          <t xml:space="preserve">
When content is good but record quality is bad.</t>
        </r>
      </text>
    </comment>
    <comment ref="W1" authorId="0" shapeId="0" xr:uid="{00000000-0006-0000-0000-000002000000}">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Hari Thapliyal</author>
  </authors>
  <commentList>
    <comment ref="G1" authorId="0" shapeId="0" xr:uid="{6A14CCB9-E899-476B-A054-20431521AEFB}">
      <text>
        <r>
          <rPr>
            <b/>
            <sz val="9"/>
            <color indexed="81"/>
            <rFont val="Tahoma"/>
            <family val="2"/>
          </rPr>
          <t>Hari Thapliyal:</t>
        </r>
        <r>
          <rPr>
            <sz val="9"/>
            <color indexed="81"/>
            <rFont val="Tahoma"/>
            <family val="2"/>
          </rPr>
          <t xml:space="preserve">
Wherever Descriptionis empty, it can be copied from Clip Title</t>
        </r>
      </text>
    </comment>
    <comment ref="X1" authorId="0" shapeId="0" xr:uid="{81058FB1-1B1A-4746-B655-62CE4CE575DD}">
      <text>
        <r>
          <rPr>
            <b/>
            <sz val="9"/>
            <color indexed="81"/>
            <rFont val="Tahoma"/>
            <charset val="1"/>
          </rPr>
          <t>Hari Thapliyal:</t>
        </r>
        <r>
          <rPr>
            <sz val="9"/>
            <color indexed="81"/>
            <rFont val="Tahoma"/>
            <charset val="1"/>
          </rPr>
          <t xml:space="preserve">
When content is good but record quality is bad.</t>
        </r>
      </text>
    </comment>
    <comment ref="Y1" authorId="0" shapeId="0" xr:uid="{81FFEAF8-6B02-4B51-9A00-EBAB2193D2DC}">
      <text>
        <r>
          <rPr>
            <b/>
            <sz val="9"/>
            <color indexed="81"/>
            <rFont val="Tahoma"/>
            <charset val="1"/>
          </rPr>
          <t>Hari Thapliyal:</t>
        </r>
        <r>
          <rPr>
            <sz val="9"/>
            <color indexed="81"/>
            <rFont val="Tahoma"/>
            <charset val="1"/>
          </rPr>
          <t xml:space="preserve">
Good Quality, Less Viewed or Upload Long back can be replayed when new content cannot be created</t>
        </r>
      </text>
    </comment>
  </commentList>
</comments>
</file>

<file path=xl/sharedStrings.xml><?xml version="1.0" encoding="utf-8"?>
<sst xmlns="http://schemas.openxmlformats.org/spreadsheetml/2006/main" count="3220" uniqueCount="1744">
  <si>
    <t>"Breaking India" book launch - Swami Dayananda Saraswati - Part 1.wmv</t>
  </si>
  <si>
    <t>Rajiv Malhotra's Book "Breaking India" Launch by Pujya Swami Dayananda Saraswati - Part 2</t>
  </si>
  <si>
    <t>"Breaking India" book launch - Admiral Nayyar.wmv</t>
  </si>
  <si>
    <t>Cho Ramaswamy - "Breaking India" Book Launch</t>
  </si>
  <si>
    <t>"Breaking India" Launch Ritual</t>
  </si>
  <si>
    <t>S. Ramachandran - "Breaking India" Book Launch</t>
  </si>
  <si>
    <t>S. Gurumurthy - Chennai Launch of "Breaking India"</t>
  </si>
  <si>
    <t>The Authors Discuss Breaking India</t>
  </si>
  <si>
    <t>"Breaking India" Panel #1</t>
  </si>
  <si>
    <t>"Breaking India" Panel #6</t>
  </si>
  <si>
    <t>"Breaking India" panel # 4</t>
  </si>
  <si>
    <t>"Breaking India" panel #8</t>
  </si>
  <si>
    <t>"Breaking India" panel #5</t>
  </si>
  <si>
    <t>"Breaking India" Panel #2</t>
  </si>
  <si>
    <t>"Breaking India" Panel #3</t>
  </si>
  <si>
    <t>"Breaking India" Panel #7</t>
  </si>
  <si>
    <t>"Breaking India" Panel #9</t>
  </si>
  <si>
    <t>"Breaking India" panel #11</t>
  </si>
  <si>
    <t>"Breaking India" panel #10</t>
  </si>
  <si>
    <t>Princeton University: Talk by Rajiv Malhotra - Part 1</t>
  </si>
  <si>
    <t>Princeton University: Introduction by Vineet Chander</t>
  </si>
  <si>
    <t>Princeton University: Talk by Rajiv Malhotra - Part 2</t>
  </si>
  <si>
    <t>Princeton University: Talk by Rajiv Malhotra - Part 3</t>
  </si>
  <si>
    <t>Princeton University: Talk by Reverend Thompson - Part 1</t>
  </si>
  <si>
    <t>Princeton University: Talk by Reverend Thompson - Part 2</t>
  </si>
  <si>
    <t>Princeton University: Questions and Answers - Part 1</t>
  </si>
  <si>
    <t>Princeton University: Questions and Answers Unfortunate Incident</t>
  </si>
  <si>
    <t>Princeton University: Questions and Answers - Part 2</t>
  </si>
  <si>
    <t>Princeton University: Response by Rajiv Malhotra to Reverend Thompson</t>
  </si>
  <si>
    <t>Princeton University: Reactions After Event</t>
  </si>
  <si>
    <t>Atlanta April 23rd, 2011: Introduction by Krishna Kirti Das, President, The Samprajyna Institute</t>
  </si>
  <si>
    <t>Atlanta April 23rd, 2011: Introduction by Dr. Basant K. Tariyal</t>
  </si>
  <si>
    <t>Atlanta April 23rd, 2011: Talk by Rajiv Malhotra - Part 1</t>
  </si>
  <si>
    <t>Atlanta April 23rd, 2011: Talk by Rajiv Malhotra - Part 2</t>
  </si>
  <si>
    <t>Atlanta April 23rd, 2011: Talk by Rajiv Malhotra - Part 3</t>
  </si>
  <si>
    <t>Atlanta April 23rd, 2011: Questions and Answers - Part 1</t>
  </si>
  <si>
    <t>Atlanta April 23rd, 2011: Questions and Answers - Part 2</t>
  </si>
  <si>
    <t>Atlanta April 23rd, 2011: Conclusion by Gokul Kunnath</t>
  </si>
  <si>
    <t>God and Identity: Rajiv Malhotra &amp; Joshua Stanton #1</t>
  </si>
  <si>
    <t>Brahman and Karma: Rajiv Malhotra &amp; Joshua Stanton #2</t>
  </si>
  <si>
    <t>Why Reincarnation: Rajiv Malhotra &amp; Joshua Stanton #3</t>
  </si>
  <si>
    <t>Limits &amp; Possibilities of Self: Rajiv Malhotra &amp; Joshua Stanton #4</t>
  </si>
  <si>
    <t>History &amp; Dharmic Traditions: Rajiv Malhotra &amp; Joshua Stanton #8</t>
  </si>
  <si>
    <t>Personal Motivations: Rajiv Malhotra &amp; Joshua Stanton #5</t>
  </si>
  <si>
    <t>Dharma &amp; Modern India: Rajiv Malhotra &amp; Joshua Stanton #9</t>
  </si>
  <si>
    <t>Educating the Next Generation: Rajiv Malhotra &amp; Joshua Stanton #11</t>
  </si>
  <si>
    <t>Dharmic Framework for Dialogue: Rajiv Malhotra &amp; Joshua Stanton #10</t>
  </si>
  <si>
    <t>Language and Difference: Rajiv Malhotra &amp; Joshua Stanton #6</t>
  </si>
  <si>
    <t>History Centrism As the Problem: Rajiv Malhotra and Joshua Stanton #7</t>
  </si>
  <si>
    <t>Rajiv Malhotra California June 2011 - 1: Importance of Managing our Civilization Discourse</t>
  </si>
  <si>
    <t>Rajiv Malhotra California June 2011 - 2: Changing the Game through Non-Ignorable Interventions</t>
  </si>
  <si>
    <t>Rajiv Malhotra California June 2011 - 3: Anti-India Nexuses</t>
  </si>
  <si>
    <t>Rajiv Malhotra California: #4 Exploiting India's Minorities</t>
  </si>
  <si>
    <t>Rajiv Malhotra California June 2011 - 5: Q &amp; A (Los Angeles) 1</t>
  </si>
  <si>
    <t>Rajiv Malhotra California June 2011 - 6: Q &amp; A (Los Angeles) 2</t>
  </si>
  <si>
    <t>Rajiv Malhotra California June 2011 - 7: Q &amp; A (Los Angeles) 3</t>
  </si>
  <si>
    <t>Rajiv Malhotra California June 2011 - 8: Q &amp; A (Bay Area) 4</t>
  </si>
  <si>
    <t>Rajiv Malhotra California June 2011 - 9: Q &amp; A (Bay Area) 5</t>
  </si>
  <si>
    <t>Hindu Unity Day: Dallas August, 2011</t>
  </si>
  <si>
    <t>Rajiv Malhotra: #1 Seminar in Houston, Book: Breaking India</t>
  </si>
  <si>
    <t>Rajiv Malhotra: #3 Seminar in Houston, Book: Breaking India</t>
  </si>
  <si>
    <t>Rajiv Malhotra: #2 Seminar in Houston, Book: Breaking India</t>
  </si>
  <si>
    <t>Rajiv Malhotra: #4 Seminar in Houston, Book: Breaking India</t>
  </si>
  <si>
    <t>Seminar in Houston, Book: Breaking India #5</t>
  </si>
  <si>
    <t>Seminar in Houston, Book: Breaking India #6</t>
  </si>
  <si>
    <t>Houston Seminar on Breaking India: September 11, 2011 - Audience Q &amp; A with Rajiv Malhotra Vid 7</t>
  </si>
  <si>
    <t>Houston Seminar on Breaking India: September 11, 2011 - Jayakumar (Chief Organizer) Vid 8</t>
  </si>
  <si>
    <t>Introductory talk at Uberoi Foundation - Oct 1st, 2011</t>
  </si>
  <si>
    <t>Rajiv Malhotra at Univ. of Delhi, Psychology Department, presenting BEING DIFFERENT</t>
  </si>
  <si>
    <t>HarperCollins launch of BEING DIFFERENT by Rajiv Malhotra - Part 1 - Preliminaries</t>
  </si>
  <si>
    <t>HarperCollins launch of BEING DIFFERENT - Pt 2 Pavan Verma Indian Ambassador to Bhutan</t>
  </si>
  <si>
    <t>HarperCollins launch of BEING DIFFERENT by Rajiv Malhotra Part 3 - Madhu Khanna, Prof of Religion</t>
  </si>
  <si>
    <t>Mark Tully Discusses Rajiv Malhotra's Book BEING DIFFERENT</t>
  </si>
  <si>
    <t>Rajiv Malhotra's Book "Being Different" Event with Swami Dayananda Saraswati</t>
  </si>
  <si>
    <t>Being Different at YPO/WPO, Madras: Rajiv Malhotra's Talk</t>
  </si>
  <si>
    <t>IIT Madras: Rajiv Malhotra talk on "Being Different" Part 1</t>
  </si>
  <si>
    <t>Being Different: IIT Madras Part 3 - Q&amp;A</t>
  </si>
  <si>
    <t>Rajiv Malhotra's Opening Remarks- His Discussion with Prof Francis Clooney of Harvard: UMass 1</t>
  </si>
  <si>
    <t>Response to BEING DIFFERENT by Prof Francis Clooney of Harvard: UMass 2</t>
  </si>
  <si>
    <t>Rajiv Malhotra's Response to Francis Clooney on BEING DIFFERENT: UMass 3</t>
  </si>
  <si>
    <t>Being Different —Rajiv &amp; Francis Clooney's Q&amp;A with Students of UMass: 4</t>
  </si>
  <si>
    <t>IIT Madras Part 2 - Comments on BEING DIFFERENT by Prof. Nellickappilly &amp; Prof. Venkatakrishnan</t>
  </si>
  <si>
    <t>Part 2- Mata Amritanandamayi's Univ: Ann Berliner, Prof. CA State Univ. Comments on BEING DIFFERENT</t>
  </si>
  <si>
    <t>Being Different: India's Challenge to Western Universalism_Full Talk</t>
  </si>
  <si>
    <t>IISc Video 2 - Comments by T.V. Mohandas Pai, Former Board member of Infosys</t>
  </si>
  <si>
    <t>Rajiv Malhotra explains his Systems Model of History Centrism at IISc</t>
  </si>
  <si>
    <t>IISc Video 3 - Comments by Roddam Narasimha, Scientist</t>
  </si>
  <si>
    <t>IISc Video 4 - Q &amp; A</t>
  </si>
  <si>
    <t>Rajiv Malhotra's TV Interview with Prof. Thakur of Jawaharlal Nehru University</t>
  </si>
  <si>
    <t>Breaking India book by Rajiv Malhotra Bangalore_ Intro by TS Mohan #1</t>
  </si>
  <si>
    <t>Breaking India book by Rajiv Malhotra: Talk by Dr Swamy Part 2</t>
  </si>
  <si>
    <t>Being Different or Being Digested - Univ of Massachusetts</t>
  </si>
  <si>
    <t>Rajiv Malhotra's Talk at Kitab Khana, Mumbai's Premier Bookstore</t>
  </si>
  <si>
    <t>Rajiv Malhotra's Keynote Address at Institute of Social &amp; Economical Change, Bangalore</t>
  </si>
  <si>
    <t>Rajiv Malhotra at Somaiya Institutes, Mumbai - Part 1: Introduction (in Sanskrit &amp; English)</t>
  </si>
  <si>
    <t>Rajiv Malhotra at Somaiya Institute, Mumbai: #3 Hindi Q&amp;A</t>
  </si>
  <si>
    <t>Rajiv Malhotra at Somaiya Institutes, Mumbai - Part 4: English Q&amp;A</t>
  </si>
  <si>
    <t>Rajiv Malhotra at Somaiya Institutes, Mumbai - Part 2: Lecture</t>
  </si>
  <si>
    <t>Rajiv Malhotra Lecture at Young Presidents' Organization, Kolkata</t>
  </si>
  <si>
    <t>Keynote at Spirituality &amp; Management Conference, IIM B</t>
  </si>
  <si>
    <t>Talk at Bhabha Atomic Research Center, Mumbai: Rajiv Malhotra</t>
  </si>
  <si>
    <t>Rajiv Malhotra talk at Arsha Vidya</t>
  </si>
  <si>
    <t>Rajiv Malhotra's Lecture on U-Turn Theory, Lady Sri Ram College, Delhi</t>
  </si>
  <si>
    <t>Tsunami: The Untold Story by Rajiv Malhotra, 2005</t>
  </si>
  <si>
    <t>Rajiv Malhotra: Globalization &amp; World Peace, Asian Indian Chamber of Commerce, Nov 16 2008</t>
  </si>
  <si>
    <t>Rajiv Malhotra's Where is India in the Eagle's Eye?</t>
  </si>
  <si>
    <t>American Theory-Making on India: "Saving Indians from India" by Rajiv Malhotra 2005 at IIC Delhi</t>
  </si>
  <si>
    <t>Where is India in the Encounter of Civilizations? by Rajiv Malhotra, 2009</t>
  </si>
  <si>
    <t>Rajiv Malhotra's Lecture on Academic Colonization Delivered at Uberoi Foundation 2010</t>
  </si>
  <si>
    <t>Rajiv Malhotra Invading the Sacred Book Launch Best of Mumbai &amp; Delhi July 1st &amp; 2nd, 2007</t>
  </si>
  <si>
    <t>Seminar on BEING DIFFERENT at Banaras Hindu University: Vid 1 - Introductions</t>
  </si>
  <si>
    <t>Seminar on BEING DIFFERENT at BHU: Vid 3 - Indranath Chaudhuri, Ex-Director, Sahitya Academy</t>
  </si>
  <si>
    <t>Seminar on BEING DIFFERENT at Banaras Hindu University #2</t>
  </si>
  <si>
    <t>Seminar on BEING DIFFERENT at Banaras Hindu University: Vid 5 - Bettina Baumer, Indologist, Varanasi</t>
  </si>
  <si>
    <t>Seminar on BEING DIFFERENT at BHU: Vid 4 - Oscar Pujol, Director Institute Cervates, Delhi</t>
  </si>
  <si>
    <t>Seminar on BEING DIFFERENT at Banaras Hindu University: Vid 6 - Kamal Datt Tripathi, IGNCA, Varanasi</t>
  </si>
  <si>
    <t>Seminar on BEING DIFFERENT at Banaras Hindu University: 7 - Rajiv Malhotra</t>
  </si>
  <si>
    <t>Seminar on BEING DIFFERENT at Banaras Hindu University: Vid 8 - Audience Q&amp;A, Comments</t>
  </si>
  <si>
    <t>Manindra Thakur Event Jan 2012 Vid 3 - Debating Western Universalism, Digestion, &amp; U-Turns</t>
  </si>
  <si>
    <t>Manindra Thakur Event Jan 2012 Vid 4 - Book Project: Indian Approach to Social Sciences</t>
  </si>
  <si>
    <t>Manindra Thakur Event Jan 2012 Vid 2 - Participants remarks on Decolonizing the Social Sciences</t>
  </si>
  <si>
    <t>Rajiv Malhotra Lecture on Gandhi "US-India Relations at the Crossroads" UMASS Dartmouth Oct 8, 2009</t>
  </si>
  <si>
    <t>Rajiv Malhotra Lecture on Gandhi "Using Gandhi's Lens Today" UMASS Dartmouth Oct 9, 2009</t>
  </si>
  <si>
    <t>Manindra Thakur Event Jan 2012 Vid 1 - Introduction by Prof. Thakur (JNU) &amp; Rajiv Malhotra</t>
  </si>
  <si>
    <t>Rajiv Malhotra Talk at Auroville Video 1 - Differences in Philosophy</t>
  </si>
  <si>
    <t>Rajiv Malhotra at Auroville Video 2 - Q&amp;A with Audience</t>
  </si>
  <si>
    <t>Rajiv Malhotra Keynote Address at JNU on: Science &amp; Indian Traditions</t>
  </si>
  <si>
    <t>Pondy Event Vid 4 - Comments by five prominent scholars of Sri Aurobindo</t>
  </si>
  <si>
    <t>Rajiv Malhotra Debates a German U-Turner who returned to Christ from Sri Aurobindo</t>
  </si>
  <si>
    <t>Pondy Event Vid 1 - Introduction by Anand Reddy, SACAR</t>
  </si>
  <si>
    <t>Pondy Event Vid 7 - Q&amp;A - New Western religions that are not history centric</t>
  </si>
  <si>
    <t>Pondy Event Vid 8 - Q&amp;A - Relevance to Modern Youth</t>
  </si>
  <si>
    <t>Pondicherry Event Vid 2_Rajiv Malhotra's Talk Part 1 - U Turn Theory</t>
  </si>
  <si>
    <t>Pondy Event Vid 3 - Rajiv Malhotra Talk Part 2: BEING DIFFERENT book</t>
  </si>
  <si>
    <t>Pondy Event Vid 5 - Rajiv Malhotra's Response to the Expert Comments</t>
  </si>
  <si>
    <t>Pondy Event Vid 9 - Director's Concluding Remarks</t>
  </si>
  <si>
    <t>Indian Knowledge Systems: IIT Alumni Event, Washington DC #1</t>
  </si>
  <si>
    <t>Chinmaya Mission Washington, DC Vid 1 - Introduction</t>
  </si>
  <si>
    <t>Indian Knowledge Systems Vid 2 - Rajiv Malhotra Q &amp; A</t>
  </si>
  <si>
    <t>Chinmaya Mission Washington, DC Vid 2 - Difference &amp; Related Issues</t>
  </si>
  <si>
    <t>Chinmaya Mission Washington, DC Vid 3 - Digestion: What, Why, How</t>
  </si>
  <si>
    <t>Chinmaya Mission Washington, DC Vid 4 - History Centrism &amp; Identity Issues</t>
  </si>
  <si>
    <t>Chinmaya Mission Washington, DC Vid 5 - Integral Unity, Chaos, Self-Organization</t>
  </si>
  <si>
    <t>Chinmaya Mission Washington, DC Vid 6 - Indian Contributions Define our Difference</t>
  </si>
  <si>
    <t>Chinmaya Mission Washington, DC Vid 7 - Other Q &amp; A</t>
  </si>
  <si>
    <t>Chinmaya Mission Washington, DC Vid 8 -Book Signing</t>
  </si>
  <si>
    <t>University of Toronto - Q&amp;A with Rajiv Malhotra</t>
  </si>
  <si>
    <t>Toronto Civic Center, March 17, 2012 - Q&amp;A</t>
  </si>
  <si>
    <t>Vedic Culture Center, March 18, 2012</t>
  </si>
  <si>
    <t>U of Toronto - Talks</t>
  </si>
  <si>
    <t>Toronto Civic Center, March 17, 2012 - Lecture</t>
  </si>
  <si>
    <t>U Ontario - Lecture March 19, 2012</t>
  </si>
  <si>
    <t>U Ontario - Q and A, March 19, 2012</t>
  </si>
  <si>
    <t>Hindi Mahaotsav May 12, 2012</t>
  </si>
  <si>
    <t>Rajiv Malhotra on the Need of Academic Study of Hinduism at WAVES 2008 - Vid 1</t>
  </si>
  <si>
    <t>Rajiv Malhotra on Challenges facing Hinduism in USA at WAVES 2008 - Vid 2</t>
  </si>
  <si>
    <t>Rajiv Malhotra on Challenges for Hindus in Academics at Waves 2008 - Vid 3</t>
  </si>
  <si>
    <t>Rajiv Malhotra on European race theory and conversion of Jatis into Castes at Waves 2008 - Vid 4</t>
  </si>
  <si>
    <t>Rajiv Malhotra on Creation of Dravidian Identity among Indians at Waves 2008 - Vid 5</t>
  </si>
  <si>
    <t>Rajiv Malhotra on Mapping of India onto European framework at Waves 2008 - Vid 6</t>
  </si>
  <si>
    <t>Rajiv Malhotra on Colonial Institutional infrastructure in India at Waves 2008 - Vid 7</t>
  </si>
  <si>
    <t>Rajiv Malhotra on British justification for colonizing India at Waves 2008 - Vid 8</t>
  </si>
  <si>
    <t>Rajiv Malhotra on 'Good Cop Bad Cop' method and expansion of West in India at Waves 2008 - Vid 9</t>
  </si>
  <si>
    <t>Rajiv Malhotra on Origin of Liberalism in India at Waves 2008 - Vid 10</t>
  </si>
  <si>
    <t>Why Tibet is Important to People Everywhere: Rajiv Malhotra</t>
  </si>
  <si>
    <t>Chicago June 2nd 2012</t>
  </si>
  <si>
    <t>Q&amp;A at two Chicago temples, June 3, 2012</t>
  </si>
  <si>
    <t>Lecture on BEING DIFFERENT, June 3, 2012</t>
  </si>
  <si>
    <t>Introduction by head of Chinmaya Mission, Toronto May 2012</t>
  </si>
  <si>
    <t>Q&amp;A at Chinmaya Mission, Toronto, May 2012</t>
  </si>
  <si>
    <t>Talk at Chinmaya Mission, Toronto, May 2012</t>
  </si>
  <si>
    <t>Christianity Explained by Rajiv Malhotra</t>
  </si>
  <si>
    <t>Talk at Lakshmi Narayan Mandir, Toronto, May 25, 2012</t>
  </si>
  <si>
    <t>Keynote address at 14th annual Indian heritage day, toronto, May 26, 2012</t>
  </si>
  <si>
    <t>Toronto Public Discussions on Dharma Civilization, May 26 - 29, 2012</t>
  </si>
  <si>
    <t>Lecture-Duscussion at Vidya Bharati Foundation of Canada, May 27, 2012</t>
  </si>
  <si>
    <t>Swami Dayanand Saraswati introduces Rajiv Malhotra at The Hindu Dharma Acharya Sabha, 07 Nov 2012</t>
  </si>
  <si>
    <t>Rajiv Malhotra: Debating Identity with NRI Youths</t>
  </si>
  <si>
    <t>Interview on Sudarshan TV, April 2013</t>
  </si>
  <si>
    <t>Brand India &amp; Narayan Murthy: Rajiv Malhotra #1</t>
  </si>
  <si>
    <t>Are Indians Buying Back Their Knowledge From the West #5</t>
  </si>
  <si>
    <t>Is Written Evidence Needed to Authenticate a Source #2</t>
  </si>
  <si>
    <t>Argument with a Social Scientist at IIT Bombay: Rajiv Malhotra #3</t>
  </si>
  <si>
    <t>How &amp; Why Rajiv Malhotra Got Involved In These Activities #4</t>
  </si>
  <si>
    <t>Chaos, Decentralization, Self Organization - Pros &amp; Cons #10</t>
  </si>
  <si>
    <t>U-Turns Caused By Our Neglect #6</t>
  </si>
  <si>
    <t>Loss of Purva-paksha Tradition and Consequences #7</t>
  </si>
  <si>
    <t>Social Sciences In Indian Colleges is Modelled On Western Social Constructs #9</t>
  </si>
  <si>
    <t>Decolonization, Purvapaksha, Secularism, Indian Identity #8</t>
  </si>
  <si>
    <t>Relevance of Indian Knowledge Systems: Rajiv Malhotra</t>
  </si>
  <si>
    <t>History of Indian Science Technology, SIES Mgt School, Mumbai: Rajiv Malhotra</t>
  </si>
  <si>
    <t>Commerce College 2013 1. Introduction</t>
  </si>
  <si>
    <t>Commerce College . 13 3.Discussion: We Understand the Americans better than we Understand Ourselves</t>
  </si>
  <si>
    <t>Commerce College 2013 2. - Lecture: My journey; the Indian crisis; Sensex economy and modern shudras</t>
  </si>
  <si>
    <t>Commerce College 2013 4. Discussion: Assimilation and retaining Civilizational Distinctiveness</t>
  </si>
  <si>
    <t>Commerce College 2013 5. Discussion: What inspired me and the role of my sadhana</t>
  </si>
  <si>
    <t>Commerce College 2013 6. Discussion: What should be goal of students - career or serve the culture</t>
  </si>
  <si>
    <t>Commerce College 2013 7. Role of Indian languages, control of global standards discourse, &amp; power</t>
  </si>
  <si>
    <t>Commerce College 2013 8. Discussion: Causes of youth disconnect from deep knowledge of roots</t>
  </si>
  <si>
    <t>Indian Qualities that are Special &amp; Exportable_Commerce College 2013 #9</t>
  </si>
  <si>
    <t>Baba Ramdev's Ashram: A Welcome Hug &amp; Discussion on Reversing the Gaze #1</t>
  </si>
  <si>
    <t>Baba Ramdev's Ashram Vid 11: How to Name &amp; Position Hindi Edition of Breaking India</t>
  </si>
  <si>
    <t>Baba Ramdev's Ashram: Rajiv &amp; Baba Brainstorm #14</t>
  </si>
  <si>
    <t>Baba Ramdev Introduces Rajiv Malhotra to his Ashram Audience #2</t>
  </si>
  <si>
    <t>How Ayurveda Got Plagiarized by the Aveda Brand #5</t>
  </si>
  <si>
    <t>Rajiv Malhotra Exposes How Foreign Nexuses Operate in India #4</t>
  </si>
  <si>
    <t>Baba Ramdev's Ashram Vid 3: Rajiv &amp; Baba Ramdev Discuss Long Range Forces Breaking India</t>
  </si>
  <si>
    <t>Overview of Rajiv's Mission to Decolonize India Studies #6</t>
  </si>
  <si>
    <t>Baba Ramdev's Ashram Vid 10: What inspired Rajiv to Research &amp; Write</t>
  </si>
  <si>
    <t>Baba Ramdev's Ashram Vid 12: Baba Ramdev's Comments on Rajiv's Talk &amp; Work</t>
  </si>
  <si>
    <t>Why People of India did not get Genocided like Native Americans: Rajiv Malhotra #9</t>
  </si>
  <si>
    <t>Baba Ramdev's Ashram Vid 8: Indian Civilization Spread by Different Means than Others</t>
  </si>
  <si>
    <t>Why Rajiv Malhotra Endorses Baba Ramdev as President of India #7</t>
  </si>
  <si>
    <t>Rajiv Malhotra's Google Hangout for a Better India</t>
  </si>
  <si>
    <t>Introduction by the Director of Vivekananda Int'l Foundation</t>
  </si>
  <si>
    <t>Arun Shourie quotes Indra's Net to clarify 'vasudhaiva kutumbakam'</t>
  </si>
  <si>
    <t>Conclusion and Book Signing</t>
  </si>
  <si>
    <t>Arun Shourie's Lecture on Rajiv Malhotra's Book "Indra's Net"</t>
  </si>
  <si>
    <t>Rajiv Malhotra's Lecture on Indra's Net</t>
  </si>
  <si>
    <t>Public Meeting &amp; Talk on 'Indra's Net' in Bangalore, 19 Jan 2014: Opening Ceremonies</t>
  </si>
  <si>
    <t>Public Meeting &amp; Talk on 'Indra's Net' Bangalore, 1/19/2014: Is Hinduism defined as a way of life?</t>
  </si>
  <si>
    <t>Public Meeting &amp; Talk on 'Indra's Net' Bangalore, 1/19/2014: Why is the book titled 'Indra's Net'?</t>
  </si>
  <si>
    <t>Rajiv Malhotra Talk on new Book 'Indra's Net' Bengaluru: What should we do about media biases</t>
  </si>
  <si>
    <t>Public Meeting &amp; Talk on "Indra's Net" Bangalore 1/19/14: Where do you see India in the year 2020?</t>
  </si>
  <si>
    <t>Talk on 'Indra's Net': Clarification on Mutual Respect</t>
  </si>
  <si>
    <t>What is wrong with Ford Foundation: Rajiv Malhotra</t>
  </si>
  <si>
    <t>Public Meeting &amp; Talk on 'Indra's Net' in Bangalore 1/19/14: Description of Rajiv's Bangalore trip</t>
  </si>
  <si>
    <t>Public Meeting/Talk on 'Indra's Net' Bangalore 1/19/14: Release Kannada edition of Being Different</t>
  </si>
  <si>
    <t>Talk on his The Book 'Indra's Net' by Rajiv Malhotra in Bangalore</t>
  </si>
  <si>
    <t>'Indra's Net': Sri Sri Sri Nirmalanandanath Swamy's Address</t>
  </si>
  <si>
    <t>Public Meeting/Talk Indra's Net, Bangalore 1/19/14: N Kumar-Justice of Karnataka High Court Address</t>
  </si>
  <si>
    <t>Public Meeting &amp; Talk on 'Indra's Net' Bangalore 1/19/14: Conclusion of the event</t>
  </si>
  <si>
    <t>Ramakrishna Mission's Institute of Culture, Kolkata: Relationship between spirituality &amp; science?</t>
  </si>
  <si>
    <t>Ramakrishna Mission's Institute of Culture, Kolkata: Q&amp;A - Concerning the use of the word "Hindu"</t>
  </si>
  <si>
    <t>Ramakrishna Mission's Institute of Culture, Kolkata: Q&amp;A - Who composes a Grand Narrative?</t>
  </si>
  <si>
    <t>Is The Grand Narrative Divisive? How To Protect Our Openness?</t>
  </si>
  <si>
    <t>Ramakrishna Mission's Institute of Culture, Kolkata: Rajiv Malhotra's Lecture</t>
  </si>
  <si>
    <t>Let's Protect Our Adhyatmic (Inner) Sciences From Quackery: Rajiv Malhotra</t>
  </si>
  <si>
    <t>IITK Indian Mind Sciences &amp; Their Importance Today:Loss of Liberal Arts &amp; Creativity in Indian Univ</t>
  </si>
  <si>
    <t>IIT Kharagpur Indian Mind Sciences &amp; Their Importance Today: Rajiv's Guest Lecture</t>
  </si>
  <si>
    <t>IITK Indian Mind Sciences &amp; Their Importance Today: correct histories to pursue inner sciences</t>
  </si>
  <si>
    <t>IIT Kharagpur Indian Mind Sciences &amp; Their Importance Today: Inner Sciences &amp; Simple Living</t>
  </si>
  <si>
    <t>IITK Indian Mind Sciences &amp; Their Importance Today: Advance Indian Ed Beyond Supplying Tech Coolies</t>
  </si>
  <si>
    <t>Dr. Deepika Kothari introduces her film at launch of 'History of Yoga' film, Mumbai 1/26/2014</t>
  </si>
  <si>
    <t>Rajiv Malhotra Lecture as Chief Guest at launch of 'History of Yoga' film, Mumbai 1/26/2014</t>
  </si>
  <si>
    <t>Rajiv Malhotra's Endorsement of the Film, "History of Yoga"</t>
  </si>
  <si>
    <t>Event Introduction - Indus University Release of Indra's Net Jan 29 2014</t>
  </si>
  <si>
    <t>Indus University Release of The Book Indra's Net_Q&amp;A</t>
  </si>
  <si>
    <t>India's Grand Narrative &amp; Talk on The Book 'Indra's Net' at Indus Uniersity</t>
  </si>
  <si>
    <t>Rajiv Malhotra in Conversation with Mohandas Pai - Bangalore Literary Festival</t>
  </si>
  <si>
    <t>Rajiv Malhotra Panel Bangalore Literature Festival Sept, 2014</t>
  </si>
  <si>
    <t>Rajiv in conversation w/ Rajendra Pawar Chairman &amp; Harpal Singh Trustee, NIIT</t>
  </si>
  <si>
    <t>Rajiv Malhotra's inaugural message at the launch of the ASIAN LENS initiative by NIIT University</t>
  </si>
  <si>
    <t>1. Introduction to Q&amp;A session in Washington DC</t>
  </si>
  <si>
    <t>2. Rajiv describes the stages of his own journey over the past 20 years</t>
  </si>
  <si>
    <t>3. Who is Rajiv's guru</t>
  </si>
  <si>
    <t>4. What are the four books Rajiv has published thus far</t>
  </si>
  <si>
    <t>What is Neo Hinduism &amp; Why Our Opponents Want to Propagate it #5</t>
  </si>
  <si>
    <t>Why is Namaz Practice in Islam Not 'Embodied' in the Dharma Sense #6</t>
  </si>
  <si>
    <t>7. Explain your goal of being non ignorable</t>
  </si>
  <si>
    <t>8. What are your issues with funding India related chairs in the West</t>
  </si>
  <si>
    <t>9. How should we infiltrate the Western academy</t>
  </si>
  <si>
    <t>What Should Hindus do to Compete Against Church Seminaries Producing Research #10</t>
  </si>
  <si>
    <t>11. How to scale up Rajiv's work to become like a research seminary</t>
  </si>
  <si>
    <t>Rajiv Malhotra in conversation with Aam Admi Party leaders just before election</t>
  </si>
  <si>
    <t>Rajiv Malhotra: Chief Guest Manipal Univ_Intl Conf on Language &amp; Literature</t>
  </si>
  <si>
    <t>Western Dichotomies towards Dharma - Rajiv Malhotra Lecture at India House, Houston Dec 13 2014</t>
  </si>
  <si>
    <t>Hindu-Christian Debate Between Rajiv Malhotra &amp; Christian Eberhart</t>
  </si>
  <si>
    <t>Indian Americans &amp; Indian Grand Narrative - Rajiv Malhotra Lecture/Q&amp;A Woodlands Temple Dec 14 2014</t>
  </si>
  <si>
    <t>John Dayal - Debating foreign funded NGOs with John Dayal and others</t>
  </si>
  <si>
    <t>Rajiv Malhotra: Debating Foreign Funded NGOs with John Dayal &amp; others</t>
  </si>
  <si>
    <t>NDTV 'We the People' debate on Foreign NGOs moderated by Barkha Dutt</t>
  </si>
  <si>
    <t>Rajiv Opening Remarks - JNU Roundtable on Decolonizing the Academy &amp; Debating breaking India forces</t>
  </si>
  <si>
    <t>Dr. Tribhuvan Singh - JNU Roundtable on Decolonizing the Academy &amp; Debating breaking India forces</t>
  </si>
  <si>
    <t>Dr. Udit Raj Talk - JNU Roundtable on Decolonizing the Academy &amp; Debating Breaking India Forces</t>
  </si>
  <si>
    <t>Prof Girish Nath Jha - JNU Roundtable on Decolonizing the Academy &amp; Debating Breaking India Forces</t>
  </si>
  <si>
    <t>Concluding discussion turns into shouting match between students &amp; Udit Raj - JNU Roundtable</t>
  </si>
  <si>
    <t>Rajiv Malhotra's Talk at Art of Living: Where is Dharma in the 21st Century</t>
  </si>
  <si>
    <t>The Evolution of Yajna: Rajiv Malhotra at Maharishi University</t>
  </si>
  <si>
    <t>Are Indians ignoring our civilization while the West appropriates it</t>
  </si>
  <si>
    <t>Debate on 'Hinduism &amp; Indian Grand Narrative', Delhi Univ Psychology Dept</t>
  </si>
  <si>
    <t>Are Sanskrit Studies in the West becoming the New Orientalism?</t>
  </si>
  <si>
    <t>Lecture on Dharma, Sanskrit &amp; Science, Goa, Feb 26, 2015</t>
  </si>
  <si>
    <t>Lecture 'Is our Sanskriti being distorted by the Americanization of Sanskrit Studies' at Sastra Univ</t>
  </si>
  <si>
    <t>World Sanskrit Congress 2015: Is Sanskrit Dead or Alive, Political or Sacred</t>
  </si>
  <si>
    <t>Rajiv Malhotra's The Battle of Sanskrit Launch, Samskrita Bharati, Bengaluru</t>
  </si>
  <si>
    <t>The Importance of Swadeshi Indology: Rajiv Malhotra</t>
  </si>
  <si>
    <t>Reversing the Gaze (Purva-Paksha) on Western Indology, Karnataka Sanskrit University</t>
  </si>
  <si>
    <t>"Taking back our heritage: My message to India's youth" at IIT Madras</t>
  </si>
  <si>
    <t>Roddam Narasimha &amp; Mohandas Pai discuss "The Battle For Sanskrit" with Rajiv Malhotra</t>
  </si>
  <si>
    <t>Rajiv Malhotra's Encounter With The Indian Left at Tata Institute of Social Sciences</t>
  </si>
  <si>
    <t>In conversation with Madhu Kishwar: The Battle For Sanskrit</t>
  </si>
  <si>
    <t>"Geopolitics &amp; the study of Indian Civilization": A very large event at IIT Bombay</t>
  </si>
  <si>
    <t>Zee News_Rohit Sardana Interviews Rajiv Malhotra_Feb 2016</t>
  </si>
  <si>
    <t>Sri Sri Ravi Shankar Launches "The Battle For Sanskrit" in Art of Living Campus, Bangalore</t>
  </si>
  <si>
    <t>Chinmaya Mission, Amish Tripathi &amp; Rajiv Malhotra discuss "The Battle For Sanskrit"</t>
  </si>
  <si>
    <t>Art of Living: "The Battle For Sanskrit" talk in Bangalore ashram</t>
  </si>
  <si>
    <t>Rajiv Malhotra responds to questions at a Vedic Gurukulam, Bidadi</t>
  </si>
  <si>
    <t>Ramakrishna Mission (Chennai) presents Rajiv Malhotra's talk/Q&amp;A on: Sacredness and Sanskrit</t>
  </si>
  <si>
    <t>JNU: Rajiv Malhotra's New Book THE BATTLE FOR SANSKRIT_full video</t>
  </si>
  <si>
    <t>Battle For Sanskrit: How Samskrita Bharati &amp; Rajiv Malhotra can collaborate</t>
  </si>
  <si>
    <t>Rajiv Malhotra Darshan with Kanchi Shankaracharyas to Discuss Common Interests</t>
  </si>
  <si>
    <t>"Removing the burqa from our minds": Rajiv Malhotra's lecture &amp; interaction in Bangalore</t>
  </si>
  <si>
    <t>Delhi University's distinguished panel discusses THE BATTLE FOR SANSKRIT</t>
  </si>
  <si>
    <t>Rajiv Malhotra interviewed by young California enterpreneur, Balaji Srinivasan</t>
  </si>
  <si>
    <t>Are Indian Intellectuals Free Thinkers or Colonized: Indus University, TBFS Launch</t>
  </si>
  <si>
    <t>Kanchi Shankaracharya's devotees in USA discuss "The Battle For Sanskrit"</t>
  </si>
  <si>
    <t>Will Indian Corporate Leaders Support Swadeshi Indology?</t>
  </si>
  <si>
    <t>"The Battle For Sanskrit" discussed by Ramesh Pandey, VC of L.B.S. Rashtriya Sanskrit Vidyapeeth</t>
  </si>
  <si>
    <t>Samskrita Bharati panel discussion in Delhi: "The Battle For Sanskrit"</t>
  </si>
  <si>
    <t>Prof P.N. Shastry, VC, Rashtriya Sanskrit Sansthan, discusses "The Battle For Sanskrit"</t>
  </si>
  <si>
    <t>Dr Kutumba Sastry, President, International Association of Sanskrit Studies</t>
  </si>
  <si>
    <t>Bibek Debroy on "The Battle for Sanskrit"</t>
  </si>
  <si>
    <t>Rajiv Malhotra talk in Delhi Samskrita Bharati</t>
  </si>
  <si>
    <t>Q&amp;A on The Battle For Sanskrit. Samskrita Bharati event in Delhi</t>
  </si>
  <si>
    <t>How to be an intellectual kshatriya, by Rajiv Malhotra</t>
  </si>
  <si>
    <t>Swami Harshananda (senior monk of RK Mission) blessings at Intellectual Kshatriya workshop</t>
  </si>
  <si>
    <t>Columbia University Talk "Hinduphobia in Academia": Rajiv Malhotra</t>
  </si>
  <si>
    <t>Rajiv Malhotra at MIT: The Force Awakens</t>
  </si>
  <si>
    <t>NewsX: Dr Subramanian Swamy's Endorsement for Rajiv Malhotra</t>
  </si>
  <si>
    <t>Difference Between British Era Sepoys &amp; Today's Intellectual Sepoys</t>
  </si>
  <si>
    <t>People like Devdutt Pattanaik Subvert Hinduism While Seeming to Help it</t>
  </si>
  <si>
    <t>History-Centrism &amp; Dharma vis a vis Religion: Rajiv Malhotra</t>
  </si>
  <si>
    <t>Rajiv Malhotra explains the difference between Intellectual Kshatriya and Emotional Kshatriya</t>
  </si>
  <si>
    <t>Rajiv explains how Hindu values of tapas get distorted by naive Hindus selling out to US pop culture</t>
  </si>
  <si>
    <t>Rajiv Malhotra explains what it takes to become an Intellectual Kshatriya</t>
  </si>
  <si>
    <t>Rajiv Malhotra explains common misunderstanding of Maya among Hindus</t>
  </si>
  <si>
    <t>Rajiv Malhotra on 'Analysis of the Kurukshetra'. Interviewed by Vijaya Vishwanathan</t>
  </si>
  <si>
    <t>Wendy Doniger's Erotic Psychoanalysis Theory Has Not Been Countered: Rajiv Malhotra #1</t>
  </si>
  <si>
    <t>When Devdutt Pattanaik Reduces Indian Itihas to Myth, it is Freud's Ideas he is propagating #2</t>
  </si>
  <si>
    <t>Rajiv Malhotra &amp; Dr Swamy talk on Christian Missionaries Religion Conversion Tactics</t>
  </si>
  <si>
    <t>4 Rajiv Malhotra: Dealing with Dharma transforms even the most rooted Abrahamic</t>
  </si>
  <si>
    <t>5 Are today's Pandavas sitting in the VIP lounge watching the action on the battlefield with binocu</t>
  </si>
  <si>
    <t>3 Rajiv Malhotra explains the five types of people in the kurukshetra and analysis of each</t>
  </si>
  <si>
    <t>"Where are the Pandavas?" Rajiv Malhotra interviewed by Vijaya Vishwanathan</t>
  </si>
  <si>
    <t>Rajiv Malhotra on NDTV's We the People_Debate on Foreign NGOs #1</t>
  </si>
  <si>
    <t>KUPPUSWAMI SASTRI RESEARCH INSTITUTE (KSRI), Chennai, hosts Distinguished Lecture by Rajiv Malhotra</t>
  </si>
  <si>
    <t>Role of Hindu Temples: Rajiv Malhotra</t>
  </si>
  <si>
    <t>Rajiv Malhotra Motivates JNU Students to Speak Up Against Biased Professors #16</t>
  </si>
  <si>
    <t>N. Gopalaswami, former Chief Election Commissioner of India, and Rajiv Malhotra discuss TBFS</t>
  </si>
  <si>
    <t>The Attack on Kumbh Mela - Rajiv Malhotra Series on "Facebook LIVE" Part 1</t>
  </si>
  <si>
    <t>Indian Comfort With What is Termed as Chaos: Rajiv Malhotra #1</t>
  </si>
  <si>
    <t>Islamic destruction of temples can't be compared to local rivalries causing destruction #17</t>
  </si>
  <si>
    <t>How YOU can help in the Kurukshetra &amp; Increase our Impact: Rajiv Malhotra</t>
  </si>
  <si>
    <t>Rajiv Malhotra Explains the History of Indian Science &amp; Technology Volumes</t>
  </si>
  <si>
    <t>Rajiv Malhotra: When diversity is turned into vote bank, unity suffers #6</t>
  </si>
  <si>
    <t>Smritis are not frozen, need to be changed according to time &amp; context: Rajiv Malhotra #7</t>
  </si>
  <si>
    <t>Rajiv Malhotra: #1 How Hindu Open Architecture is the Bedrock of Indian Identity</t>
  </si>
  <si>
    <t>How Hindu Inferiority Complex Blocks Development of Indian Grand Narrative #2</t>
  </si>
  <si>
    <t>Rajiv Malhotra: Apathy, Ignorance, Laziness of Indians regarding their Civilization</t>
  </si>
  <si>
    <t>When Muslims &amp; Christians are More Equal than Hindus: Rajiv Malhotra #3</t>
  </si>
  <si>
    <t>Rajiv Malhotra: #4 Caste Based Reservations Act as Vote Bank</t>
  </si>
  <si>
    <t>Rajiv Malhotra: #5 Funding Swadeshi Scholarship for Swadeshi Viewpoint</t>
  </si>
  <si>
    <t>If All Religions Are The Same Then Why Remain Hindu: Rajiv Malhotra</t>
  </si>
  <si>
    <t>Rajiv Malhotra: Caste Cow Curry Joke in India #7</t>
  </si>
  <si>
    <t>How Christianity Inc is the Largest MNC in the World: Rajiv Malhotra #1</t>
  </si>
  <si>
    <t>Christianity Needs Major Reform: Rajiv Malhotra #2</t>
  </si>
  <si>
    <t>The False "Aryan Dravidian" Divide is Part of Official Govt Discourse on India: Rajiv Malhotra</t>
  </si>
  <si>
    <t>DIGESTION of Hindusim into Christianity: Rajiv Malhotra #7</t>
  </si>
  <si>
    <t>Rajiv Malhotra: Sanskrit Protects Dharma From Digestion</t>
  </si>
  <si>
    <t>The Attack on Kumbh Mela - Rajiv Malhotra Series on "Facebook LIVE" Part 2</t>
  </si>
  <si>
    <t>Response to Young Law Student &amp; Human Rights Activist #2</t>
  </si>
  <si>
    <t>Rajiv Malhotra responds: Why do we need others legitimacy if we are 1/6th of the world</t>
  </si>
  <si>
    <t>The Attack on Kumbh Mela - Rajiv Malhotra Series on "Facebook LIVE" Part 3</t>
  </si>
  <si>
    <t>Rajiv Malhotra Discusses the Idea of India &amp; Indian Identity</t>
  </si>
  <si>
    <t>Rajiv Malhotra: Difference Between Tolerance and Mutual Respect #4</t>
  </si>
  <si>
    <t>JNU student questions John Dayal and leaves him Dumbstruck!</t>
  </si>
  <si>
    <t>Rajiv Malhotra's Rejoinder to Kancha Ilaiah's Breaking India Activities</t>
  </si>
  <si>
    <t>Kumbh Mela 3.7: What should Indian Govt &amp; Leaders do to Save The Kumbh Mela</t>
  </si>
  <si>
    <t>Kumbh Mela 3.1: Rajiv responds to Viewers Questions about Akhadas</t>
  </si>
  <si>
    <t>Kumbh Mela 3.6: What can the Youth do to Save Kumbh Mela</t>
  </si>
  <si>
    <t>Kumbh Mela 3.5: HRD Ministry should give a report on state of Indology</t>
  </si>
  <si>
    <t>Attack on Kumbh Mela 3.4: Rajiv Malhotra explains Ideological fight with Seculars</t>
  </si>
  <si>
    <t>Kumbh Mela 3.3: Is Any Legal Action Possible to Restrict Entry to the Kumbh Mela</t>
  </si>
  <si>
    <t>Kumbh Mela 3.2: Rajiv Malhotra responds — Do We Need Bad Cops</t>
  </si>
  <si>
    <t>MSNBC: Rajiv Malhotra discusses "Who is Bobby Jindal, really" Feb 2013</t>
  </si>
  <si>
    <t>Rajiv Malhotra on MSNBC: A Different Kind of Black-Brown Coalition</t>
  </si>
  <si>
    <t>From William Jones to Pollock, Discourse on India Continues to be Dictated by the West_MIT 9</t>
  </si>
  <si>
    <t>Theory of 'Aesthetization of Power' used by Sheldon Pollock_MIT 10</t>
  </si>
  <si>
    <t>Currently, GOI funded Religion Studies might not be in Dharma's Interest_MIT 11</t>
  </si>
  <si>
    <t>How Germans Distorted Hindu Ideas Which Led to Nazism: Rajiv Malhotra #12</t>
  </si>
  <si>
    <t>Fb LIVE 5: Kutumba Sastry, President Intl Asso Sanskrit Studies — Interviewed by Rajiv Malhotra</t>
  </si>
  <si>
    <t>Rajiv Malhotra talks about The Indus Saraswati Civilization</t>
  </si>
  <si>
    <t>Rajiv Malhotra MIT 7: The Sold Out Insiders</t>
  </si>
  <si>
    <t>Rajiv Malhotra: Control of our tradition has shifted into the hands of 'outsiders'.</t>
  </si>
  <si>
    <t>Rajiv Malhotra in conversation with Indian industrialists: 'Who represents Hinduism?'</t>
  </si>
  <si>
    <t>Rajiv Malhotra MIT 3: Multiple 'Outsider' views on Hindusim &amp; Birth of American Indology</t>
  </si>
  <si>
    <t>How India Should Manage US Think Tanks, Universities, Seminaries</t>
  </si>
  <si>
    <t>Rajiv Malhotra: Battling the Secularization of Indian Fine Arts</t>
  </si>
  <si>
    <t>MIT 6: White Liberal American Woman Profile according to Marketing Co’s</t>
  </si>
  <si>
    <t>Rajiv Malhotra MIT 1: The Need for Insider Perspective on Hinduism</t>
  </si>
  <si>
    <t>No one has attempted a Purvapaksha of Sheldon Pollock_MIT 2</t>
  </si>
  <si>
    <t>How Hindus Have Lost The Ownership of Hinduism Studies #4</t>
  </si>
  <si>
    <t>How China Hits Back at Western Critics: MIT #13</t>
  </si>
  <si>
    <t>Ivy Leagues Control Indological Studies Research: Rajiv Malhotra</t>
  </si>
  <si>
    <t>Amazing Discoveries About Ancient India That Are Being Neglected: Rajiv Malhotra</t>
  </si>
  <si>
    <t>Biases of American Academia who study Hinduism_MIT 5</t>
  </si>
  <si>
    <t>Rajiv Malhotra MIT 8: Four types of Hindus who cannot help the cause of Hinduism</t>
  </si>
  <si>
    <t>Christianity Digested lot of Paganism #4</t>
  </si>
  <si>
    <t>Rajiv Malhotra: # 5 Original Sin of Adam Eve &amp; Why Virgin Birth is such a big deal</t>
  </si>
  <si>
    <t>#1 Difference is the Truth: Swami Dayanand Saraswati Launches Rajiv's Book 'Being Different'</t>
  </si>
  <si>
    <t>Rajiv Malhotra: # 2 Western Universalism Has Colonized Others</t>
  </si>
  <si>
    <t>Sanskrit Non-translatables, Being Different</t>
  </si>
  <si>
    <t>Rajiv Malhotra: # 6 Ask any Christian Theologian What happens to The Nicene Creed</t>
  </si>
  <si>
    <t>Rajiv Malhotra: Are Christianity &amp; Hinduism Same AND The Nature of Self in Both #7</t>
  </si>
  <si>
    <t>Purva-paksha of the West (Reversing the Gaze) not done by India: Rajiv Malhotra #8</t>
  </si>
  <si>
    <t>History-Centrism of Christianity Makes Them Prisoners of History: Rajiv Malhotra #9</t>
  </si>
  <si>
    <t>Integral Unity Vs Synthetic Unity #10</t>
  </si>
  <si>
    <t>Is Jesus Christian: Q&amp;A with Rajiv Malhotra #13</t>
  </si>
  <si>
    <t>Buddhist's Nature of Reality is also Integral Unity #11</t>
  </si>
  <si>
    <t>A Christian can be a True Advaitin Only if History-Centrism is Given up: Rajiv Malhotra #14</t>
  </si>
  <si>
    <t>Swami Dayanand Saraswati Commends Rajiv Malhotra's Books #15</t>
  </si>
  <si>
    <t>Digested Cultures live in Museums #1</t>
  </si>
  <si>
    <t>Approach to Define The Dharma Point of View: Rajiv Malhotra #5</t>
  </si>
  <si>
    <t>#2 Gurus Replacing Sanskrit Words with English Exposes the Tradition to Digestion</t>
  </si>
  <si>
    <t>How much of India do the Westerners Assimilate Before Making a U Turn #3</t>
  </si>
  <si>
    <t>Our History is NOT a Myth —Q&amp;A Broadcast with Rajiv Malhotra</t>
  </si>
  <si>
    <t>#6 There is an Indian Universalism and Being Different is part of it.</t>
  </si>
  <si>
    <t>India is Often Mis-represented in USA by Our Colonized Mentality: Rajiv Malhotra #4</t>
  </si>
  <si>
    <t>Ideas of Yoga clash with Christianity's Nicene Creed: Rajiv Malhotra</t>
  </si>
  <si>
    <t>Asking some very important questions about Sufism: Rajiv Malhotra #12</t>
  </si>
  <si>
    <t>Everything is Ultimately a Distinct Expression of Brahman (Ultimate Reality) #2</t>
  </si>
  <si>
    <t>Rajiv Malhotra: Why Look for Legitimacy from The West #3</t>
  </si>
  <si>
    <t>Rajiv Malhotra: India should invest a huge amount in preserving it's civilization #5</t>
  </si>
  <si>
    <t>Hindu Gurus are Muddled Up in Understanding Christianity: Rajiv Malhotra #1</t>
  </si>
  <si>
    <t>Hindu Gurus Lost an Opportunity to Convert Western Yoga Students into Hindus #2</t>
  </si>
  <si>
    <t>Rajiv Malhotra: How Yoga's Advanced Effects Depend on One's Worldview &amp; Lifestyle #3</t>
  </si>
  <si>
    <t>Is chanting Om a part of Yoga: Rajiv Malhotra</t>
  </si>
  <si>
    <t>Lets Create a "Global Yoga Franchise" with Lakhs of Teachers: Rajiv Malhotra #5</t>
  </si>
  <si>
    <t>What Should be India's Strategy for Leveraging Yoga: Rajiv Malhotra #6</t>
  </si>
  <si>
    <t>Rajiv Malhotra responds: What was the origin of Yoga #7</t>
  </si>
  <si>
    <t>Rajiv Malhotra: Yoga is Much More Than Asanas Physical Aspect #8</t>
  </si>
  <si>
    <t>Rajiv Malhotra: Yoga Practitioners Must Also Understand its Philosophy Properly #9</t>
  </si>
  <si>
    <t>Mutual Respect Between Hinduism &amp; Christianity is a One Way Street: Rajiv Malhotra</t>
  </si>
  <si>
    <t>International Yoga Day, Philadelphia</t>
  </si>
  <si>
    <t>Rajiv Malhotra: Inner Awakening program integrates advaita inside with action outside</t>
  </si>
  <si>
    <t>Dharma gets Digested into "Products" of Western Universalism: Rajiv Malhotra #2</t>
  </si>
  <si>
    <t>Rajiv Malhotra: #1 Adhyatma-Vidya as inner science</t>
  </si>
  <si>
    <t>Non-digestible Tension Points Between Dharmic &amp; Western Universal traditions</t>
  </si>
  <si>
    <t>Rajiv Malhotra: UTurn Stages of Appropriation #6</t>
  </si>
  <si>
    <t>Rajiv Malhotra: #5 Westernized Indians Discomfort about Own Heritage</t>
  </si>
  <si>
    <t>Rajiv Malhotra: #4 Destructive Effect of Digestion</t>
  </si>
  <si>
    <t>Leftist Control of Mainstream Media is Biased: Rajiv Malhotra, BLR Lit Fest</t>
  </si>
  <si>
    <t>Rajiv Malhotra Intl Day of Yoga, Philadelphia: #1 Defining Yoga &amp; Relation to Dharma</t>
  </si>
  <si>
    <t>Rajiv Malhotra at Intl Day of Yoga, Philadelphia: #2 Should OM be removed from Yoga</t>
  </si>
  <si>
    <t>Rajiv Malhotra at Intl Day of Yoga, Philadelphia: #3 Scope of Yoga</t>
  </si>
  <si>
    <t>Rajiv Malhotra at Intl Day of Yoga, Philadelphia: #4 Is Yoga a religion or science</t>
  </si>
  <si>
    <t>Rajiv Malhotra at Intl Day of Yoga, Philadelphia: #6 Yoga Asana for Schools</t>
  </si>
  <si>
    <t>Rajiv Malhotra: क्या हिन्दू धर्म और ईसाई रिलिजन समान हैं</t>
  </si>
  <si>
    <t>Rajiv Malhotra fb LIVE 10: Keynote address at first ever 'Swadeshi Indology' Conference</t>
  </si>
  <si>
    <t>Rajiv Malhotra at Intl Day of Yoga, Philadelphia: #7 Yoga philosophy is based on nature of Self</t>
  </si>
  <si>
    <t>Rajiv Malhotra at Intl Day of Yoga, Philadelphia: #8 Yoga solves many kinds of issues</t>
  </si>
  <si>
    <t>Rajiv Malhotra: भारतीय स्वयं ज़िम्मेदारी लें, दूसरों पर न निर्भर हों</t>
  </si>
  <si>
    <t>Rajiv Malhotra: BARC 2_True and verifiable history of Indian science &amp; technology</t>
  </si>
  <si>
    <t>Quackery &amp; Chauvinism Can Spoil the Reputation of Scientific Work. #1</t>
  </si>
  <si>
    <t>Rajiv Malhotra: BARC 3_Yoga claims there is an inner science Adhyatma Vidya that is verifiable</t>
  </si>
  <si>
    <t>Rajiv Malhotra at Intl Day of Yoga, Philadelphia: #5 योग का स्वामित्व किसके पास है</t>
  </si>
  <si>
    <t>Inaugural Address by Prof. V.N. Jha (First Swadeshi Indology Conference)</t>
  </si>
  <si>
    <t>Swadeshi Indology Conference - Closing Comments by Rajiv Malhotra</t>
  </si>
  <si>
    <t>Swadeshi Indology Conference: Prof Makarand Paranjape (JNU) on Ambedkarism and Islam</t>
  </si>
  <si>
    <t>Welcome Speech by Prof Kannan - First Swadeshi Indology Conference</t>
  </si>
  <si>
    <t>First Swadeshi Indology Conference: Inauguration and Felicitation</t>
  </si>
  <si>
    <t>Swadeshi Indology Conference - Vote of Thanks by Prof Jalihal</t>
  </si>
  <si>
    <t>Rajiv: BARC 4_Adhyatma vidya is empirical inner science, different from external hard sciences</t>
  </si>
  <si>
    <t>Rajiv Malhotra: BARC 5_Indian tradition ensures no conflict between science &amp; religion</t>
  </si>
  <si>
    <t>Rajiv Malhotra: BARC 6_ Colonizers left but the Indian mind is still colonized</t>
  </si>
  <si>
    <t>Rajiv Malhotra: BARC 7_Indian ideas have been plagiarized &amp; appropriated by the West</t>
  </si>
  <si>
    <t>Rajiv Malhotra: BARC 8_ Swami Vivekananda influenced Nikola Tesla</t>
  </si>
  <si>
    <t>Rajiv: BARC 9_ How Herb Benson and Stephen Laberge have appropriated ideas from Indian mind sciences</t>
  </si>
  <si>
    <t>Rajiv Malhotra: BARC 10_Indian Philosophy is the only one compatible with Quantum Physics</t>
  </si>
  <si>
    <t>Rajiv Malhotra: BARC 12_Why difference and diversity should be preserved</t>
  </si>
  <si>
    <t>Rajiv Malhotra: Harvard Video Proves Their Infiltration of Kumbh Mela (with Hindi Subtitles)</t>
  </si>
  <si>
    <t>Role of Organizations Like The Hindu American Foundation (HAF): Rajiv Malhotra #1</t>
  </si>
  <si>
    <t>Rajiv Malhotra's Hard-hitting Response to False Charges of Plagiarism #2</t>
  </si>
  <si>
    <t>Rajiv Malhotra on Obama administration's effect on curtailing violence against Black people #3</t>
  </si>
  <si>
    <t>Indian Social Sciences Scholars are the New Elites: Rajiv Malhotra #4</t>
  </si>
  <si>
    <t>Rajiv Malhotra: Importance of Knowledge Percolating to the Lower Strata #5</t>
  </si>
  <si>
    <t>Ambedkar and The Origins of 'Left Wing' 'Right Wing' #6</t>
  </si>
  <si>
    <t>Harvard Video Proves Their Infiltration of Kumbh Mela: Rajiv Malhotra</t>
  </si>
  <si>
    <t>Supreme Court Lawyer Monika Arora Explains Lawsuit Against Wendy Doniger’s Book</t>
  </si>
  <si>
    <t>Rajiv Malhotra on NewsX Channel: Hinduphobia, Breaking India forces &amp; Kashmir problem</t>
  </si>
  <si>
    <t>Rajiv Malhotra on Literarisation #7</t>
  </si>
  <si>
    <t>Rajiv Malhotra: The Invisible Fence Syndrome #9</t>
  </si>
  <si>
    <t>Why the Hindu Community has Failed to Confront Hinduphobia #1</t>
  </si>
  <si>
    <t>Rajiv Malhotra: The Need For Hindu Viewpoint in Mainstream Media #2</t>
  </si>
  <si>
    <t>Rajiv Malhotra's Encounter with a Hinduphobic Professor from Univ of Chicago #3</t>
  </si>
  <si>
    <t>Removing Caste Discrimination in India: Rajiv Malhotra #4</t>
  </si>
  <si>
    <t>Rajiv Malhotra: Why the Western Labels of 'Left' &amp; 'Right' Do Not Apply to Hinduism #5</t>
  </si>
  <si>
    <t>Rajiv Malhotra's Responds to Disruption by Hinduphobic Mob &amp; Condemns All Forms of Xenophobia #6</t>
  </si>
  <si>
    <t>Americanization of The Indian Elite: Rajiv Malhotra #8</t>
  </si>
  <si>
    <t>Rajiv Malhotra: Impact of Aryan-Dravidian Theory in South India #1</t>
  </si>
  <si>
    <t>Rajiv Malhotra: The Promise &amp; the Concerns Around Computational Linguistics #2</t>
  </si>
  <si>
    <t>An Analyst of the 'Industry of Indology", Rajiv Malhotra #3</t>
  </si>
  <si>
    <t>Rajiv Malhotra: Who Defines Sacred and How to Experience It #4</t>
  </si>
  <si>
    <t>How the Britishers Created Caste-based Fault Lines in India #5</t>
  </si>
  <si>
    <t>Rajiv Malhotra: The Book 'Battle for Sanskrit' &amp; what happened to the Sringeri Mutt Project #6</t>
  </si>
  <si>
    <t>Analysis of Pollock's "Death of Sanskrit" thesis - 2 paper presentations</t>
  </si>
  <si>
    <t>Rajiv Malhotra's comments and Q&amp;A on "Death of Sanskrit" Thesis</t>
  </si>
  <si>
    <t>Rajiv Malhotra: I will do the Purvapaksha &amp; Traditional Scholars Should do Uttarpaksa #7</t>
  </si>
  <si>
    <t>Rajiv Malhotra: Lack of Rigor in Indian Academia &amp; the Removal of Sacred from Sanskrit #9</t>
  </si>
  <si>
    <t>Pollock’s Position on Sastras - Surya K</t>
  </si>
  <si>
    <t>Critique of Pollock's Position on The Science of Sastras - 2 Paper Presentations</t>
  </si>
  <si>
    <t>Prof. Ramanujan's comments and Q&amp;A on the two papers on science of Sastra</t>
  </si>
  <si>
    <t>Misrepresentations in Pollock’s Sastra paper - 2 Paper Presentations</t>
  </si>
  <si>
    <t>Comments on two papers on misrepresentations in Pollock’s Sastra paper: Prof. VN Jha</t>
  </si>
  <si>
    <t>Rajiv Malhotra and others in discussion on Pollock's position on Sastras</t>
  </si>
  <si>
    <t>Rajiv Malhotra fb LIVE 11: Strategy of Infinity Foundation India &amp; How it will Transform India</t>
  </si>
  <si>
    <t>Rajiv Malhotra: Importance of Sacredness in Indian Civilization #8</t>
  </si>
  <si>
    <t>Rajiv Malhotra's Unique Position to Critique Western Indology #1</t>
  </si>
  <si>
    <t>Rajiv Malhotra: What is Our Response to Murty Classical Library 500 Volume Project #3</t>
  </si>
  <si>
    <t>Making Sanskrit Mainstream: Rajiv Malhotra's Vision #4</t>
  </si>
  <si>
    <t>Rajiv Malhotra: How Devdutt Pattanaik is Facilitating Digestion by Turning Our Itihas into Myth #5</t>
  </si>
  <si>
    <t>Prof Girish Nath Jha &amp; Rajiv Malhotra on the Decline of Sanskrit During Colonial Times #6</t>
  </si>
  <si>
    <t>Loss of Purvapaksha Tradition Led to The Decline of Indian Civilization #7</t>
  </si>
  <si>
    <t>If Dravidianism can be debunked, AIT will become irrelevant by Rajiv Malhotra #8</t>
  </si>
  <si>
    <t>BFS Book Cover, "Sir William Jones &amp; The Pandits" #2</t>
  </si>
  <si>
    <t>Rajiv Malhotra Argues for Continually Updating the Purvapaksha Tradition #9</t>
  </si>
  <si>
    <t>Prof Upender Rao: Evidence of Sanskrit Being Part of Popular Culture #11</t>
  </si>
  <si>
    <t>Prof Girish Jha Describes Research Applying Traditional Sanskrit Knowledge in Modern Science #12</t>
  </si>
  <si>
    <t>Negative Impact of Indian Billionaires Funding Western Universities #13</t>
  </si>
  <si>
    <t>'Sanskritizing English' By Introducing Non-translatable words #14</t>
  </si>
  <si>
    <t>Prof Koenraad Elst &amp; Prof Girish Jha on the alleged North &amp; South Language Divide in India #15</t>
  </si>
  <si>
    <t>Rajiv Malhotra on the origin of Sanskrit and Vedas #10</t>
  </si>
  <si>
    <t>Critiquing Pollock’s out of context reading of the Ramayana - 2 Paper Presentations</t>
  </si>
  <si>
    <t>Pollock’s out of context reading of the Ramayana - Comments and Q&amp;A on the papers</t>
  </si>
  <si>
    <t>Comments on the two papers - Nityananda Misra</t>
  </si>
  <si>
    <t>A Purvapaksha of Deep Orientalism - Ashay Naik</t>
  </si>
  <si>
    <t>History of Indology and Nazi ideology - Prof. K. Gopinath</t>
  </si>
  <si>
    <t>Sheldon Pollock's Idea of a Nazi Indology - Dr. Koenraad Elst</t>
  </si>
  <si>
    <t>Theme- Sanskrit was Responsible for Holocaust- Comments and Q&amp;A</t>
  </si>
  <si>
    <t>How to Interpret the US Presidential Elections 2016 in terms of the Myth of American Exceptionalism</t>
  </si>
  <si>
    <t>The New MOHENJO DARO Movie, What is True &amp; False About Its Depictions of History</t>
  </si>
  <si>
    <t>JNU Sociology Professors are Effectively Studying "The White Man's Grandmother" #10</t>
  </si>
  <si>
    <t>On Pollockism- Purvapaksha on Pollock's Methodologies: Sati Shankar</t>
  </si>
  <si>
    <t>On Pollockism paper_Comments and Q and A</t>
  </si>
  <si>
    <t>"Sanskrit is dead and its okay" - Naresh Cuntoor</t>
  </si>
  <si>
    <t>Vedic Knowledge, Science &amp; Pollockian Indology - Prof. Ravi Gomatam</t>
  </si>
  <si>
    <t>Dr. Koenraad Elst's Comments on Indic Viewpoints to Refute Pollock's positions</t>
  </si>
  <si>
    <t>Panel Discussion on Murty Classical Library - Part 1</t>
  </si>
  <si>
    <t>Panel Discussion on Murty Classical Library - Part 2</t>
  </si>
  <si>
    <t>New TV Serial on Aryan/Dravidian Conflict is Incorrect &amp; Politically Dangerous</t>
  </si>
  <si>
    <t>Sense Philology - TM Narendran</t>
  </si>
  <si>
    <t>Orientalist &amp; Post Colonial Basis of Indology - Ravi Joshi</t>
  </si>
  <si>
    <t>Recent Political Attacks in Hawaii Against Hinduism —Christianity's Violent Conquest of Pagans #15</t>
  </si>
  <si>
    <t>Contrast the Attitude of Abrahamic Religions &amp; Sanatan Dharma Towards Peace #3</t>
  </si>
  <si>
    <t>Rajiv Malhotra Discusses Strategy for Kumbh Mela with Head of Akhada Parishad</t>
  </si>
  <si>
    <t>Hindu Dharma Shastras Accused of Human Rights Violation Against Women &amp; Dalits #4</t>
  </si>
  <si>
    <t>Are The Vedic Texts Not Powerful Enough To Convince Anybody Who Reads it: Rajiv Malhotra #6</t>
  </si>
  <si>
    <t>Do Our sacred Scriptures Praise War &amp; Violence: Rajiv Malhotra #8</t>
  </si>
  <si>
    <t>Rajiv Malhotra Interviews Yogi Amrit Desai - Part 1</t>
  </si>
  <si>
    <t>Rajiv Malhotra &amp; Dr Subramanian Swamy in a Vibrant LIVE Broadcast on Strategic Issues #16</t>
  </si>
  <si>
    <t>How to Counter Devdutt Pattanaik's Absurd Interpretations of Hinduism: Rajiv Malhotra #5</t>
  </si>
  <si>
    <t>Yogi Amrit Desai's Hatha Yoga is Integrated Into Ashtanga Yoga: Rajiv Part 2</t>
  </si>
  <si>
    <t>Controversies on Yoga's Appropriation &amp; Mis-appropriation by Westerners: Yogi Amrit Desai Part 3</t>
  </si>
  <si>
    <t>How Yoga Helps Americans Solve Problems Like Addiction: Rajiv Interviews Yogi Amrit Desai Part 4</t>
  </si>
  <si>
    <t>Rajiv Malhotra with Yogi Amrit Desai: FULL Interview</t>
  </si>
  <si>
    <t>In Conversation with Swami Nithyananda: July 2016</t>
  </si>
  <si>
    <t>Can Living Guru be Replaced by Technology? Rajiv's Dialogue with Yogi Amrit Desai - Part 5</t>
  </si>
  <si>
    <t>Society Must Be Detoxed By Force &amp; Intervention. Rajiv's Dialogue with Yogi Amrit Desai - Part 6</t>
  </si>
  <si>
    <t>Q&amp;A Rajiv Malhotra at Chinmaya Mission, DC</t>
  </si>
  <si>
    <t>JNU Plenary 2016: Assimilation of Tradition &amp; Modernity, Talk by Rajiv Malhotra</t>
  </si>
  <si>
    <t>Rajiv Malhotra Addresses Common Misconceptions Regarding Various Darshanas in Sanatan Dharma #1</t>
  </si>
  <si>
    <t>Q&amp;A Hinduism vs Pagan Religions; Caste Divides; Open Architecture of Dharmic Traditions #2</t>
  </si>
  <si>
    <t>Rajiv Malhotra's Call To Action For Correcting The Discourse On Hinduism &amp; Hindu Organizations. #3</t>
  </si>
  <si>
    <t>Misappropriation of Ancient Indian Ideas by The West; Value of Sanskrit; Aryan Dravidian Divide #4</t>
  </si>
  <si>
    <t>Western Collective Ego Remains Even After Individual Ego Is Surrendered: Rajiv with Amrit Desai #7</t>
  </si>
  <si>
    <t>Deception &amp; Multigenerational Inculturation Strategy of the Church to Convert Hindus</t>
  </si>
  <si>
    <t>History &amp; Contributions of the Jiva Goswami Tradition: Dialogue with Dr Satyanarayana Dasa #1</t>
  </si>
  <si>
    <t>Can Dharmic &amp; Abrahamic Traditions be Reconciled? Rajiv in Dialogue with Dr Satyanarayana Dasa #2</t>
  </si>
  <si>
    <t>American Myth Undergoing Latest Crisis, Needs Dharmic Missionaries. Rajiv with Yogi Amrit Desai #8</t>
  </si>
  <si>
    <t>Indian Spiritual Traditions Demand Discipline, Rigor &amp; Integrity: Dr Satyanarayana Dasa #3</t>
  </si>
  <si>
    <t>How Gurus Must Prevent Collective U-Turns of Western Students. Rajiv's Dialogue with Yogi Amrit #9</t>
  </si>
  <si>
    <t>Provocative Speculation: Are Many Hindus Unfit for Hinduism? Rajiv with Dr Satyanarayana Dasa #4</t>
  </si>
  <si>
    <t>In Conversation with Francois Gautier</t>
  </si>
  <si>
    <t>Dharma and Well-being, New Jersey 2016</t>
  </si>
  <si>
    <t>Keynote at DCF Fundraiser in Los Angeles, 2016</t>
  </si>
  <si>
    <t>What are the chances that Liberal Muslims will call for a Reformation of Islam: Rajiv Malhotra</t>
  </si>
  <si>
    <t>FACEBOOK HQ: Vedic Consciousness &amp; it's Relation to Modern Technology</t>
  </si>
  <si>
    <t>Academic Hinduphobia Book Launch, by Dr Subramanian Swamy</t>
  </si>
  <si>
    <t>Hinduphobia of The Indian Left is a Combination of Many Factors: Rajiv Malhotra #5</t>
  </si>
  <si>
    <t>Can We Use Guna System To Classify Western Indologists: Rajiv Malhotra #2</t>
  </si>
  <si>
    <t>Intellectual &amp; Emotional Kshatriyas, Both Can Help Dharma &amp; India: Rajiv Malhotra #6</t>
  </si>
  <si>
    <t>Western Study of Sanskrit Misstates Our Sanskriti &amp; Conceals Facts: Rajiv Malhotra #7</t>
  </si>
  <si>
    <t>Insiders Vs Outsiders — Who should have ‘Adhikara’ as Experts on Sanskrit: Rajiv Malhotra #3</t>
  </si>
  <si>
    <t>I am trying to Provoke the 'Insiders' to Protect our Sanskriti: Rajiv Malhotra #4</t>
  </si>
  <si>
    <t>Murty Classical Library Translations Not Reviewed by Traditional Sanskrit Scholars' Panel #1</t>
  </si>
  <si>
    <t>Don't Be Deceived by Western Culture which is Celebrated by Media: Rajiv Malhotra #8</t>
  </si>
  <si>
    <t>Lack of Support for Rigorous Indology Research Such as that by Shrikant Talageri: Rajiv Malhotra #9</t>
  </si>
  <si>
    <t>Knowing Hindu History: Rajiv Malhotra FULL Lecture, Duke University USA</t>
  </si>
  <si>
    <t>Genocide &amp; Slavery Were Foundations of the so called 'Modernity Era' of Europe &amp; USA #10</t>
  </si>
  <si>
    <t>Hindu Contributions in the Cognitive Sciences: Rajiv at Duke University #1</t>
  </si>
  <si>
    <t>Sanskrit is Foundation of Linguistics &amp; Computation: Rajiv at Duke University #2</t>
  </si>
  <si>
    <t>Digestion and the Doctrine of Christian Discovery #3</t>
  </si>
  <si>
    <t>Hindu Society was Not Otherworldly; India has been an Important Part of World History #4</t>
  </si>
  <si>
    <t>In Conversation with Sri Sri Ravi Shankar</t>
  </si>
  <si>
    <t>In Conversation with Dr. Nagaswamy, Eminent Archaeologist &amp; Scholar #23</t>
  </si>
  <si>
    <t>Current State of De-colonizing is Incomplete - Lokmanthan 2016, Bhopal</t>
  </si>
  <si>
    <t>Historical Evidence: Hindu Tradition Is Progressive, Not Regressive #6</t>
  </si>
  <si>
    <t>Sanskrit &amp; Sanskriti Are Being Secularized and their History Being Falsified #11</t>
  </si>
  <si>
    <t>In Medieval Times Arabs Embraced Indian Science &amp; Spread it to Europe #5</t>
  </si>
  <si>
    <t>Spanish Queen was a "Venture Capitalist" who Funded Columbus to Find a New Sea Route to India #7</t>
  </si>
  <si>
    <t>Why Digestion Is the Greatest Threat to Hinduism: Rajiv at Duke University #8</t>
  </si>
  <si>
    <t>Is There Any Practical Utility of Sanskrit? #1</t>
  </si>
  <si>
    <t>Reviving the Vedic Learning Methods in Children: Rajiv Malhotra #3</t>
  </si>
  <si>
    <t>Vernacular Languages in India Played a Hyphenated Role Along Side With Sanskrit #4</t>
  </si>
  <si>
    <t>Sufism is a "Soft" Conversion to Islam: Rajiv Malhotra #5</t>
  </si>
  <si>
    <t>The Fight Is With Charvakas 2.0, Not with Buddhism or Other Dharmic Traditions #6</t>
  </si>
  <si>
    <t>Samskrita Bharati Teaches Sanskrit by Immersion, Not by Grammar: Rajiv Malhotra #8</t>
  </si>
  <si>
    <t>In Conversation With General GD Bakshi</t>
  </si>
  <si>
    <t>Response to a Young Post Modernist by Rajiv Malhotra</t>
  </si>
  <si>
    <t>Influences of Vedic Tradition on Accelerated Educational Systems like Montessori and Waldorf #9</t>
  </si>
  <si>
    <t>Times LitFest Delhi: How Will India Deal with President Trump</t>
  </si>
  <si>
    <t>Deep Malaise Of Aspirational Whiteness in India: Rajiv at Duke Univ #10</t>
  </si>
  <si>
    <t>What is Hindutva: Rajiv at Duke University #11</t>
  </si>
  <si>
    <t>Talk on Swadeshi Indology at IGNCA, New Delhi</t>
  </si>
  <si>
    <t>In Conversation with Dr. Sonal Mansingh</t>
  </si>
  <si>
    <t>A Discussion with Nithyananda: on God vs. Sadashiva, Why Wear Gold, Attacks against Hinduism &amp; More</t>
  </si>
  <si>
    <t>Dialogue with Prof R Vaidyanathan, IIM Bangalore - Caste System</t>
  </si>
  <si>
    <t>Aagamas are As Central to Hinduism As Vedas #1</t>
  </si>
  <si>
    <t>Acārya Abhinavagupta Initiated Adi Shankaracharya Into Aagamas #2</t>
  </si>
  <si>
    <t>Are Neo Vedantins Justified in Demeaning Rituals #3</t>
  </si>
  <si>
    <t>Aagamas Not Separate Set of Scriptures but Part of Vedas, Correct Nomenclature is "Vedaagamas" #4</t>
  </si>
  <si>
    <t>Atma Pramana Alone Does Not Confer the Adhikara to Impart Teachings of Sanatana Hindu Dharma #5</t>
  </si>
  <si>
    <t>Dialogue with Dr. HR Nagendra, President VYASA, Bangalore</t>
  </si>
  <si>
    <t>Translating Hindu Itihasa to "Myth" Demeans &amp; Undermines Hindu Culture #6</t>
  </si>
  <si>
    <t>Bangalore Literature Festival 2016 - India Reclaiming Our Civilization's Heritage</t>
  </si>
  <si>
    <t>The Tree of Yoga is Rooted in Sanatana Hindu Dharma #7</t>
  </si>
  <si>
    <t>Why Outsiders Like Pollock &amp; Doniger DO NOT Have Adhikara To Translate Hindu Shastra #8</t>
  </si>
  <si>
    <t>Swami Nithyananda's Vision of a Theme Park Which Will Be a 'Living Presentation' of Vedic Culture #9</t>
  </si>
  <si>
    <t>Angkor Wat Was Built As a Mandala For The Whole Hindu Civilization #10</t>
  </si>
  <si>
    <t>Banning of Puja &amp; Rituals Shows ASI's Disregard for Sacredness In Indian Culture #11</t>
  </si>
  <si>
    <t>Flaws in the Chronology of Western Indologists #12</t>
  </si>
  <si>
    <t>Lack of Shastra Vidya Contributed to the Decline of Pagan Civilizations #13</t>
  </si>
  <si>
    <t>Distinction Between a Living Guru and a Deity #14</t>
  </si>
  <si>
    <t>Existence of Shiv Avatar Hanuman in Vaishnav Text of Ramayana is Not a Paradox #15</t>
  </si>
  <si>
    <t>In Conversation with Shri Chamu Krishna Shastry</t>
  </si>
  <si>
    <t>God Particle, Shaktinipat (Quantum Entanglement), Divinity in Matter #17</t>
  </si>
  <si>
    <t>Difference Between the Spiritual Process of Siddhis and Shaktis #18</t>
  </si>
  <si>
    <t>Journalists are the Furthest Away from Truth and Spirituality #19</t>
  </si>
  <si>
    <t>Shaktinipat is Beyond the Physics of Space and Time #20</t>
  </si>
  <si>
    <t>Can Machines Transmit Shakti? #21</t>
  </si>
  <si>
    <t>"I am Spiritual But Not Religious", Makes NO Sense if a Hindu Says This #22</t>
  </si>
  <si>
    <t>Donations to a Hindu Temple Should Legally be Owned by the Deity ResidingThere. #23</t>
  </si>
  <si>
    <t>Swami Nityananda on the "Collective Evolution" Theory of Sri Aurobindo #26</t>
  </si>
  <si>
    <t>Bionic Humans &amp; Evolution of Consciousness #25</t>
  </si>
  <si>
    <t>A Hindu Perspective on the Ethics of GMO, Human Organs Farming, and The Karmic Imprint #24</t>
  </si>
  <si>
    <t>Hindu Perspective on Mercy Killing/Euthanasia #16</t>
  </si>
  <si>
    <t>Rajiv's Open Challenge to Neuro-Scientists— "Rishis Do Exist" #27</t>
  </si>
  <si>
    <t>Do Miracle Healings Given by Yogis Hack the Karma Cycle #28</t>
  </si>
  <si>
    <t>Breaking India: The Strategic Ploy Against Hinduism by Churches, Academics and More</t>
  </si>
  <si>
    <t>Continuing the Guru Parampara: Swami Nithyananda Shares His Mission of Gratitude and Integrity #30</t>
  </si>
  <si>
    <t>Be the Heir to Your Own Fortune: Can Billionaires Bank on Financial Security in the Next Life? #29</t>
  </si>
  <si>
    <t>Interview with a Neo-Jewish Pseudo-Hindu on Hinduized Judaism, Tantric Kabbala, &amp; More</t>
  </si>
  <si>
    <t>Being Different: Decolonizing Ourselves by Reversing the Indian Gaze Back at the West</t>
  </si>
  <si>
    <t>Indra's Net: Exposing the Western Academics who Attack Hinduism and Challenging their Claims</t>
  </si>
  <si>
    <t>Hindu Gurus Accepting Max Mullerian Translations is the Biggest Disadvantage Done to Hinduism #31</t>
  </si>
  <si>
    <t>Taking the Experience then Dropping the Guru: Why a Jewish Seeker Came &amp; then Left Hinduism</t>
  </si>
  <si>
    <t>Why does Swamiji wear so much Gold Jewellery? The reason Gold became precious. #32</t>
  </si>
  <si>
    <t>The Battle for Sanskrit: Setting the Record Straight on our Ancient but Living Language</t>
  </si>
  <si>
    <t>Two Kinds of Divine Power, Siddhis and Shaktis, are NOT Occult, Paranormal or Superstition 34</t>
  </si>
  <si>
    <t>Book on Major Gurus, Lost Parampara, Shiva's Trishul Denigrated as Symbol of The Devil #33</t>
  </si>
  <si>
    <t>Indian Anti-Superstition Laws are Anti-Hindu &amp; Are Based on Western Idea of Superstition #35</t>
  </si>
  <si>
    <t>Vajpayee Govt Took the Unfortunate Decision of Converting Ma Ganga Into a Lake #36</t>
  </si>
  <si>
    <t>Rajiv Malhotra's Talk at S-Vyasa University, Bengaluru</t>
  </si>
  <si>
    <t>Ram Leela is a Living Representation of "The Hindu Grand Narrative". # 37</t>
  </si>
  <si>
    <t>Criticism on Interviewing Swami Nityananda, Rajiv Responds #38</t>
  </si>
  <si>
    <t>Academic Hinduphobia: Challenging Media and Western Academics who Blatantly Abuse Hinduism</t>
  </si>
  <si>
    <t>All Civilizations, Traditions, Paths Are NOT The Same #1</t>
  </si>
  <si>
    <t>Lecture on "Diplomacy and Brand India" - Foreign Service Institute, New Delhi</t>
  </si>
  <si>
    <t>Swadeshi Indology Conference 2 — Inaugural Session</t>
  </si>
  <si>
    <t>Swadeshi Indology Conference 2 — Closing Session</t>
  </si>
  <si>
    <t>Hindu Students Council &amp; Rajiv Malhotra Discuss CNN's Latest Hinduphobia</t>
  </si>
  <si>
    <t>"Idea of Bharatiya Exceptionalism" — Idea of Bharat International Conference</t>
  </si>
  <si>
    <t>Jewish-Hindu Difference on Nature of Reincarnation #2</t>
  </si>
  <si>
    <t>Global Perceptions of Indian Heritage - SI Conference 2- Inaugural Session</t>
  </si>
  <si>
    <t>Global Perceptions of Indian Heritage - SI Conference 2- Closing Session</t>
  </si>
  <si>
    <t>Monograph 1: Pollock's Three Dimensional Philology</t>
  </si>
  <si>
    <t>Monograph 2: Politics of Sanskrit Studies</t>
  </si>
  <si>
    <t>Purva Paksa of Pollock's use of Chronology - Megh K &amp; Manogna S</t>
  </si>
  <si>
    <t>Critique of &amp; Rebuttal to Pollock's Dating for Epics - Nilesh Oak</t>
  </si>
  <si>
    <t>Mimamsa Critique of Pollock's History Theory - Dr S. Tilak</t>
  </si>
  <si>
    <t>The Science of Meaning - Sudarshan Therani</t>
  </si>
  <si>
    <t>Gaṇita Śāstra &amp; Western Mathematics - S Mukhopadhayay</t>
  </si>
  <si>
    <t>Are Sanskrit Grammar &amp; Royal Power Related - Sowmya K</t>
  </si>
  <si>
    <t>Examination of Pollock's "Project SKSEC" - Manjushree Hegde</t>
  </si>
  <si>
    <t>A Computational Theory for Rasa - Prof K Gopinath</t>
  </si>
  <si>
    <t>Pollock's Influence on Contemporary Discourse- Discussion between Sonal Mansingh and Rajiv Malhotra</t>
  </si>
  <si>
    <t>Why Traditional Scholars Should Take Pollock Seriously - Rajiv Malhotra Explains</t>
  </si>
  <si>
    <t>Sheldon Pollock's Prashastis For His Funding Sources</t>
  </si>
  <si>
    <t>Rajiv Malhotra Darshan with Puri Shankaracharya to discuss common interests</t>
  </si>
  <si>
    <t>Decolonizing the Indian Civil Services: Rajiv Malhotra</t>
  </si>
  <si>
    <t>R Nagaswamy's Plenary Talk at Swadeshi Indology Conf 2</t>
  </si>
  <si>
    <t>Lets Debate the Politics of Social Sciences</t>
  </si>
  <si>
    <t>Kashmir Violence and the Legal Hounding of Madhu Kishwar</t>
  </si>
  <si>
    <t>Princeton University's Parth Parihar Interviews Rajiv Malhotra</t>
  </si>
  <si>
    <t>Keynote Speech by Rajiv Malhotra: "Hindu Contributions to Humanity"</t>
  </si>
  <si>
    <t>Rajiv Malhotra Invites Hindus To Send Queries About Hinduism</t>
  </si>
  <si>
    <t>Did the "Art of Living" Event Destroy The Yamuna, as Alleged?</t>
  </si>
  <si>
    <t>In Conversation with Meenakshi Jain</t>
  </si>
  <si>
    <t>Discussing the Digestion of Yoga with a White Hindu</t>
  </si>
  <si>
    <t>Natyasastra to Bollywood: Rasa, an eternal experience - Charu Uppal</t>
  </si>
  <si>
    <t>The Science of the Sacred - Sudarshan Therani</t>
  </si>
  <si>
    <t>Sheldon Pollock &amp; Desacralization of Sanskrit - Megh K and Manogna S</t>
  </si>
  <si>
    <t>Pollock's views on Rasa: A Critique - Karthik S Joshi</t>
  </si>
  <si>
    <t>Sanskrit is not dead - Satyanarayana Dasa</t>
  </si>
  <si>
    <t>Pollock's "From Rasa Seen to Rasa Heard": A Critique - Sreejit Datta</t>
  </si>
  <si>
    <t>The Buddha Versus Sheldon Pollock — Dr. Koenraad Elst</t>
  </si>
  <si>
    <t>Remarks From Chair: Session on Misc Themes - Shashi Tiwari</t>
  </si>
  <si>
    <t>Remarks From Chair: Session on Sastra &amp; Misc Theme — Dr. Aravinda Rao</t>
  </si>
  <si>
    <t>Hinduism and Buddhism: Convergent or Divergent - Rajath V</t>
  </si>
  <si>
    <t>The Science &amp; Nescience of Mimamsa - Sudarshan Therani</t>
  </si>
  <si>
    <t>Pollock's 'Irresponsible' Vs Valmiki's 'Plausible' Ramayana - Animesh Aaryan</t>
  </si>
  <si>
    <t>The divine nature of the Vedas - Alok Mishra</t>
  </si>
  <si>
    <t>Sastra of Science &amp; Science of Sastras - Madhu &amp; Sudarshan Therani</t>
  </si>
  <si>
    <t>Rejoinder to Rasa Reader: An Insider View - Sharda Narayanan</t>
  </si>
  <si>
    <t>Remarks From Chair: Session on Rasa - Dr Pappu Venugopala Rao</t>
  </si>
  <si>
    <t>Commonalities in Hindu &amp; Buddhist Meta Framework - Ravi Joshi</t>
  </si>
  <si>
    <t>Impressions of Swadeshi Indology Conference 2 - Dr. Sonal Mansingh</t>
  </si>
  <si>
    <t>Remarks from chair - Session 2 on Rasa - Prof. K Gopinath</t>
  </si>
  <si>
    <t>Plenary Session 3: Dr. Pappu Venugopala Rao</t>
  </si>
  <si>
    <t>Plenary Session 2 - Dr Meenakshi Jain</t>
  </si>
  <si>
    <t>Pollock’s Hypothesis on “Othering” is unscientific - Murali KV</t>
  </si>
  <si>
    <t>Upanishads and Buddha's Teachings - Sunil M V</t>
  </si>
  <si>
    <t>Pollock's Desacralisation of the Indian Rasa Tradition - Ashay Naik</t>
  </si>
  <si>
    <t>Mimamsa and the Problem of History in Traditional India - Ananth Sethuraman</t>
  </si>
  <si>
    <t>Rasa one step below Brahman - Dr. R Ganesh</t>
  </si>
  <si>
    <t>Rasa theory - Dr. Nagaswamy</t>
  </si>
  <si>
    <t>Change and growth of Rasa Theory - Naresh Cuntoor</t>
  </si>
  <si>
    <t>Mimamsa and Ahistoricism - Prof. K S Kannan</t>
  </si>
  <si>
    <t>Remarks From Chair - Session on Chronology and Buddhism_Dr Nagaswamy</t>
  </si>
  <si>
    <t>Brahmanism, Buddhism and Mimamsa - Sharda Narayanan</t>
  </si>
  <si>
    <t>Examining Pollock's "Sanskrit Cosmopolis" - Arvind Prasad</t>
  </si>
  <si>
    <t>Conflict Between Buddhism &amp; Hinduism - Dr. R Nagaswamy</t>
  </si>
  <si>
    <t>Pollock's Philology: Mixing Ramayana and Political Imagination - Ishani Dutta</t>
  </si>
  <si>
    <t>Remarks from Chair - Session on Mimamsa &amp; some Misc topics - Dr. Koenraad Elst</t>
  </si>
  <si>
    <t>Remarks from chair - Session on Philology - Dr. Korada Subrahmanyam</t>
  </si>
  <si>
    <t>Remarks from chair - Session on Buddhism - Dr. Amarjiva Lochan</t>
  </si>
  <si>
    <t>Pollock's "Death of Sanskrit" - An Analysis - Jayaraman Mahadevan</t>
  </si>
  <si>
    <t>India’s (Unacknowledged) Contributions to Mind Sciences: Rajiv Malhotra</t>
  </si>
  <si>
    <t>Rajiv Malhotra in Conversation with Brooke Boon, Founder of ‘Holy Yoga’</t>
  </si>
  <si>
    <t>In Conversation with Vivek Agnihotri, A Patriotic Filmmaker</t>
  </si>
  <si>
    <t>Discussion with Suzin Green, a Kali Worshipper &amp; Yoga-based Life Coach</t>
  </si>
  <si>
    <t>Dr Subramanian Swamy In Conversation with Rajiv Malhotra</t>
  </si>
  <si>
    <t>Discussion with General GD Bakshi: "Bold Proposals on India's Security Dilemmas"</t>
  </si>
  <si>
    <t>Swami Vigyananand (Chairman of World Hindu Foundation) In Conversation with Rajiv Malhotra</t>
  </si>
  <si>
    <t>Prof R. Vaidyanathan &amp; Rajiv Malhotra on the Global and Local Economic Mess</t>
  </si>
  <si>
    <t>Meet the Real Hero Behind Demonetization</t>
  </si>
  <si>
    <t>Sushil Pandit, Well-Known Kashmir Activist In Conversation with Rajiv Malhotra</t>
  </si>
  <si>
    <t>Swami Nirmalanandanatha, Head of Sri Adichunchanagiri Muth, Discusses with Rajiv Malhotra</t>
  </si>
  <si>
    <t>Rajiv Malhotra with Prof Mohan on "Breaking India" on Tharanga</t>
  </si>
  <si>
    <t>Persecution of Hindu Gurus Who Challenge Hinduphobia</t>
  </si>
  <si>
    <t>Interfaith Marriages in USA. Discussion with Researcher</t>
  </si>
  <si>
    <t>V. Ramachandran, the Noted Neuroscientist, In Conversation with Rajiv Malhotra</t>
  </si>
  <si>
    <t>"Is Templeton Foundation Digesting Vedanta into Christianity?"</t>
  </si>
  <si>
    <t>Head of India's Top Sanskrit Research Center in Conversation with Rajiv Malhotra</t>
  </si>
  <si>
    <t>Aditi Banerjee Recollects How We Started Responding </t>
  </si>
  <si>
    <t>Tot. Duration</t>
  </si>
  <si>
    <t>Vies as on 10-Sep-17</t>
  </si>
  <si>
    <t>6 years ago</t>
  </si>
  <si>
    <t>5 years ago</t>
  </si>
  <si>
    <t>4 years ago</t>
  </si>
  <si>
    <t>3 years ago</t>
  </si>
  <si>
    <t>2 years ago</t>
  </si>
  <si>
    <t>1 year ago</t>
  </si>
  <si>
    <t>11 months ago</t>
  </si>
  <si>
    <t>10 months ago</t>
  </si>
  <si>
    <t>9 months ago</t>
  </si>
  <si>
    <t>8 months ago</t>
  </si>
  <si>
    <t>7 months ago</t>
  </si>
  <si>
    <t>6 months ago</t>
  </si>
  <si>
    <t>5 months ago</t>
  </si>
  <si>
    <t>4 months ago</t>
  </si>
  <si>
    <t>3 months ago</t>
  </si>
  <si>
    <t>2 months ago</t>
  </si>
  <si>
    <t>1 month ago</t>
  </si>
  <si>
    <t>3 weeks ago</t>
  </si>
  <si>
    <t>2 weeks ago</t>
  </si>
  <si>
    <t>1 week ago</t>
  </si>
  <si>
    <t>Posted Date</t>
  </si>
  <si>
    <t>Topic</t>
  </si>
  <si>
    <t>6 days ago</t>
  </si>
  <si>
    <t>#</t>
  </si>
  <si>
    <t>7K</t>
  </si>
  <si>
    <t>4K</t>
  </si>
  <si>
    <t>10K</t>
  </si>
  <si>
    <t>1.7K</t>
  </si>
  <si>
    <t>5.1K</t>
  </si>
  <si>
    <t>1.9K</t>
  </si>
  <si>
    <t>1.5K</t>
  </si>
  <si>
    <t>1K</t>
  </si>
  <si>
    <t>8.5K</t>
  </si>
  <si>
    <t>3.2K</t>
  </si>
  <si>
    <t>4.9K</t>
  </si>
  <si>
    <t>3.6K</t>
  </si>
  <si>
    <t>2.4K</t>
  </si>
  <si>
    <t>2.1K</t>
  </si>
  <si>
    <t>14K</t>
  </si>
  <si>
    <t>15K</t>
  </si>
  <si>
    <t>9.3K</t>
  </si>
  <si>
    <t>35K</t>
  </si>
  <si>
    <t>6.9K</t>
  </si>
  <si>
    <t>5.9K</t>
  </si>
  <si>
    <t>3K</t>
  </si>
  <si>
    <t>3.3K</t>
  </si>
  <si>
    <t>1.3K</t>
  </si>
  <si>
    <t>1.1K</t>
  </si>
  <si>
    <t>2.3K</t>
  </si>
  <si>
    <t>6.1K</t>
  </si>
  <si>
    <t>1.2K</t>
  </si>
  <si>
    <t>2.9K</t>
  </si>
  <si>
    <t>2.5K</t>
  </si>
  <si>
    <t>28K</t>
  </si>
  <si>
    <t>4.4K</t>
  </si>
  <si>
    <t>7.3K</t>
  </si>
  <si>
    <t>7.9K</t>
  </si>
  <si>
    <t>11K</t>
  </si>
  <si>
    <t>6.6K</t>
  </si>
  <si>
    <t>5.8K</t>
  </si>
  <si>
    <t>4.5K</t>
  </si>
  <si>
    <t>2K</t>
  </si>
  <si>
    <t>3.7K</t>
  </si>
  <si>
    <t>3.9K</t>
  </si>
  <si>
    <t>3.5K</t>
  </si>
  <si>
    <t>7.4K</t>
  </si>
  <si>
    <t>4.1K</t>
  </si>
  <si>
    <t>44K</t>
  </si>
  <si>
    <t>6.3K</t>
  </si>
  <si>
    <t>1.4K</t>
  </si>
  <si>
    <t>22K</t>
  </si>
  <si>
    <t>2.6K</t>
  </si>
  <si>
    <t>19K</t>
  </si>
  <si>
    <t>5.6K</t>
  </si>
  <si>
    <t>2.7K</t>
  </si>
  <si>
    <t>4.7K</t>
  </si>
  <si>
    <t>7.5K</t>
  </si>
  <si>
    <t>1.8K</t>
  </si>
  <si>
    <t>5.2K</t>
  </si>
  <si>
    <t>3.1K</t>
  </si>
  <si>
    <t>8.4K</t>
  </si>
  <si>
    <t>12K</t>
  </si>
  <si>
    <t>7.6K</t>
  </si>
  <si>
    <t>55K</t>
  </si>
  <si>
    <t>6.8K</t>
  </si>
  <si>
    <t>3.8K</t>
  </si>
  <si>
    <t>4.6K</t>
  </si>
  <si>
    <t>9.4K</t>
  </si>
  <si>
    <t>8.1K</t>
  </si>
  <si>
    <t>4.2K</t>
  </si>
  <si>
    <t>2.8K</t>
  </si>
  <si>
    <t>8.7K</t>
  </si>
  <si>
    <t>7.8K</t>
  </si>
  <si>
    <t>1.6K</t>
  </si>
  <si>
    <t>9.9K</t>
  </si>
  <si>
    <t>6.2K</t>
  </si>
  <si>
    <t>31K</t>
  </si>
  <si>
    <t>20K</t>
  </si>
  <si>
    <t>29K</t>
  </si>
  <si>
    <t>5K</t>
  </si>
  <si>
    <t>64K</t>
  </si>
  <si>
    <t>6K</t>
  </si>
  <si>
    <t>8.8K</t>
  </si>
  <si>
    <t>46K</t>
  </si>
  <si>
    <t>4.3K</t>
  </si>
  <si>
    <t>34K</t>
  </si>
  <si>
    <t>27K</t>
  </si>
  <si>
    <t>7.2K</t>
  </si>
  <si>
    <t>6.7K</t>
  </si>
  <si>
    <t>13K</t>
  </si>
  <si>
    <t>51K</t>
  </si>
  <si>
    <t>5.7K</t>
  </si>
  <si>
    <t>70K</t>
  </si>
  <si>
    <t>16K</t>
  </si>
  <si>
    <t>2.2K</t>
  </si>
  <si>
    <t>9.2K</t>
  </si>
  <si>
    <t>43K</t>
  </si>
  <si>
    <t>9.5K</t>
  </si>
  <si>
    <t>6.4K</t>
  </si>
  <si>
    <t>4.8K</t>
  </si>
  <si>
    <t>25K</t>
  </si>
  <si>
    <t>62K</t>
  </si>
  <si>
    <t>3.4K</t>
  </si>
  <si>
    <t>6.5K</t>
  </si>
  <si>
    <t>32K</t>
  </si>
  <si>
    <t>8.2K</t>
  </si>
  <si>
    <t>8.9K</t>
  </si>
  <si>
    <t>72K</t>
  </si>
  <si>
    <t>7.1K</t>
  </si>
  <si>
    <t>5.4K</t>
  </si>
  <si>
    <t>9.1K</t>
  </si>
  <si>
    <t>24K</t>
  </si>
  <si>
    <t>5.3K</t>
  </si>
  <si>
    <t>18K</t>
  </si>
  <si>
    <t>5.5K</t>
  </si>
  <si>
    <t>114K</t>
  </si>
  <si>
    <t>17K</t>
  </si>
  <si>
    <t>39K</t>
  </si>
  <si>
    <t xml:space="preserve">Start </t>
  </si>
  <si>
    <t>End</t>
  </si>
  <si>
    <t>What Rajiv Malhotra is try to do?</t>
  </si>
  <si>
    <t>Churches buy huge land in remote part of India to create dominance</t>
  </si>
  <si>
    <t>What is US Commision on International Religious Freedom and their relation with US Political system</t>
  </si>
  <si>
    <t>People behind religious freedom project of US Commision</t>
  </si>
  <si>
    <t>Who created Dravid Identify in India?</t>
  </si>
  <si>
    <t>21st Century methods to divide to rule the India</t>
  </si>
  <si>
    <t>Who is responsible for asaulting indian culture</t>
  </si>
  <si>
    <t>Left-Right unity in India</t>
  </si>
  <si>
    <t>What is minority community?</t>
  </si>
  <si>
    <t>Human right in India vs China from the US lenses</t>
  </si>
  <si>
    <t>How west was unified by Hegal in 17th Century</t>
  </si>
  <si>
    <t>Work Date</t>
  </si>
  <si>
    <t>Views as on 10-Sep-17</t>
  </si>
  <si>
    <t>Description</t>
  </si>
  <si>
    <t>Analyse how Hindu Sampradya, Parampara, Family system, festivals are being viewed, misintepreted and appropriated by west</t>
  </si>
  <si>
    <t>This project was the seed of writing book called "Breaking India"</t>
  </si>
  <si>
    <t>How churches creating dominance in India?</t>
  </si>
  <si>
    <t>What is Afro-Dalit project of missionaries in India?</t>
  </si>
  <si>
    <t>Churches using human right as a tool for conversion and spreading base</t>
  </si>
  <si>
    <t>Nexus of US Govt, Foundations and Churches from US</t>
  </si>
  <si>
    <t>Churches and their human right arguments</t>
  </si>
  <si>
    <t>Aryan-Dravinian Divide -&gt; Dalit-non-Dalit Divide, Majority-minority divide =&gt; Hindu vs Dravid + Dalit divide in society</t>
  </si>
  <si>
    <t xml:space="preserve">A book on Chritian Media in India by Pradip N Thomas </t>
  </si>
  <si>
    <t>Hegal is orignator of western sense of unity. Hindus need this same concept for unity.</t>
  </si>
  <si>
    <t>Duration (315 Hours)</t>
  </si>
  <si>
    <t>Re-Replay</t>
  </si>
  <si>
    <t>Re-Record</t>
  </si>
  <si>
    <t>Ready for New Channel</t>
  </si>
  <si>
    <t>Clip URL</t>
  </si>
  <si>
    <t>Clip Duration</t>
  </si>
  <si>
    <t>Yes</t>
  </si>
  <si>
    <t>No</t>
  </si>
  <si>
    <t>Logically Clipped</t>
  </si>
  <si>
    <t>Recording Quality</t>
  </si>
  <si>
    <t>Content Quality</t>
  </si>
  <si>
    <t>Good</t>
  </si>
  <si>
    <t>NR</t>
  </si>
  <si>
    <t>Swami Dayananda Saraswati Ji is talking about the book and huge efforts of Rajiv Malhotra in writing this book. He talks about how people madely talking about invasion theory and trying to create conflict in the Indian society. Also talks about Saraswati River.</t>
  </si>
  <si>
    <t>Majority feels prosecuted. Minority has previledges because of vote bank. Religion is transnational, so Hindus are minority in the world. Religious freedom leading to destruction of mind. Religious minority bluff has to be called. Dalit Samachart is invented recently. Destroying society in the name of religious freedom is not allowed.</t>
  </si>
  <si>
    <t>Admiral Nayyar says we are product and prisoner of our time. In the name of tolerance we cannot afford to have another partition of this country as it happened in 1947</t>
  </si>
  <si>
    <t>Fit for New Channel?</t>
  </si>
  <si>
    <t>No Msg</t>
  </si>
  <si>
    <t>https://www.youtube.com/watch?v=RD7JpM4UrUA</t>
  </si>
  <si>
    <t>https://www.youtube.com/watch?v=jKuCWHsoXmQ</t>
  </si>
  <si>
    <t>https://www.youtube.com/watch?v=21ZKFBL-Yc0</t>
  </si>
  <si>
    <t>https://www.youtube.com/watch?v=FytdS2vMJfU</t>
  </si>
  <si>
    <t>https://www.youtube.com/watch?v=7WsGnkGob7A</t>
  </si>
  <si>
    <t>https://www.youtube.com/watch?v=WU456HIXN5U</t>
  </si>
  <si>
    <t>https://www.youtube.com/watch?v=PcNDlU0LyJk</t>
  </si>
  <si>
    <t>https://www.youtube.com/watch?v=mjFek0gF97s</t>
  </si>
  <si>
    <t>https://www.youtube.com/watch?v=0_EJXPWJN4E</t>
  </si>
  <si>
    <t>https://www.youtube.com/watch?v=Kxuiy8OL30w</t>
  </si>
  <si>
    <t>https://www.youtube.com/watch?v=jMgGGixmfus</t>
  </si>
  <si>
    <t>https://www.youtube.com/watch?v=2UnJMns3fjs</t>
  </si>
  <si>
    <t>https://www.youtube.com/watch?v=KVDRl_wLqdM</t>
  </si>
  <si>
    <t>https://www.youtube.com/watch?v=Smd_3o5vtLo</t>
  </si>
  <si>
    <t>https://www.youtube.com/watch?v=iBwpK4_JtEw</t>
  </si>
  <si>
    <t>https://www.youtube.com/watch?v=NCOKqHoIW7M</t>
  </si>
  <si>
    <t>https://www.youtube.com/watch?v=tkF_3Ixn02I</t>
  </si>
  <si>
    <t>https://www.youtube.com/watch?v=0Y3z-QStbk8</t>
  </si>
  <si>
    <t>https://www.youtube.com/watch?v=Wpkt3HpzBTs</t>
  </si>
  <si>
    <t>https://www.youtube.com/watch?v=_IcfDP-ezpo</t>
  </si>
  <si>
    <t>https://www.youtube.com/watch?v=DMG2XD9_nTI</t>
  </si>
  <si>
    <t>https://www.youtube.com/watch?v=Uq2PJjcHiqI</t>
  </si>
  <si>
    <t>https://www.youtube.com/watch?v=5LJPOCxc3E8</t>
  </si>
  <si>
    <t>https://www.youtube.com/watch?v=LdrmgXtd_rs</t>
  </si>
  <si>
    <t>https://www.youtube.com/watch?v=gbWoqwJKhbM</t>
  </si>
  <si>
    <t>https://www.youtube.com/watch?v=RdBz1kIwrqo</t>
  </si>
  <si>
    <t>https://www.youtube.com/watch?v=WsjxXfklatk</t>
  </si>
  <si>
    <t>https://www.youtube.com/watch?v=N0PD3TuLvoo</t>
  </si>
  <si>
    <t>https://www.youtube.com/watch?v=C3_6Ub1GnfA</t>
  </si>
  <si>
    <t>https://www.youtube.com/watch?v=dp7l5qmLHJI</t>
  </si>
  <si>
    <t>https://www.youtube.com/watch?v=elqL0Sr_sVU</t>
  </si>
  <si>
    <t>https://www.youtube.com/watch?v=ryQMb29oX3s</t>
  </si>
  <si>
    <t>https://www.youtube.com/watch?v=BEz8X5SUwjY</t>
  </si>
  <si>
    <t>https://www.youtube.com/watch?v=lzMEDrUFlpw</t>
  </si>
  <si>
    <t>https://www.youtube.com/watch?v=qCG2vqnaUx4</t>
  </si>
  <si>
    <t>https://www.youtube.com/watch?v=ycnvyB8pDEM</t>
  </si>
  <si>
    <t>https://www.youtube.com/watch?v=xANxZaCCD70</t>
  </si>
  <si>
    <t>https://www.youtube.com/watch?v=VeR7IhIkDk0</t>
  </si>
  <si>
    <t>https://www.youtube.com/watch?v=iS7CE9mrtI4</t>
  </si>
  <si>
    <t>https://www.youtube.com/watch?v=THua8SMPtK4</t>
  </si>
  <si>
    <t>https://www.youtube.com/watch?v=6_9IYK6ZlyY</t>
  </si>
  <si>
    <t>https://www.youtube.com/watch?v=LXrKKz7Mld8</t>
  </si>
  <si>
    <t>https://www.youtube.com/watch?v=ufZ1BZcZzKI</t>
  </si>
  <si>
    <t>https://www.youtube.com/watch?v=rNhQIKC2jPM</t>
  </si>
  <si>
    <t>https://www.youtube.com/watch?v=FndfcBhZklU</t>
  </si>
  <si>
    <t>https://www.youtube.com/watch?v=20u8yHim1tM</t>
  </si>
  <si>
    <t>https://www.youtube.com/watch?v=K9s433rQloA</t>
  </si>
  <si>
    <t>https://www.youtube.com/watch?v=QEUeYDEFtsE</t>
  </si>
  <si>
    <t>https://www.youtube.com/watch?v=Yhp3rFuo5Cw</t>
  </si>
  <si>
    <t>https://www.youtube.com/watch?v=8qjQH_-WzyE</t>
  </si>
  <si>
    <t>https://www.youtube.com/watch?v=vHWsmGyjOk0</t>
  </si>
  <si>
    <t>https://www.youtube.com/watch?v=-udb2VYB5uo</t>
  </si>
  <si>
    <t>https://www.youtube.com/watch?v=f-MLHIb4dFU</t>
  </si>
  <si>
    <t>https://www.youtube.com/watch?v=m3jwqSSyVkg</t>
  </si>
  <si>
    <t>https://www.youtube.com/watch?v=QWaXqmcxm94</t>
  </si>
  <si>
    <t>https://www.youtube.com/watch?v=JXjMYvGqqDE</t>
  </si>
  <si>
    <t>https://www.youtube.com/watch?v=TGgYE0Ui0co</t>
  </si>
  <si>
    <t>https://www.youtube.com/watch?v=xtHzknvaS7s</t>
  </si>
  <si>
    <t>https://www.youtube.com/watch?v=ByaheAphduQ</t>
  </si>
  <si>
    <t/>
  </si>
  <si>
    <t>https://www.youtube.com/watch?v=sc4OOSLMiQQ</t>
  </si>
  <si>
    <t>https://www.youtube.com/watch?v=QZxRsM9xvK4</t>
  </si>
  <si>
    <t>https://www.youtube.com/watch?v=s3LVHHEe2vc</t>
  </si>
  <si>
    <t>https://www.youtube.com/watch?v=-3rtVbNkNNQ</t>
  </si>
  <si>
    <t>https://www.youtube.com/watch?v=ytrFjytVgtk</t>
  </si>
  <si>
    <t>https://www.youtube.com/watch?v=28dLjjiriJA</t>
  </si>
  <si>
    <t>https://www.youtube.com/watch?v=mhHQNrL_bkM</t>
  </si>
  <si>
    <t>https://www.youtube.com/watch?v=HZ6X5Xt1nS8</t>
  </si>
  <si>
    <t>https://www.youtube.com/watch?v=IAmXafhUmYc</t>
  </si>
  <si>
    <t>https://www.youtube.com/watch?v=M-zdPqtp9Kk</t>
  </si>
  <si>
    <t>https://www.youtube.com/watch?v=J5mYtIH7Pho</t>
  </si>
  <si>
    <t>https://www.youtube.com/watch?v=OpsoPcAUMbw</t>
  </si>
  <si>
    <t>https://www.youtube.com/watch?v=MlTxtaiX1xI</t>
  </si>
  <si>
    <t>https://www.youtube.com/watch?v=4yz6ZL-TC94</t>
  </si>
  <si>
    <t>https://www.youtube.com/watch?v=YFmL65VsWdk</t>
  </si>
  <si>
    <t>https://www.youtube.com/watch?v=29-xoooHPaw</t>
  </si>
  <si>
    <t>https://www.youtube.com/watch?v=y1fdkGgCt64</t>
  </si>
  <si>
    <t>https://www.youtube.com/watch?v=FNqQxPkLmPI</t>
  </si>
  <si>
    <t>https://www.youtube.com/watch?v=54lSHTtU68A</t>
  </si>
  <si>
    <t>https://www.youtube.com/watch?v=uDANJcQm-So</t>
  </si>
  <si>
    <t>https://www.youtube.com/watch?v=aXm-YqwVmbs</t>
  </si>
  <si>
    <t>https://www.youtube.com/watch?v=4eM5V0OXNNU</t>
  </si>
  <si>
    <t>https://www.youtube.com/watch?v=knJJGEYwaZw</t>
  </si>
  <si>
    <t>https://www.youtube.com/watch?v=3pxgnl2fHZg</t>
  </si>
  <si>
    <t>https://www.youtube.com/watch?v=TEUt7CVuFbI</t>
  </si>
  <si>
    <t>https://www.youtube.com/watch?v=z1wT-GurohQ</t>
  </si>
  <si>
    <t>https://www.youtube.com/watch?v=f-XdG6v-RWk</t>
  </si>
  <si>
    <t>https://www.youtube.com/watch?v=BcDC-Op1hJc</t>
  </si>
  <si>
    <t>https://www.youtube.com/watch?v=lXmhJr1LDyI</t>
  </si>
  <si>
    <t>https://www.youtube.com/watch?v=Wrs0XEoFHAM</t>
  </si>
  <si>
    <t>https://www.youtube.com/watch?v=O0wEzvYOTJw</t>
  </si>
  <si>
    <t>https://www.youtube.com/watch?v=G3NpQQMh8jQ</t>
  </si>
  <si>
    <t>https://www.youtube.com/watch?v=VP5gPVW3XDM</t>
  </si>
  <si>
    <t>https://www.youtube.com/watch?v=0uPW7Jf9y7o</t>
  </si>
  <si>
    <t>https://www.youtube.com/watch?v=fjD9BVlmPoA</t>
  </si>
  <si>
    <t>https://www.youtube.com/watch?v=iGpYgqX-p8c</t>
  </si>
  <si>
    <t>https://www.youtube.com/watch?v=schP-IZS5Sw</t>
  </si>
  <si>
    <t>https://www.youtube.com/watch?v=gmu_fBglk-A</t>
  </si>
  <si>
    <t>https://www.youtube.com/watch?v=-WPYCv8jdJc</t>
  </si>
  <si>
    <t>https://www.youtube.com/watch?v=91dtNzk71IA</t>
  </si>
  <si>
    <t>https://www.youtube.com/watch?v=SrCfhdoTLfg</t>
  </si>
  <si>
    <t>https://www.youtube.com/watch?v=nmbYnYYpa6g</t>
  </si>
  <si>
    <t>https://www.youtube.com/watch?v=NPNImjeRrF8</t>
  </si>
  <si>
    <t>https://www.youtube.com/watch?v=8RSu4ymCgp4</t>
  </si>
  <si>
    <t>https://www.youtube.com/watch?v=MOkWSa69NKA</t>
  </si>
  <si>
    <t>https://www.youtube.com/watch?v=k_PhmmAyLFg</t>
  </si>
  <si>
    <t>https://www.youtube.com/watch?v=tUBrwCmKx8s</t>
  </si>
  <si>
    <t>https://www.youtube.com/watch?v=Vf5BOYF0S3Y</t>
  </si>
  <si>
    <t>https://www.youtube.com/watch?v=WMf0Mau2TzE</t>
  </si>
  <si>
    <t>https://www.youtube.com/watch?v=apOba1F4MT4</t>
  </si>
  <si>
    <t>https://www.youtube.com/watch?v=CtiARMXwI0Q</t>
  </si>
  <si>
    <t>https://www.youtube.com/watch?v=61LvuBJ6Ojs</t>
  </si>
  <si>
    <t>https://www.youtube.com/watch?v=nQhpJFt2KG8</t>
  </si>
  <si>
    <t>https://www.youtube.com/watch?v=myZqody8PTw</t>
  </si>
  <si>
    <t>https://www.youtube.com/watch?v=iFLc0n8RSAA</t>
  </si>
  <si>
    <t>https://www.youtube.com/watch?v=eKtCOiQbVX0</t>
  </si>
  <si>
    <t>https://www.youtube.com/watch?v=vnw9dW2QgYk</t>
  </si>
  <si>
    <t>https://www.youtube.com/watch?v=TxC_8Xllf-M</t>
  </si>
  <si>
    <t>https://www.youtube.com/watch?v=nbZhVwfCRMU</t>
  </si>
  <si>
    <t>https://www.youtube.com/watch?v=rdyZwjy8Wko</t>
  </si>
  <si>
    <t>https://www.youtube.com/watch?v=v6It_CJ27bg</t>
  </si>
  <si>
    <t>https://www.youtube.com/watch?v=vSLKEwGRgbY</t>
  </si>
  <si>
    <t>https://www.youtube.com/watch?v=67Y76FPHZ-g</t>
  </si>
  <si>
    <t>https://www.youtube.com/watch?v=qDcBHNXLxdc</t>
  </si>
  <si>
    <t>https://www.youtube.com/watch?v=BF7tCmPOjs4</t>
  </si>
  <si>
    <t>https://www.youtube.com/watch?v=UrWQfScMALY</t>
  </si>
  <si>
    <t>https://www.youtube.com/watch?v=6LOxjxiZ3NQ</t>
  </si>
  <si>
    <t>https://www.youtube.com/watch?v=08Xwx9vsy6w</t>
  </si>
  <si>
    <t>https://www.youtube.com/watch?v=JErwMUETzvU</t>
  </si>
  <si>
    <t>https://www.youtube.com/watch?v=SS0UQNsxhus</t>
  </si>
  <si>
    <t>https://www.youtube.com/watch?v=g-xyM5pVESg</t>
  </si>
  <si>
    <t>https://www.youtube.com/watch?v=vHGejHQUoio</t>
  </si>
  <si>
    <t>https://www.youtube.com/watch?v=3f7b_ZE5B1Y</t>
  </si>
  <si>
    <t>https://www.youtube.com/watch?v=kQP4pUPNjqs</t>
  </si>
  <si>
    <t>https://www.youtube.com/watch?v=hWBzG7eVqVg</t>
  </si>
  <si>
    <t>https://www.youtube.com/watch?v=7jIfpSOnmK8</t>
  </si>
  <si>
    <t>https://www.youtube.com/watch?v=qd7yTtTb_Fc</t>
  </si>
  <si>
    <t>https://www.youtube.com/watch?v=2WYZtS_LLog</t>
  </si>
  <si>
    <t>https://www.youtube.com/watch?v=agP31XI_FxA</t>
  </si>
  <si>
    <t>https://www.youtube.com/watch?v=7ZD3D4mAoaE</t>
  </si>
  <si>
    <t>https://www.youtube.com/watch?v=ANSSQQ6ZauM</t>
  </si>
  <si>
    <t>https://www.youtube.com/watch?v=OBViSvvLu-s</t>
  </si>
  <si>
    <t>https://www.youtube.com/watch?v=k54XQ5I1Nzo</t>
  </si>
  <si>
    <t>https://www.youtube.com/watch?v=vdwHHPZwNEo</t>
  </si>
  <si>
    <t>https://www.youtube.com/watch?v=q1K9wPDzMjU</t>
  </si>
  <si>
    <t>https://www.youtube.com/watch?v=75OFJ9IX4tI</t>
  </si>
  <si>
    <t>https://www.youtube.com/watch?v=p6HgGSKj2m8</t>
  </si>
  <si>
    <t>https://www.youtube.com/watch?v=cKIAV15AZcI</t>
  </si>
  <si>
    <t>https://www.youtube.com/watch?v=sdhISUDYvX4</t>
  </si>
  <si>
    <t>https://www.youtube.com/watch?v=T0iutxik1Eg</t>
  </si>
  <si>
    <t>https://www.youtube.com/watch?v=PjvzuUMMZs4</t>
  </si>
  <si>
    <t>https://www.youtube.com/watch?v=HdBCunbR_jE</t>
  </si>
  <si>
    <t>https://www.youtube.com/watch?v=vKGL9b0x_K8</t>
  </si>
  <si>
    <t>https://www.youtube.com/watch?v=5K-nmVDwXW0</t>
  </si>
  <si>
    <t>https://www.youtube.com/watch?v=R7mzbp-9vbk</t>
  </si>
  <si>
    <t>https://www.youtube.com/watch?v=ucgD3lqwZX0</t>
  </si>
  <si>
    <t>https://www.youtube.com/watch?v=5bAuJCTjg8s</t>
  </si>
  <si>
    <t>https://www.youtube.com/watch?v=d9KgrM48iGg</t>
  </si>
  <si>
    <t>https://www.youtube.com/watch?v=4h6drLmYTr8</t>
  </si>
  <si>
    <t>https://www.youtube.com/watch?v=2uOiM67vK6A</t>
  </si>
  <si>
    <t>https://www.youtube.com/watch?v=Y1SUVA0PU1o</t>
  </si>
  <si>
    <t>https://www.youtube.com/watch?v=yaOVnZ7W-Qc</t>
  </si>
  <si>
    <t>https://www.youtube.com/watch?v=hgdVPIrlSPU</t>
  </si>
  <si>
    <t>https://www.youtube.com/watch?v=8iuVX1AkV_0</t>
  </si>
  <si>
    <t>https://www.youtube.com/watch?v=wH8I0vSB-Os</t>
  </si>
  <si>
    <t>https://www.youtube.com/watch?v=Um1LJAfSPoo</t>
  </si>
  <si>
    <t>https://www.youtube.com/watch?v=itgdRwuvtN0</t>
  </si>
  <si>
    <t>https://www.youtube.com/watch?v=Z7B5IZZhoAI</t>
  </si>
  <si>
    <t>https://www.youtube.com/watch?v=UuJzHq-Ont4</t>
  </si>
  <si>
    <t>https://www.youtube.com/watch?v=fQxUVyFqzpA</t>
  </si>
  <si>
    <t>https://www.youtube.com/watch?v=wgud4Fi47XA</t>
  </si>
  <si>
    <t>https://www.youtube.com/watch?v=2Ew9deAuPwU</t>
  </si>
  <si>
    <t>https://www.youtube.com/watch?v=Au_HvuB2IQc</t>
  </si>
  <si>
    <t>https://www.youtube.com/watch?v=t_J24YUQNK4</t>
  </si>
  <si>
    <t>https://www.youtube.com/watch?v=MfzPrOKKZVo</t>
  </si>
  <si>
    <t>https://www.youtube.com/watch?v=57-MHC42i7g</t>
  </si>
  <si>
    <t>https://www.youtube.com/watch?v=pO9qCeA640E</t>
  </si>
  <si>
    <t>https://www.youtube.com/watch?v=17Jnr2hr0ro</t>
  </si>
  <si>
    <t>https://www.youtube.com/watch?v=cpZPvFvzNlc</t>
  </si>
  <si>
    <t>https://www.youtube.com/watch?v=MBzty84VgRo</t>
  </si>
  <si>
    <t>https://www.youtube.com/watch?v=nCmJgIvSqfU</t>
  </si>
  <si>
    <t>https://www.youtube.com/watch?v=qsCWK-TQVsk</t>
  </si>
  <si>
    <t>https://www.youtube.com/watch?v=r5r1yU9O2ag</t>
  </si>
  <si>
    <t>https://www.youtube.com/watch?v=MFVzVjuj90E</t>
  </si>
  <si>
    <t>https://www.youtube.com/watch?v=Wu9WbgwxgjI</t>
  </si>
  <si>
    <t>https://www.youtube.com/watch?v=zqnotAbf-Cc</t>
  </si>
  <si>
    <t>https://www.youtube.com/watch?v=oeFU8Lk35BI</t>
  </si>
  <si>
    <t>https://www.youtube.com/watch?v=NfO_yqDrGWs</t>
  </si>
  <si>
    <t>https://www.youtube.com/watch?v=uNPifASaoFM</t>
  </si>
  <si>
    <t>https://www.youtube.com/watch?v=0-LZkVdXTnc</t>
  </si>
  <si>
    <t>https://www.youtube.com/watch?v=yIUwgFjMrg8</t>
  </si>
  <si>
    <t>https://www.youtube.com/watch?v=pAHRrR6eeDU</t>
  </si>
  <si>
    <t>https://www.youtube.com/watch?v=EWnc9FdyP7s</t>
  </si>
  <si>
    <t>https://www.youtube.com/watch?v=LI3VwCn-0WI</t>
  </si>
  <si>
    <t>https://www.youtube.com/watch?v=yVdcSMOWtxM</t>
  </si>
  <si>
    <t>https://www.youtube.com/watch?v=Yf6-fJ-LcU8</t>
  </si>
  <si>
    <t>https://www.youtube.com/watch?v=L2rJctVLi3M</t>
  </si>
  <si>
    <t>https://www.youtube.com/watch?v=wm8QHjKcDf8</t>
  </si>
  <si>
    <t>https://www.youtube.com/watch?v=U37L8EPVc5s</t>
  </si>
  <si>
    <t>https://www.youtube.com/watch?v=ja-cxuo3ugc</t>
  </si>
  <si>
    <t>https://www.youtube.com/watch?v=F95dqGlnggo</t>
  </si>
  <si>
    <t>https://www.youtube.com/watch?v=9IzjjqFO5c8</t>
  </si>
  <si>
    <t>https://www.youtube.com/watch?v=5YuNKvTZtdM</t>
  </si>
  <si>
    <t>https://www.youtube.com/watch?v=XeCuvEX-tow</t>
  </si>
  <si>
    <t>https://www.youtube.com/watch?v=182HueOxCaU</t>
  </si>
  <si>
    <t>https://www.youtube.com/watch?v=t63m6GCrKbw</t>
  </si>
  <si>
    <t>https://www.youtube.com/watch?v=Dymxd9hAemA</t>
  </si>
  <si>
    <t>https://www.youtube.com/watch?v=RKYffxIB9EM</t>
  </si>
  <si>
    <t>https://www.youtube.com/watch?v=gU4jkSa9phY</t>
  </si>
  <si>
    <t>https://www.youtube.com/watch?v=y-v-Ijc7W3Y</t>
  </si>
  <si>
    <t>https://www.youtube.com/watch?v=zVH1ZOi2_yk</t>
  </si>
  <si>
    <t>https://www.youtube.com/watch?v=F-ZzB9uBQNs</t>
  </si>
  <si>
    <t>https://www.youtube.com/watch?v=AOQPqjRx-0c</t>
  </si>
  <si>
    <t>https://www.youtube.com/watch?v=8ZJ9Ubv74Fc</t>
  </si>
  <si>
    <t>https://www.youtube.com/watch?v=9ScY3DQ8lnM</t>
  </si>
  <si>
    <t>https://www.youtube.com/watch?v=gKt4SG-pAmw</t>
  </si>
  <si>
    <t>https://www.youtube.com/watch?v=2p91-Fy5A6Q</t>
  </si>
  <si>
    <t>https://www.youtube.com/watch?v=30958J1ez4k</t>
  </si>
  <si>
    <t>https://www.youtube.com/watch?v=nEEhdprZ-EE</t>
  </si>
  <si>
    <t>https://www.youtube.com/watch?v=dXkhbNnOMy0</t>
  </si>
  <si>
    <t>https://www.youtube.com/watch?v=YD-IKZbbHeU</t>
  </si>
  <si>
    <t>https://www.youtube.com/watch?v=mLEhBqCBBYE</t>
  </si>
  <si>
    <t>https://www.youtube.com/watch?v=cshbkDak_p0</t>
  </si>
  <si>
    <t>https://www.youtube.com/watch?v=kmJLZRzZhUA</t>
  </si>
  <si>
    <t>https://www.youtube.com/watch?v=myyrtrylWQs</t>
  </si>
  <si>
    <t>https://www.youtube.com/watch?v=v6x52noLJOo</t>
  </si>
  <si>
    <t>https://www.youtube.com/watch?v=7zvf9bnLgs8</t>
  </si>
  <si>
    <t>https://www.youtube.com/watch?v=7RTlRYpr7o8</t>
  </si>
  <si>
    <t>https://www.youtube.com/watch?v=Th1s8XrKhnk</t>
  </si>
  <si>
    <t>https://www.youtube.com/watch?v=oYXPvuD_ejM</t>
  </si>
  <si>
    <t>https://www.youtube.com/watch?v=Cs9JbmZ0poM</t>
  </si>
  <si>
    <t>https://www.youtube.com/watch?v=xGvABG6vfLg</t>
  </si>
  <si>
    <t>https://www.youtube.com/watch?v=QfYz6BBYpWg</t>
  </si>
  <si>
    <t>https://www.youtube.com/watch?v=-rJtFWVJpjA</t>
  </si>
  <si>
    <t>https://www.youtube.com/watch?v=iY88UCitwGY</t>
  </si>
  <si>
    <t>https://www.youtube.com/watch?v=KBA7GLExw3o</t>
  </si>
  <si>
    <t>https://www.youtube.com/watch?v=DoYL7K2djDY</t>
  </si>
  <si>
    <t>https://www.youtube.com/watch?v=GajqTVRZzfE</t>
  </si>
  <si>
    <t>https://www.youtube.com/watch?v=QPVDHJcsv5U</t>
  </si>
  <si>
    <t>https://www.youtube.com/watch?v=pfw-rEK12IA</t>
  </si>
  <si>
    <t>https://www.youtube.com/watch?v=4H5piNrmsCU</t>
  </si>
  <si>
    <t>https://www.youtube.com/watch?v=bEc29vVNLOc</t>
  </si>
  <si>
    <t>https://www.youtube.com/watch?v=7WA-8QBd5Tk</t>
  </si>
  <si>
    <t>https://www.youtube.com/watch?v=3asYCknfoMo</t>
  </si>
  <si>
    <t>https://www.youtube.com/watch?v=4gAHt9ki2xY</t>
  </si>
  <si>
    <t>https://www.youtube.com/watch?v=TbQkh6axHEM</t>
  </si>
  <si>
    <t>https://www.youtube.com/watch?v=1_8y5fSSOlE</t>
  </si>
  <si>
    <t>https://www.youtube.com/watch?v=jaw4U_s24zo</t>
  </si>
  <si>
    <t>https://www.youtube.com/watch?v=R2XPp4eJXLk</t>
  </si>
  <si>
    <t>https://www.youtube.com/watch?v=d9iObjKR5yI</t>
  </si>
  <si>
    <t>https://www.youtube.com/watch?v=Ow3nJA8fhhQ</t>
  </si>
  <si>
    <t>https://www.youtube.com/watch?v=yr_-UHm07rM</t>
  </si>
  <si>
    <t>https://www.youtube.com/watch?v=JNg9hu1QURw</t>
  </si>
  <si>
    <t>https://www.youtube.com/watch?v=11Ben3IvDQ0</t>
  </si>
  <si>
    <t>https://www.youtube.com/watch?v=xjZO-uNelDI</t>
  </si>
  <si>
    <t>https://www.youtube.com/watch?v=6oKx_bFPSSA</t>
  </si>
  <si>
    <t>https://www.youtube.com/watch?v=_Anq0CTYGt8</t>
  </si>
  <si>
    <t>https://www.youtube.com/watch?v=_xIbCmTtK8s</t>
  </si>
  <si>
    <t>https://www.youtube.com/watch?v=qGie_-i1j6o</t>
  </si>
  <si>
    <t>https://www.youtube.com/watch?v=VwTbkm1NN4Y</t>
  </si>
  <si>
    <t>https://www.youtube.com/watch?v=WQObFfIG62Q</t>
  </si>
  <si>
    <t>https://www.youtube.com/watch?v=CouNRYMLDmY</t>
  </si>
  <si>
    <t>https://www.youtube.com/watch?v=ZWkU2WQv4mM</t>
  </si>
  <si>
    <t>https://www.youtube.com/watch?v=ziCW-l-SXRM</t>
  </si>
  <si>
    <t>https://www.youtube.com/watch?v=mNRX-8C-RmY</t>
  </si>
  <si>
    <t>https://www.youtube.com/watch?v=hH3jbt-s4aY</t>
  </si>
  <si>
    <t>https://www.youtube.com/watch?v=zyTsxv3NJzA</t>
  </si>
  <si>
    <t>https://www.youtube.com/watch?v=yYhGJH2NjBA</t>
  </si>
  <si>
    <t>https://www.youtube.com/watch?v=R_G2Gd70LiY</t>
  </si>
  <si>
    <t>https://www.youtube.com/watch?v=k6dsew1B6SE</t>
  </si>
  <si>
    <t>https://www.youtube.com/watch?v=X4TDNzwe3s4</t>
  </si>
  <si>
    <t>https://www.youtube.com/watch?v=_OWY_haNDNI</t>
  </si>
  <si>
    <t>https://www.youtube.com/watch?v=s1VIjn0qPQg</t>
  </si>
  <si>
    <t>https://www.youtube.com/watch?v=NpqJHyWjh7A</t>
  </si>
  <si>
    <t>https://www.youtube.com/watch?v=m9xF54UZFuY</t>
  </si>
  <si>
    <t>https://www.youtube.com/watch?v=srr9jTynwdo</t>
  </si>
  <si>
    <t>https://www.youtube.com/watch?v=w5KPpzfrQQY</t>
  </si>
  <si>
    <t>https://www.youtube.com/watch?v=AuVaei10Du0</t>
  </si>
  <si>
    <t>https://www.youtube.com/watch?v=1GLaXQ6Rgcg</t>
  </si>
  <si>
    <t>https://www.youtube.com/watch?v=FKg_FjS3qZw</t>
  </si>
  <si>
    <t>https://www.youtube.com/watch?v=EHQ6eLHDs78</t>
  </si>
  <si>
    <t>https://www.youtube.com/watch?v=-cC-ErXYdnI</t>
  </si>
  <si>
    <t>https://www.youtube.com/watch?v=dZCZp5udJeI</t>
  </si>
  <si>
    <t>https://www.youtube.com/watch?v=O5i1SD7KFkI</t>
  </si>
  <si>
    <t>https://www.youtube.com/watch?v=Q3ZGmGasWfc</t>
  </si>
  <si>
    <t>https://www.youtube.com/watch?v=JbxzX8kwig4</t>
  </si>
  <si>
    <t>https://www.youtube.com/watch?v=Uxcvh2BQu1g</t>
  </si>
  <si>
    <t>https://www.youtube.com/watch?v=0-Ishanuvj8</t>
  </si>
  <si>
    <t>https://www.youtube.com/watch?v=j84sUcOTBRM</t>
  </si>
  <si>
    <t>https://www.youtube.com/watch?v=NQUbNykwFG4</t>
  </si>
  <si>
    <t>https://www.youtube.com/watch?v=zILqg37PouM</t>
  </si>
  <si>
    <t>https://www.youtube.com/watch?v=fzzIeVO7-qk</t>
  </si>
  <si>
    <t>https://www.youtube.com/watch?v=-fhrU0xoCgk</t>
  </si>
  <si>
    <t>https://www.youtube.com/watch?v=OXYcMlprdL4</t>
  </si>
  <si>
    <t>https://www.youtube.com/watch?v=yZ08CJsgurU</t>
  </si>
  <si>
    <t>https://www.youtube.com/watch?v=c13ZN5rYckE</t>
  </si>
  <si>
    <t>https://www.youtube.com/watch?v=p3i_mI87a3E</t>
  </si>
  <si>
    <t>https://www.youtube.com/watch?v=FrXBeS9Vj40</t>
  </si>
  <si>
    <t>https://www.youtube.com/watch?v=kaJQx-nXg6M</t>
  </si>
  <si>
    <t>https://www.youtube.com/watch?v=fyMRRD_YeRI</t>
  </si>
  <si>
    <t>https://www.youtube.com/watch?v=OHn7cvWw5gE</t>
  </si>
  <si>
    <t>https://www.youtube.com/watch?v=tBf6vZKjL9w</t>
  </si>
  <si>
    <t>https://www.youtube.com/watch?v=tNKCTknE59M</t>
  </si>
  <si>
    <t>https://www.youtube.com/watch?v=0DzUUFbFZHs</t>
  </si>
  <si>
    <t>https://www.youtube.com/watch?v=59-D2X_vmlA</t>
  </si>
  <si>
    <t>https://www.youtube.com/watch?v=NhDs3OPqMQ4</t>
  </si>
  <si>
    <t>https://www.youtube.com/watch?v=7JNUG5Lyals</t>
  </si>
  <si>
    <t>https://www.youtube.com/watch?v=T-iBVjoTxpY</t>
  </si>
  <si>
    <t>https://www.youtube.com/watch?v=2RlQdQoP4mE</t>
  </si>
  <si>
    <t>https://www.youtube.com/watch?v=9eSzra79z-I</t>
  </si>
  <si>
    <t>https://www.youtube.com/watch?v=t5AEphve0P8</t>
  </si>
  <si>
    <t>https://www.youtube.com/watch?v=zm-fPGwlflY</t>
  </si>
  <si>
    <t>https://www.youtube.com/watch?v=Iimv8qJijTE</t>
  </si>
  <si>
    <t>https://www.youtube.com/watch?v=kpktr2ml8m8</t>
  </si>
  <si>
    <t>https://www.youtube.com/watch?v=jB9efRnouaI</t>
  </si>
  <si>
    <t>https://www.youtube.com/watch?v=r2uhf3x6oH8</t>
  </si>
  <si>
    <t>https://www.youtube.com/watch?v=G-AjF_4Jc1I</t>
  </si>
  <si>
    <t>https://www.youtube.com/watch?v=hbcWYVaowqI</t>
  </si>
  <si>
    <t>https://www.youtube.com/watch?v=olQlPZuEWLY</t>
  </si>
  <si>
    <t>https://www.youtube.com/watch?v=fwbLw9W9GC8</t>
  </si>
  <si>
    <t>https://www.youtube.com/watch?v=XcIm7eWfJ_M</t>
  </si>
  <si>
    <t>https://www.youtube.com/watch?v=tD7VxQAIPLM</t>
  </si>
  <si>
    <t>https://www.youtube.com/watch?v=RaNpNJVvWDI</t>
  </si>
  <si>
    <t>https://www.youtube.com/watch?v=sdUuukDpj9s</t>
  </si>
  <si>
    <t>https://www.youtube.com/watch?v=jQ47l4DT1BY</t>
  </si>
  <si>
    <t>https://www.youtube.com/watch?v=WkR5PD16sCg</t>
  </si>
  <si>
    <t>https://www.youtube.com/watch?v=wXSD2PQznXI</t>
  </si>
  <si>
    <t>https://www.youtube.com/watch?v=p4NkqPPh2fk</t>
  </si>
  <si>
    <t>https://www.youtube.com/watch?v=7bZemcM70W0</t>
  </si>
  <si>
    <t>https://www.youtube.com/watch?v=GpEk4HU0r2Y</t>
  </si>
  <si>
    <t>https://www.youtube.com/watch?v=322EiuTqg7w</t>
  </si>
  <si>
    <t>https://www.youtube.com/watch?v=liKAbE7beNI</t>
  </si>
  <si>
    <t>https://www.youtube.com/watch?v=3eTjsY7w5kM</t>
  </si>
  <si>
    <t>https://www.youtube.com/watch?v=afXofZLlzB4</t>
  </si>
  <si>
    <t>https://www.youtube.com/watch?v=gtDa8NLyc74</t>
  </si>
  <si>
    <t>https://www.youtube.com/watch?v=zgOMSgegwGk</t>
  </si>
  <si>
    <t>https://www.youtube.com/watch?v=Xk3tQcQ1QcQ</t>
  </si>
  <si>
    <t>https://www.youtube.com/watch?v=MP4mGKSR2-0</t>
  </si>
  <si>
    <t>https://www.youtube.com/watch?v=55sjF1l4Hu0</t>
  </si>
  <si>
    <t>https://www.youtube.com/watch?v=LkTTH9gGQwA</t>
  </si>
  <si>
    <t>https://www.youtube.com/watch?v=cuauchPBFCY</t>
  </si>
  <si>
    <t>https://www.youtube.com/watch?v=oeJfmsvMRBs</t>
  </si>
  <si>
    <t>https://www.youtube.com/watch?v=vEdOCEkdY9Q</t>
  </si>
  <si>
    <t>https://www.youtube.com/watch?v=Cv8kec-TugY</t>
  </si>
  <si>
    <t>https://www.youtube.com/watch?v=Uk3mD3cAFXg</t>
  </si>
  <si>
    <t>https://www.youtube.com/watch?v=spEEA-o1zlE</t>
  </si>
  <si>
    <t>https://www.youtube.com/watch?v=7cA62ZHlWx0</t>
  </si>
  <si>
    <t>https://www.youtube.com/watch?v=M8Xez56Bg9c</t>
  </si>
  <si>
    <t>https://www.youtube.com/watch?v=5U64D5B9-O0</t>
  </si>
  <si>
    <t>https://www.youtube.com/watch?v=fKsfq4rFzbA</t>
  </si>
  <si>
    <t>https://www.youtube.com/watch?v=zKr-cYKprD8</t>
  </si>
  <si>
    <t>https://www.youtube.com/watch?v=YHee5lF9yPc</t>
  </si>
  <si>
    <t>https://www.youtube.com/watch?v=8xbYHg11ROo</t>
  </si>
  <si>
    <t>https://www.youtube.com/watch?v=yp1ZVELrxIA</t>
  </si>
  <si>
    <t>https://www.youtube.com/watch?v=JkoZriLo3fA</t>
  </si>
  <si>
    <t>https://www.youtube.com/watch?v=hPD7CW4JiSA</t>
  </si>
  <si>
    <t>https://www.youtube.com/watch?v=wKE7d6nLsDM</t>
  </si>
  <si>
    <t>https://www.youtube.com/watch?v=dlQfycnk550</t>
  </si>
  <si>
    <t>https://www.youtube.com/watch?v=dgXtHzSngX0</t>
  </si>
  <si>
    <t>https://www.youtube.com/watch?v=Xml5nVm8bg0</t>
  </si>
  <si>
    <t>https://www.youtube.com/watch?v=I6Nwopg3FIw</t>
  </si>
  <si>
    <t>https://www.youtube.com/watch?v=QT3p6iGNrkU</t>
  </si>
  <si>
    <t>https://www.youtube.com/watch?v=DYtc95s7Kpc</t>
  </si>
  <si>
    <t>https://www.youtube.com/watch?v=Lg0JLlBHCgA</t>
  </si>
  <si>
    <t>https://www.youtube.com/watch?v=ZpdQsUkjwMc</t>
  </si>
  <si>
    <t>https://www.youtube.com/watch?v=xA9TKhOjY24</t>
  </si>
  <si>
    <t>https://www.youtube.com/watch?v=w2e5eqI49cE</t>
  </si>
  <si>
    <t>https://www.youtube.com/watch?v=qY5oQOirve4</t>
  </si>
  <si>
    <t>https://www.youtube.com/watch?v=yMRw4TF7CAk</t>
  </si>
  <si>
    <t>https://www.youtube.com/watch?v=XCXsh2mfb3M</t>
  </si>
  <si>
    <t>https://www.youtube.com/watch?v=sTYcLqa56Z4</t>
  </si>
  <si>
    <t>https://www.youtube.com/watch?v=VxI-y4zU4YE</t>
  </si>
  <si>
    <t>https://www.youtube.com/watch?v=kKbQvD24QPY</t>
  </si>
  <si>
    <t>https://www.youtube.com/watch?v=A6j1KcojG0E</t>
  </si>
  <si>
    <t>https://www.youtube.com/watch?v=wzPkggokfLg</t>
  </si>
  <si>
    <t>https://www.youtube.com/watch?v=dJ9wpyiJSSI</t>
  </si>
  <si>
    <t>https://www.youtube.com/watch?v=0DBc4TKwgDc</t>
  </si>
  <si>
    <t>https://www.youtube.com/watch?v=AjEKOFHh4yM</t>
  </si>
  <si>
    <t>https://www.youtube.com/watch?v=FQmwAFcJSpw</t>
  </si>
  <si>
    <t>https://www.youtube.com/watch?v=Kg7UNGe9lik</t>
  </si>
  <si>
    <t>https://www.youtube.com/watch?v=_OTzuNIDOOA</t>
  </si>
  <si>
    <t>https://www.youtube.com/watch?v=VJZ4LARPMJU&amp;t=79s</t>
  </si>
  <si>
    <t>https://www.youtube.com/watch?v=V-N1KdB7QTg</t>
  </si>
  <si>
    <t>https://www.youtube.com/watch?v=4fTC0cZiBus</t>
  </si>
  <si>
    <t>https://www.youtube.com/watch?v=G1vj3YNYQYg</t>
  </si>
  <si>
    <t>https://www.youtube.com/watch?v=Ly_KKukp01g</t>
  </si>
  <si>
    <t>https://www.youtube.com/watch?v=yB7P6V4_zUw</t>
  </si>
  <si>
    <t>https://www.youtube.com/watch?v=xjoBDX3u1Ys</t>
  </si>
  <si>
    <t>https://www.youtube.com/watch?v=hFK3wIxZt3g</t>
  </si>
  <si>
    <t>https://www.youtube.com/watch?v=gL_j5YKKN38</t>
  </si>
  <si>
    <t>https://www.youtube.com/watch?v=J2klGHwzFFo</t>
  </si>
  <si>
    <t>https://www.youtube.com/watch?v=ebsBucPcYoU</t>
  </si>
  <si>
    <t>https://www.youtube.com/watch?v=orOA4dPxE98</t>
  </si>
  <si>
    <t>https://www.youtube.com/watch?v=go47jpA5M1A</t>
  </si>
  <si>
    <t>https://www.youtube.com/watch?v=dlfE6JbvIYI</t>
  </si>
  <si>
    <t>https://www.youtube.com/watch?v=1VZl4rtt2aU</t>
  </si>
  <si>
    <t>https://www.youtube.com/watch?v=cUULt5zHp0k</t>
  </si>
  <si>
    <t>https://www.youtube.com/watch?v=BNly0XIZX6c</t>
  </si>
  <si>
    <t>https://www.youtube.com/watch?v=C3knBzrgTTY</t>
  </si>
  <si>
    <t>https://www.youtube.com/watch?v=w1UAQGgnz4A</t>
  </si>
  <si>
    <t>https://www.youtube.com/watch?v=1-5q-Da6EHQ</t>
  </si>
  <si>
    <t>https://www.youtube.com/watch?v=JcNaFHIozC4</t>
  </si>
  <si>
    <t>https://www.youtube.com/watch?v=3zpg3MGhmyI</t>
  </si>
  <si>
    <t>https://www.youtube.com/watch?v=QrVLpFoGRb4</t>
  </si>
  <si>
    <t>https://www.youtube.com/watch?v=yCrftsxElf8</t>
  </si>
  <si>
    <t>https://www.youtube.com/watch?v=c0qRokhkADI</t>
  </si>
  <si>
    <t>https://www.youtube.com/watch?v=AcHVZjv6cAs</t>
  </si>
  <si>
    <t>https://www.youtube.com/watch?v=P1Eurn7tEJM</t>
  </si>
  <si>
    <t>https://www.youtube.com/watch?v=GDQ-FTObhak</t>
  </si>
  <si>
    <t>https://www.youtube.com/watch?v=5P0vjP1Hdvs</t>
  </si>
  <si>
    <t>https://www.youtube.com/watch?v=OAcu0ZHtcXc</t>
  </si>
  <si>
    <t>https://www.youtube.com/watch?v=F4X3ljkLFP8</t>
  </si>
  <si>
    <t>https://www.youtube.com/watch?v=_VfaX30ncIU</t>
  </si>
  <si>
    <t>https://www.youtube.com/watch?v=JDOBTQ94-S4</t>
  </si>
  <si>
    <t>https://www.youtube.com/watch?v=5tMCiwnQlXM</t>
  </si>
  <si>
    <t>https://www.youtube.com/watch?v=61VsCIaQhX4</t>
  </si>
  <si>
    <t>https://www.youtube.com/watch?v=o4_iAmYXDzg</t>
  </si>
  <si>
    <t>https://www.youtube.com/watch?v=bF-3L4O8Nq8</t>
  </si>
  <si>
    <t>https://www.youtube.com/watch?v=5c75GXSIdlM</t>
  </si>
  <si>
    <t>https://www.youtube.com/watch?v=KXamV4OZjYs</t>
  </si>
  <si>
    <t>https://www.youtube.com/watch?v=rbrxzObExNc</t>
  </si>
  <si>
    <t>https://www.youtube.com/watch?v=G6rcMSQ1UVE</t>
  </si>
  <si>
    <t>https://www.youtube.com/watch?v=mK5DuxKw-I8</t>
  </si>
  <si>
    <t>https://www.youtube.com/watch?v=zV5AbsAy5m4</t>
  </si>
  <si>
    <t>https://www.youtube.com/watch?v=dzUx3zUv_yw</t>
  </si>
  <si>
    <t>https://www.youtube.com/watch?v=5iT09vIaZOU</t>
  </si>
  <si>
    <t>https://www.youtube.com/watch?v=inpmzGJn2LU</t>
  </si>
  <si>
    <t>https://www.youtube.com/watch?v=wXoImJcJYxQ</t>
  </si>
  <si>
    <t>https://www.youtube.com/watch?v=aASsLwbe6kY</t>
  </si>
  <si>
    <t>https://www.youtube.com/watch?v=bFIqLn3c85c</t>
  </si>
  <si>
    <t>https://www.youtube.com/watch?v=PWZrF-TGsWo</t>
  </si>
  <si>
    <t>https://www.youtube.com/watch?v=S2ePhtW_O5A</t>
  </si>
  <si>
    <t>https://www.youtube.com/watch?v=6aJLKt2nXsg</t>
  </si>
  <si>
    <t>https://www.youtube.com/watch?v=tRgTeYpgv8c</t>
  </si>
  <si>
    <t>https://www.youtube.com/watch?v=txsij6WXt8s</t>
  </si>
  <si>
    <t>https://www.youtube.com/watch?v=AefxKKTqv5I</t>
  </si>
  <si>
    <t>https://www.youtube.com/watch?v=7gTT37SeSUc</t>
  </si>
  <si>
    <t>https://www.youtube.com/watch?v=o-395A-OrOQ</t>
  </si>
  <si>
    <t>https://www.youtube.com/watch?v=qYA9DVNkOCA</t>
  </si>
  <si>
    <t>https://www.youtube.com/watch?v=-JT1qlD0wPQ</t>
  </si>
  <si>
    <t>https://www.youtube.com/watch?v=kSNHRGhGt_Y</t>
  </si>
  <si>
    <t>https://www.youtube.com/watch?v=adov37an6hU</t>
  </si>
  <si>
    <t>https://www.youtube.com/watch?v=glBt8I5y1b8</t>
  </si>
  <si>
    <t>https://www.youtube.com/watch?v=a_HGSrmF_8w</t>
  </si>
  <si>
    <t>https://www.youtube.com/watch?v=Kfqplhug-eA</t>
  </si>
  <si>
    <t>https://www.youtube.com/watch?v=AgRVHML48XM</t>
  </si>
  <si>
    <t>https://www.youtube.com/watch?v=2Hmcjz_IH8I</t>
  </si>
  <si>
    <t>https://www.youtube.com/watch?v=xuKnWRKpLyM</t>
  </si>
  <si>
    <t>https://www.youtube.com/watch?v=2U1DVGO8vo4</t>
  </si>
  <si>
    <t>https://www.youtube.com/watch?v=xhcu0nbcfy0</t>
  </si>
  <si>
    <t>https://www.youtube.com/watch?v=lJLoAHZxMWE</t>
  </si>
  <si>
    <t>https://www.youtube.com/watch?v=dSKwv3KOvN8</t>
  </si>
  <si>
    <t>https://www.youtube.com/watch?v=t5tjD9qq-98</t>
  </si>
  <si>
    <t>https://www.youtube.com/watch?v=LEotomBnsQk</t>
  </si>
  <si>
    <t>https://www.youtube.com/watch?v=tpUBWJjtzrA</t>
  </si>
  <si>
    <t>https://www.youtube.com/watch?v=Cuelsn9VyZQ</t>
  </si>
  <si>
    <t>https://www.youtube.com/watch?v=IQCY6tVgZ9s</t>
  </si>
  <si>
    <t>https://www.youtube.com/watch?v=xVrbpqr1LEE</t>
  </si>
  <si>
    <t>https://www.youtube.com/watch?v=kZVT_WU4Pm4</t>
  </si>
  <si>
    <t>https://www.youtube.com/watch?v=5HrBZvxcPmY</t>
  </si>
  <si>
    <t>https://www.youtube.com/watch?v=KdiEMEbTV1M</t>
  </si>
  <si>
    <t>https://www.youtube.com/watch?v=9Zummy0j6Ws</t>
  </si>
  <si>
    <t>https://www.youtube.com/watch?v=9VsQzAI5PLo</t>
  </si>
  <si>
    <t>https://www.youtube.com/watch?v=ZwiLQGKP--A</t>
  </si>
  <si>
    <t>https://www.youtube.com/watch?v=fmVDyQnLFe4</t>
  </si>
  <si>
    <t>https://www.youtube.com/watch?v=ohUG8LIy7Cs</t>
  </si>
  <si>
    <t>https://www.youtube.com/watch?v=WfJvOgXp9SM</t>
  </si>
  <si>
    <t>https://www.youtube.com/watch?v=_vKbwIOfXy0</t>
  </si>
  <si>
    <t>https://www.youtube.com/watch?v=NNu6sJz2cPI</t>
  </si>
  <si>
    <t>https://www.youtube.com/watch?v=Deab_JE4fv4</t>
  </si>
  <si>
    <t>https://www.youtube.com/watch?v=GiNhw1WJNXc</t>
  </si>
  <si>
    <t>https://www.youtube.com/watch?v=NRep5rGd_FU</t>
  </si>
  <si>
    <t>https://www.youtube.com/watch?v=gF2CbaL7t6g</t>
  </si>
  <si>
    <t>https://www.youtube.com/watch?v=GB9g4sKWR0M</t>
  </si>
  <si>
    <t>https://www.youtube.com/watch?v=AB0KeX_0T2I</t>
  </si>
  <si>
    <t>https://www.youtube.com/watch?v=VDqAX3plBww</t>
  </si>
  <si>
    <t>https://www.youtube.com/watch?v=Hqx5Pfe-4NI</t>
  </si>
  <si>
    <t>https://www.youtube.com/watch?v=rAWCL2ENS90</t>
  </si>
  <si>
    <t>https://www.youtube.com/watch?v=47hxgUfQ8jo</t>
  </si>
  <si>
    <t>https://www.youtube.com/watch?v=EMznloyYysU</t>
  </si>
  <si>
    <t>https://www.youtube.com/watch?v=Xsq9jAEpAY8</t>
  </si>
  <si>
    <t>https://www.youtube.com/watch?v=-HWLO-7d98U</t>
  </si>
  <si>
    <t>https://www.youtube.com/watch?v=xAx9rKxKjCk</t>
  </si>
  <si>
    <t>https://www.youtube.com/watch?v=pIn71L7Kv9Q</t>
  </si>
  <si>
    <t>https://www.youtube.com/watch?v=9oRLNbl-DxI</t>
  </si>
  <si>
    <t>https://www.youtube.com/watch?v=ZhuUYD3QvB8</t>
  </si>
  <si>
    <t>https://www.youtube.com/watch?v=G2ke7Higm-Y</t>
  </si>
  <si>
    <t>https://www.youtube.com/watch?v=FTdLV7hcCvI</t>
  </si>
  <si>
    <t>https://www.youtube.com/watch?v=FQ3dpY5j5y8</t>
  </si>
  <si>
    <t>https://www.youtube.com/watch?v=iGqKIfGTc-s</t>
  </si>
  <si>
    <t>https://www.youtube.com/watch?v=ejkbEib1Otk</t>
  </si>
  <si>
    <t>https://www.youtube.com/watch?v=4PxIlOKBbng</t>
  </si>
  <si>
    <t>https://www.youtube.com/watch?v=9fu_xDvkBMk</t>
  </si>
  <si>
    <t>https://www.youtube.com/watch?v=s_eR4_6kip8</t>
  </si>
  <si>
    <t>https://www.youtube.com/watch?v=C-AklzjB96w</t>
  </si>
  <si>
    <t>https://www.youtube.com/watch?v=CLCX0mlWjw0</t>
  </si>
  <si>
    <t>https://www.youtube.com/watch?v=5XqO9FCH3Xk</t>
  </si>
  <si>
    <t>https://www.youtube.com/watch?v=4xWwhXcAjhU</t>
  </si>
  <si>
    <t>https://www.youtube.com/watch?v=KStzrk3h76o</t>
  </si>
  <si>
    <t>https://www.youtube.com/watch?v=udY03G3fVJQ</t>
  </si>
  <si>
    <t>https://www.youtube.com/watch?v=1UT4aCq24wA</t>
  </si>
  <si>
    <t>https://www.youtube.com/watch?v=JkMKDP2BOlw&amp;t=169s</t>
  </si>
  <si>
    <t>https://www.youtube.com/watch?v=a6bj2Qddmzk</t>
  </si>
  <si>
    <t>https://www.youtube.com/watch?v=qEJJIhs02cI</t>
  </si>
  <si>
    <t>https://www.youtube.com/watch?v=v2dy-2T9kRE</t>
  </si>
  <si>
    <t>https://www.youtube.com/watch?v=REfOblHmn6Q</t>
  </si>
  <si>
    <t>https://www.youtube.com/watch?v=8Fyp5gw_HGc&amp;t=19s</t>
  </si>
  <si>
    <t>https://www.youtube.com/watch?v=xl6nyKVDNCQ</t>
  </si>
  <si>
    <t>https://www.youtube.com/watch?v=ll-fhgVbj1I</t>
  </si>
  <si>
    <t>https://www.youtube.com/watch?v=1uNyxmccf1U</t>
  </si>
  <si>
    <t>https://www.youtube.com/watch?v=NMCXHN1fW9k</t>
  </si>
  <si>
    <t>https://www.youtube.com/watch?v=NeCQOUox8zc</t>
  </si>
  <si>
    <t>https://www.youtube.com/watch?v=3vhgcNKVRgY</t>
  </si>
  <si>
    <t>https://www.youtube.com/watch?v=gPdm-EF13GU</t>
  </si>
  <si>
    <t>https://www.youtube.com/watch?v=wYCmU0vaKvc</t>
  </si>
  <si>
    <t>https://www.youtube.com/watch?v=wu_ONpNjikY</t>
  </si>
  <si>
    <t>https://www.youtube.com/watch?v=6ufhk6JL8x8</t>
  </si>
  <si>
    <t>https://www.youtube.com/watch?v=S9RImbEoWYA</t>
  </si>
  <si>
    <t>https://www.youtube.com/watch?v=D7yIybTWmmU</t>
  </si>
  <si>
    <t>https://www.youtube.com/watch?v=EfHkupTL5wU</t>
  </si>
  <si>
    <t>https://www.youtube.com/watch?v=4pkD8CkJiIQ</t>
  </si>
  <si>
    <t>https://www.youtube.com/watch?v=uTyoGVNa7FA</t>
  </si>
  <si>
    <t>https://www.youtube.com/watch?v=xkyySDtO5HU</t>
  </si>
  <si>
    <t>https://www.youtube.com/watch?v=VkyOIj4SQu4</t>
  </si>
  <si>
    <t>https://www.youtube.com/watch?v=GCo89ggyUKw</t>
  </si>
  <si>
    <t>https://www.youtube.com/watch?v=vOOkxcKaZEo</t>
  </si>
  <si>
    <t>https://www.youtube.com/watch?v=aRzq_l_Rmcc</t>
  </si>
  <si>
    <t>https://www.youtube.com/watch?v=iZ6Xk9YCaaY</t>
  </si>
  <si>
    <t>https://www.youtube.com/watch?v=ozdJ_kTaZcc</t>
  </si>
  <si>
    <t>https://www.youtube.com/watch?v=Q7TqlnXF3cA</t>
  </si>
  <si>
    <t>https://www.youtube.com/watch?v=_nyKGkDh6WM</t>
  </si>
  <si>
    <t>https://www.youtube.com/watch?v=log0y9fRklc</t>
  </si>
  <si>
    <t>https://www.youtube.com/watch?v=74BW9K7eGtY&amp;t=21s</t>
  </si>
  <si>
    <t>https://www.youtube.com/watch?v=gzOZ5Lo3n9Y</t>
  </si>
  <si>
    <t>https://www.youtube.com/watch?v=2yRygpW0RYY</t>
  </si>
  <si>
    <t>https://www.youtube.com/watch?v=Y3j3g76ggFE</t>
  </si>
  <si>
    <t>https://www.youtube.com/watch?v=bMOOUhzJreA</t>
  </si>
  <si>
    <t>https://www.youtube.com/watch?v=WzACbsbv3Mc</t>
  </si>
  <si>
    <t>https://www.youtube.com/watch?v=0W0XxcsCH_0</t>
  </si>
  <si>
    <t>https://www.youtube.com/watch?v=a30EnICYBUA</t>
  </si>
  <si>
    <t>https://www.youtube.com/watch?v=Wr_CIMPuH3I</t>
  </si>
  <si>
    <t>https://www.youtube.com/watch?v=w1panKQ58dU</t>
  </si>
  <si>
    <t>https://www.youtube.com/watch?v=N20dY0-9Nio</t>
  </si>
  <si>
    <t>https://www.youtube.com/watch?v=mxQpJeckKaU</t>
  </si>
  <si>
    <t>https://www.youtube.com/watch?v=3dgPn1KOovw</t>
  </si>
  <si>
    <t>https://www.youtube.com/watch?v=Aivw6qVhabo</t>
  </si>
  <si>
    <t>https://www.youtube.com/watch?v=av1BWeMbl1Q</t>
  </si>
  <si>
    <t>https://www.youtube.com/watch?v=dLQSHM_T-jI</t>
  </si>
  <si>
    <t>https://www.youtube.com/watch?v=joPLKP546hk</t>
  </si>
  <si>
    <t>https://www.youtube.com/watch?v=0ol6BUtHZu8</t>
  </si>
  <si>
    <t>https://www.youtube.com/watch?v=N1wkN3CKqHY</t>
  </si>
  <si>
    <t>https://www.youtube.com/watch?v=Zr29r9gnq6A</t>
  </si>
  <si>
    <t>https://www.youtube.com/watch?v=eVhJjqlSE8s</t>
  </si>
  <si>
    <t>https://www.youtube.com/watch?v=R6bvpvI1_uY</t>
  </si>
  <si>
    <t>https://www.youtube.com/watch?v=WtWOT6Hj2vM</t>
  </si>
  <si>
    <t>https://www.youtube.com/watch?v=3dYP3FhD3Po</t>
  </si>
  <si>
    <t>https://www.youtube.com/watch?v=FgVpxhtCQdA</t>
  </si>
  <si>
    <t>https://www.youtube.com/watch?v=07rLdtPRbEE</t>
  </si>
  <si>
    <t>https://www.youtube.com/watch?v=n0Ekb7yhf18</t>
  </si>
  <si>
    <t>https://www.youtube.com/watch?v=Pe53dUS_mHE</t>
  </si>
  <si>
    <t>https://www.youtube.com/watch?v=fZLoHeGF4XI</t>
  </si>
  <si>
    <t>https://www.youtube.com/watch?v=NaCx35vC5wg</t>
  </si>
  <si>
    <t>https://www.youtube.com/watch?v=8M2LUwJGwHw</t>
  </si>
  <si>
    <t>https://www.youtube.com/watch?v=4VaCcFKHkSY</t>
  </si>
  <si>
    <t>https://www.youtube.com/watch?v=udkwSpjJnGk</t>
  </si>
  <si>
    <t>https://www.youtube.com/watch?v=Z8Wd8i754cU</t>
  </si>
  <si>
    <t>https://www.youtube.com/watch?v=tlCqUXsDwDc</t>
  </si>
  <si>
    <t>https://www.youtube.com/watch?v=aEAK6N982oQ</t>
  </si>
  <si>
    <t>https://www.youtube.com/watch?v=aBwX_u__31I</t>
  </si>
  <si>
    <t>https://www.youtube.com/watch?v=i24adZlRCZk</t>
  </si>
  <si>
    <t>https://www.youtube.com/watch?v=KYhdz2LiDLA</t>
  </si>
  <si>
    <t>https://www.youtube.com/watch?v=BKG8mWyOvuw</t>
  </si>
  <si>
    <t>https://www.youtube.com/watch?v=bGDeGR7DrFw</t>
  </si>
  <si>
    <t>https://www.youtube.com/watch?v=BsEY7XJTv70</t>
  </si>
  <si>
    <t>https://www.youtube.com/watch?v=Kfvmj7QyAfQ</t>
  </si>
  <si>
    <t>https://www.youtube.com/watch?v=C6XbkLOcyVs</t>
  </si>
  <si>
    <t>https://www.youtube.com/watch?v=ANDhhofT1w0</t>
  </si>
  <si>
    <t>https://www.youtube.com/watch?v=qiir-ZWT6yI</t>
  </si>
  <si>
    <t>https://www.youtube.com/watch?v=wEalKzas5Ig</t>
  </si>
  <si>
    <t>https://www.youtube.com/watch?v=6PUBS8MXVzc</t>
  </si>
  <si>
    <t>https://www.youtube.com/watch?v=HmKETjjGv0E</t>
  </si>
  <si>
    <t>https://www.youtube.com/watch?v=vTz9mFEgYQU</t>
  </si>
  <si>
    <t>https://www.youtube.com/watch?v=B1KtIwSP4_U</t>
  </si>
  <si>
    <t>https://www.youtube.com/watch?v=nUfn2eRsHgo</t>
  </si>
  <si>
    <t>https://www.youtube.com/watch?v=sGXLoCpynsU</t>
  </si>
  <si>
    <t>https://www.youtube.com/watch?v=Nattb-ZPK4g</t>
  </si>
  <si>
    <t>https://www.youtube.com/watch?v=EfQbirNpLM8</t>
  </si>
  <si>
    <t>https://www.youtube.com/watch?v=zNgyoAjVDhk</t>
  </si>
  <si>
    <t>https://www.youtube.com/watch?v=6WJO3QlTEpg</t>
  </si>
  <si>
    <t>https://www.youtube.com/watch?v=9qgkONu6nbk</t>
  </si>
  <si>
    <t>https://www.youtube.com/watch?v=k8zAYJDE01E</t>
  </si>
  <si>
    <t>https://www.youtube.com/watch?v=Qh0tc43apsI</t>
  </si>
  <si>
    <t>https://www.youtube.com/watch?v=B3K5KRgT0oE</t>
  </si>
  <si>
    <t>https://www.youtube.com/watch?v=MqvZxu1TaSQ</t>
  </si>
  <si>
    <t>https://www.youtube.com/watch?v=SmB_GUlrfzk</t>
  </si>
  <si>
    <t>https://www.youtube.com/watch?v=YtD-Ro9OJRQ</t>
  </si>
  <si>
    <t>https://www.youtube.com/watch?v=m1RnPcyk_e0</t>
  </si>
  <si>
    <t>https://www.youtube.com/watch?v=MFeGLeUGf6Q</t>
  </si>
  <si>
    <t>https://www.youtube.com/watch?v=ZkrWcJXqbGA</t>
  </si>
  <si>
    <t>https://www.youtube.com/watch?v=ZoDHsv06lNI</t>
  </si>
  <si>
    <t>https://www.youtube.com/watch?v=j53ZVDx4pYc</t>
  </si>
  <si>
    <t>https://www.youtube.com/watch?v=ZI3BJk08OWI</t>
  </si>
  <si>
    <t>https://www.youtube.com/watch?v=84agoVdaycE</t>
  </si>
  <si>
    <t>https://www.youtube.com/watch?v=sLe31yV0Fb4</t>
  </si>
  <si>
    <t>https://www.youtube.com/watch?v=0gtyqapBB3A</t>
  </si>
  <si>
    <t>https://www.youtube.com/watch?v=EKyX0QsZVJc</t>
  </si>
  <si>
    <t>https://www.youtube.com/watch?v=DrTFGS7SoCg</t>
  </si>
  <si>
    <t>https://www.youtube.com/watch?v=J2Z6w1bXfYc</t>
  </si>
  <si>
    <t>https://www.youtube.com/watch?v=1jVMegap8Ws</t>
  </si>
  <si>
    <t>https://www.youtube.com/watch?v=4W3kmjNG_K8</t>
  </si>
  <si>
    <t>https://www.youtube.com/watch?v=8usGAaPq-WY</t>
  </si>
  <si>
    <t>https://www.youtube.com/watch?v=RfiT3REVHxQ</t>
  </si>
  <si>
    <t>https://www.youtube.com/watch?v=r0tSX3M-7oM&amp;t=41s</t>
  </si>
  <si>
    <t>https://www.youtube.com/watch?v=9hi4MG3BU0Y</t>
  </si>
  <si>
    <t>https://www.youtube.com/watch?v=uiJHx80DJcw</t>
  </si>
  <si>
    <t>https://www.youtube.com/watch?v=XWeFa6jUiPw</t>
  </si>
  <si>
    <t>https://www.youtube.com/watch?v=Y5sHrOViVq0</t>
  </si>
  <si>
    <t>https://www.youtube.com/watch?v=SNAHZpRl3go</t>
  </si>
  <si>
    <t>https://www.youtube.com/watch?v=kDDNkLWPpUc</t>
  </si>
  <si>
    <t>https://www.youtube.com/watch?v=Vrv16kSoTLQ</t>
  </si>
  <si>
    <t>https://www.youtube.com/watch?v=1k_PbRxkEqo</t>
  </si>
  <si>
    <t>https://www.youtube.com/watch?v=JZ7LHVZfMwM</t>
  </si>
  <si>
    <t>https://www.youtube.com/watch?v=-pTe3fDFF7U</t>
  </si>
  <si>
    <t>https://www.youtube.com/watch?v=HzuZ57Y3-VQ</t>
  </si>
  <si>
    <t>https://www.youtube.com/watch?v=b96t52xbmO8</t>
  </si>
  <si>
    <t>https://www.youtube.com/watch?v=6M1Mp5tvk-E</t>
  </si>
  <si>
    <t>https://www.youtube.com/watch?v=LAZPY_rTJLU</t>
  </si>
  <si>
    <t>https://www.youtube.com/watch?v=13shkRG4RMc</t>
  </si>
  <si>
    <t>https://www.youtube.com/watch?v=lnII4AH2rHw</t>
  </si>
  <si>
    <t>https://www.youtube.com/watch?v=az7GJp1YAXw</t>
  </si>
  <si>
    <t>https://www.youtube.com/watch?v=_zmgXM40afU</t>
  </si>
  <si>
    <t>https://www.youtube.com/watch?v=IS6hRiM7WuU</t>
  </si>
  <si>
    <t>https://www.youtube.com/watch?v=-c4KLljIDeo</t>
  </si>
  <si>
    <t>https://www.youtube.com/watch?v=6KN0GnYv6xQ</t>
  </si>
  <si>
    <t>https://www.youtube.com/watch?v=GP0JLpTLOWU</t>
  </si>
  <si>
    <t>https://www.youtube.com/watch?v=OdRuRzl5pwg</t>
  </si>
  <si>
    <t>https://www.youtube.com/watch?v=ImpfhngYCCA</t>
  </si>
  <si>
    <t>https://www.youtube.com/watch?v=p08RUDejFXs</t>
  </si>
  <si>
    <t>https://www.youtube.com/watch?v=NpCmOPhka6g</t>
  </si>
  <si>
    <t>https://www.youtube.com/watch?v=Iz3TO-dXkSI</t>
  </si>
  <si>
    <t>https://www.youtube.com/watch?v=5Qbkf3waru8</t>
  </si>
  <si>
    <t>https://www.youtube.com/watch?v=0cvq3rbQ7Dw</t>
  </si>
  <si>
    <t>https://www.youtube.com/watch?v=69M5XJQEYX4</t>
  </si>
  <si>
    <t>https://www.youtube.com/watch?v=Yb0AWtlb8-g</t>
  </si>
  <si>
    <t>https://www.youtube.com/watch?v=1Gop0_4D5pE</t>
  </si>
  <si>
    <t>https://www.youtube.com/watch?v=-pDxEjRprYM</t>
  </si>
  <si>
    <t>https://www.youtube.com/watch?v=1P_XO3xfTCs</t>
  </si>
  <si>
    <t>https://www.youtube.com/watch?v=Voaw-uef3Tw</t>
  </si>
  <si>
    <t>https://www.youtube.com/watch?v=F2WG7neA31s</t>
  </si>
  <si>
    <t>https://www.youtube.com/watch?v=n5lHU4Qyfbk</t>
  </si>
  <si>
    <t>https://www.youtube.com/watch?v=mcxquOK_mY8</t>
  </si>
  <si>
    <t>https://www.youtube.com/watch?v=9FgUTz996bs</t>
  </si>
  <si>
    <t>https://www.youtube.com/watch?v=DVcN5QXGA_w</t>
  </si>
  <si>
    <t>https://www.youtube.com/watch?v=_D2sWZSHDqg&amp;t=834s</t>
  </si>
  <si>
    <t>https://www.youtube.com/watch?v=7-JbRtATwHQ</t>
  </si>
  <si>
    <t>https://www.youtube.com/watch?v=N6IDjOR1OY0</t>
  </si>
  <si>
    <t>https://www.youtube.com/watch?v=mScbp58xwJE</t>
  </si>
  <si>
    <t>https://www.youtube.com/watch?v=eQBirhrwc3E</t>
  </si>
  <si>
    <t>https://www.youtube.com/watch?v=qzXGb7RIXmc</t>
  </si>
  <si>
    <t>https://www.youtube.com/watch?v=JjtvU2xQpaQ</t>
  </si>
  <si>
    <t>https://www.youtube.com/watch?v=C6sAuCIhIzA</t>
  </si>
  <si>
    <t>https://www.youtube.com/watch?v=strZVEaixcs</t>
  </si>
  <si>
    <t>https://www.youtube.com/watch?v=Ih4StVOa0Qs</t>
  </si>
  <si>
    <t>https://www.youtube.com/watch?v=LIl0C87tzGE</t>
  </si>
  <si>
    <t>https://www.youtube.com/watch?v=sZGlmV--sG4</t>
  </si>
  <si>
    <t>https://www.youtube.com/watch?v=MAt3aD51sUM</t>
  </si>
  <si>
    <t>https://www.youtube.com/watch?v=EXkq2inhXiw</t>
  </si>
  <si>
    <t>https://www.youtube.com/watch?v=XfaMChybaCc</t>
  </si>
  <si>
    <t>https://www.youtube.com/watch?v=D559dD7btfo</t>
  </si>
  <si>
    <t>https://www.youtube.com/watch?v=rt5w2HzSWc0</t>
  </si>
  <si>
    <t>https://www.youtube.com/watch?v=kvEIBfEnwXM</t>
  </si>
  <si>
    <t>https://www.youtube.com/watch?v=lkDfIrZy2VY</t>
  </si>
  <si>
    <t>https://www.youtube.com/watch?v=vB9JqlUiYUk</t>
  </si>
  <si>
    <t>https://www.youtube.com/watch?v=vzoIHUTieE0</t>
  </si>
  <si>
    <t>https://www.youtube.com/watch?v=eKSuEJqn2NI</t>
  </si>
  <si>
    <t>https://www.youtube.com/watch?v=1UnsEQPK3PQ</t>
  </si>
  <si>
    <t>https://www.youtube.com/watch?v=bD-uUsBgY-w</t>
  </si>
  <si>
    <t>https://www.youtube.com/watch?v=Lrh5zQHEIk4</t>
  </si>
  <si>
    <t>https://www.youtube.com/watch?v=edQr4IJQuEg</t>
  </si>
  <si>
    <t>https://www.youtube.com/watch?v=RJSsEA6fpJE</t>
  </si>
  <si>
    <t>https://www.youtube.com/watch?v=BlNY-1vmqvA</t>
  </si>
  <si>
    <t>https://www.youtube.com/watch?v=_CKZQa18hcY</t>
  </si>
  <si>
    <t>https://www.youtube.com/watch?v=iwaHs0-q9l8</t>
  </si>
  <si>
    <t>https://www.youtube.com/watch?v=lkO1JaN7BoQ</t>
  </si>
  <si>
    <t>https://www.youtube.com/watch?v=vaRCmUwpmNk</t>
  </si>
  <si>
    <t>https://www.youtube.com/watch?v=qY_yQIrKwRk</t>
  </si>
  <si>
    <t>https://www.youtube.com/watch?v=4ZkNnR--tMY</t>
  </si>
  <si>
    <t>https://www.youtube.com/watch?v=Fb11XAvWeyE</t>
  </si>
  <si>
    <t>https://www.youtube.com/watch?v=xAicQnL_abA</t>
  </si>
  <si>
    <t>https://www.youtube.com/watch?v=kcbL1wC9PEg</t>
  </si>
  <si>
    <t>https://www.youtube.com/watch?v=qqDl6coS7wg</t>
  </si>
  <si>
    <t>https://www.youtube.com/watch?v=0RYS6V76lRQ</t>
  </si>
  <si>
    <t>https://www.youtube.com/watch?v=gtJ9OzJIB_c</t>
  </si>
  <si>
    <t>https://www.youtube.com/watch?v=7AYmPqY5iF4</t>
  </si>
  <si>
    <t>https://www.youtube.com/watch?v=4iGdwJ3nQcs&amp;t=38s</t>
  </si>
  <si>
    <t>https://www.youtube.com/watch?v=OI3nL5YCIO8</t>
  </si>
  <si>
    <t>https://www.youtube.com/watch?v=_xxJKDZyRuE</t>
  </si>
  <si>
    <t>https://www.youtube.com/watch?v=vhlPSbFlxPI</t>
  </si>
  <si>
    <t>https://www.youtube.com/watch?v=vmOlaD1O5rg</t>
  </si>
  <si>
    <t>https://www.youtube.com/watch?v=WzgR7yTQNzY</t>
  </si>
  <si>
    <t>https://www.youtube.com/watch?v=SNpVBfgzPmo</t>
  </si>
  <si>
    <t>https://www.youtube.com/watch?v=MC9pK4dCHAs</t>
  </si>
  <si>
    <t>https://www.youtube.com/watch?v=g8GW7DlPr4g</t>
  </si>
  <si>
    <t>https://www.youtube.com/watch?v=lQph5joRdU8</t>
  </si>
  <si>
    <t>https://www.youtube.com/watch?v=DMReaVWJGFE</t>
  </si>
  <si>
    <t>https://www.youtube.com/watch?v=Zused4CGMw4</t>
  </si>
  <si>
    <t>https://www.youtube.com/watch?v=KCUZ6hBgxc0</t>
  </si>
  <si>
    <t>https://www.youtube.com/watch?v=k0FNC9LuJoo&amp;t=4s</t>
  </si>
  <si>
    <t>https://www.youtube.com/watch?v=DBYSIkWsAOI</t>
  </si>
  <si>
    <t>https://www.youtube.com/watch?v=VKbVHIgKbbo</t>
  </si>
  <si>
    <t>https://www.youtube.com/watch?v=uaTb9-4kT2Y</t>
  </si>
  <si>
    <t>https://www.youtube.com/watch?v=wKoUB00RmE0</t>
  </si>
  <si>
    <t>https://www.youtube.com/watch?v=sI2xSENomQY</t>
  </si>
  <si>
    <t>https://www.youtube.com/watch?v=Ts09Fp7M53k</t>
  </si>
  <si>
    <t>https://www.youtube.com/watch?v=inDcB8LwlqI</t>
  </si>
  <si>
    <t>https://www.youtube.com/watch?v=1wYg5d-4aVg</t>
  </si>
  <si>
    <t>https://www.youtube.com/watch?v=oLCI7vQ7WFk</t>
  </si>
  <si>
    <t>https://www.youtube.com/watch?v=Owv0FewW5Bo</t>
  </si>
  <si>
    <t>https://www.youtube.com/watch?v=3ytmTvor21A</t>
  </si>
  <si>
    <t>https://www.youtube.com/watch?v=tPgOVeqnOcc</t>
  </si>
  <si>
    <t>https://www.youtube.com/watch?v=sEg8fP2ckhI</t>
  </si>
  <si>
    <t>https://www.youtube.com/watch?v=tmCFtpj6IZc</t>
  </si>
  <si>
    <t>https://www.youtube.com/watch?v=Ul-faWS75vA</t>
  </si>
  <si>
    <t>https://www.youtube.com/watch?v=rP79c8rd-jE</t>
  </si>
  <si>
    <t>https://www.youtube.com/watch?v=4ej2lqB-kjM</t>
  </si>
  <si>
    <t>https://www.youtube.com/watch?v=OmWUkxANoEk</t>
  </si>
  <si>
    <t>https://www.youtube.com/watch?v=5IYA6g6rNW0</t>
  </si>
  <si>
    <t>https://www.youtube.com/watch?v=zEXu5K5eyCY</t>
  </si>
  <si>
    <t>https://www.youtube.com/watch?v=s9g49kgd9ao</t>
  </si>
  <si>
    <t>https://www.youtube.com/watch?v=7IXp156RgtQ</t>
  </si>
  <si>
    <t>https://www.youtube.com/watch?v=1CJb6PuWDqk</t>
  </si>
  <si>
    <t>https://www.youtube.com/watch?v=3Pat7agSMJU&amp;t=22s</t>
  </si>
  <si>
    <t>https://www.youtube.com/watch?v=lyiuoR-2E6I</t>
  </si>
  <si>
    <t>https://www.youtube.com/watch?v=h4ZgKKlmUl0&amp;t=481s</t>
  </si>
  <si>
    <t>https://www.youtube.com/watch?v=8gCMYZ-alVw</t>
  </si>
  <si>
    <t>https://www.youtube.com/watch?v=aPfBxS4huSc</t>
  </si>
  <si>
    <t>https://www.youtube.com/watch?v=HQK8u4lh7y0</t>
  </si>
  <si>
    <t>https://www.youtube.com/watch?v=qIQN0DtO2Z8</t>
  </si>
  <si>
    <t>https://www.youtube.com/watch?v=ZErxsCxSQsA</t>
  </si>
  <si>
    <t>https://www.youtube.com/watch?v=ZyApm_PJ-W8&amp;t=65s</t>
  </si>
  <si>
    <t>https://www.youtube.com/watch?v=VFJFvcNogFU</t>
  </si>
  <si>
    <t>https://www.youtube.com/watch?v=JlEmX46IYNY</t>
  </si>
  <si>
    <t>https://www.youtube.com/watch?v=SPD35eCSgDk</t>
  </si>
  <si>
    <t>https://www.youtube.com/watch?v=sy6xQyjX7qg</t>
  </si>
  <si>
    <t>https://www.youtube.com/watch?v=xCLLCYBg7Zc</t>
  </si>
  <si>
    <t>https://www.youtube.com/watch?v=s4vjcCAXvVI</t>
  </si>
  <si>
    <t>https://www.youtube.com/watch?v=wfQX8QWcWgI</t>
  </si>
  <si>
    <t>https://www.youtube.com/watch?v=c50rfZlrNXU</t>
  </si>
  <si>
    <t>https://www.youtube.com/watch?v=Bx9ffGtMMxo</t>
  </si>
  <si>
    <t>https://www.youtube.com/watch?v=DL5cLBZou3I</t>
  </si>
  <si>
    <t>https://www.youtube.com/watch?v=dHQ-HMVdPyE</t>
  </si>
  <si>
    <t>https://www.youtube.com/watch?v=GtSbmTRia5Y</t>
  </si>
  <si>
    <t>https://www.youtube.com/watch?v=dvcJI5yAd6M&amp;t=122s</t>
  </si>
  <si>
    <t>https://www.youtube.com/watch?v=ahKeSqFT0Nk</t>
  </si>
  <si>
    <t>https://www.youtube.com/watch?v=JB_lc00AWIE</t>
  </si>
  <si>
    <t>https://www.youtube.com/watch?v=9jjsiAFVdXc</t>
  </si>
  <si>
    <t>https://www.youtube.com/watch?v=9QSUsKZfoQA&amp;t=156s</t>
  </si>
  <si>
    <t>https://www.youtube.com/watch?v=79r5KYH0nBI</t>
  </si>
  <si>
    <t>Video URL</t>
  </si>
  <si>
    <t>In fighting of Hinduism, sufism and uniting Hindus strategy</t>
  </si>
  <si>
    <t>Principle of Karma, reincarnation, cosmic unity are non-negotiable. No-history is suprior, many path to the truth is the Hindu way. To unite Hindus we should compare how other traditions are different from Hindu tradition rather than how we are different within.</t>
  </si>
  <si>
    <t>Clip Title</t>
  </si>
  <si>
    <t>Swami Dayananda Saraswati Ji on the Theory of Invasion</t>
  </si>
  <si>
    <t>Swami Dayananda Saraswati Ji on minority appeasement</t>
  </si>
  <si>
    <t>Admiral Nayyar on Tolerance &amp; Partition of India</t>
  </si>
  <si>
    <t>Cho Ramaswamy on Secularism</t>
  </si>
  <si>
    <t>Title required in English/Hindi</t>
  </si>
  <si>
    <t>Remarks</t>
  </si>
  <si>
    <t>S Gurumurthy on Dharma, Secularism, dravidian movement, tiruvallur and Christianity</t>
  </si>
  <si>
    <t xml:space="preserve">Aravindan Neelakandan &amp; Rajiv Malhotra on how "Breaking India" book was conceived. </t>
  </si>
  <si>
    <t>Dravidian Christian Movement in Tamil Nadu</t>
  </si>
  <si>
    <t>Some unnecessary music in background. Phone sound.</t>
  </si>
  <si>
    <t>Average</t>
  </si>
  <si>
    <t>Remove noise, if possible.</t>
  </si>
  <si>
    <t>Video Quality</t>
  </si>
  <si>
    <t>Three international nexuses 1- Bahabism vs Indian Islam, 2- China &amp; Maoism 3-Dalit &amp; Christianity are disucssed. Dravidian Christianity is also discussed. How can we be model of diversity is being discussed.</t>
  </si>
  <si>
    <t>NA</t>
  </si>
  <si>
    <t xml:space="preserve">Book touches social, cultural narrative. It is not political. </t>
  </si>
  <si>
    <t>Focus of "Breaking India" Book as per various well known readers</t>
  </si>
  <si>
    <t>Title required in English/Hindi for Tamil testimony. Must play again and again.</t>
  </si>
  <si>
    <t>Impact of Saint Thomas on Tamil Classics</t>
  </si>
  <si>
    <t>If Jesus would have born in India</t>
  </si>
  <si>
    <t>Jesus, Vedic culture &amp; diversity</t>
  </si>
  <si>
    <t>Why "Breaking India" book critisizes Dravidian Movement?</t>
  </si>
  <si>
    <t>Dravdian movement is racial idea of social reforms and does not deliver justice to the all section of society.</t>
  </si>
  <si>
    <t>Digesting Hinduism into Dravidian Christianity</t>
  </si>
  <si>
    <t>Tamil culture &amp; Vedic Sanskrit culture</t>
  </si>
  <si>
    <t>Are dravidian black of India?</t>
  </si>
  <si>
    <t>How white vs black theory of racism being created in India.</t>
  </si>
  <si>
    <t>Human right, conversion theory and Mahatma Gandhi</t>
  </si>
  <si>
    <t xml:space="preserve">Conspiracy theory and "Breaking India" book </t>
  </si>
  <si>
    <t>Contribution of St Thomas to Indian Christianity. Temple vs Churches.</t>
  </si>
  <si>
    <t>St Thomas came to Pakistan area not South of India. Even after 200 years of death of Jesus Kerala has only 8 families. In 1816 Kerala had 35000 christians and 55 churches, 19600 temples. In 1876 Temples reduced to 962 Churches &gt; 1000. During freedom fight kerala churches was praying for British Govt. Churches are opportunists. In order to convert Brahmins into christianity a paadri from Italy came and settled in Madurai, learned sanskrit, translated bible into sanskrit and started church prayers in sanskrit.</t>
  </si>
  <si>
    <t>Get name of Italian Paadri for description.</t>
  </si>
  <si>
    <t>3 Naxus against India</t>
  </si>
  <si>
    <t>What is being Broken &amp; Why?</t>
  </si>
  <si>
    <t>Sense of continuity, Teertha, Secrad Geography, Collective Destinity, Symbols, abusing some tradition, psychological sense of unity, sense of identify are being broken.</t>
  </si>
  <si>
    <t>Dravidian Aryan Artificial Theory</t>
  </si>
  <si>
    <t>Stage of development of Drvaidian theory. Linguistic separation-&gt; culture different-&gt; race different-&gt; religion -&gt; now Dravidian is not secular but Christian Dravdian.</t>
  </si>
  <si>
    <t>Objective of DFN (Dalit Freedom Network)</t>
  </si>
  <si>
    <t>Work of Lutherian Church of Northen Europe in India</t>
  </si>
  <si>
    <t>US Govt Role as a Part of Nexus</t>
  </si>
  <si>
    <t>How Breaking India forces are studying India?</t>
  </si>
  <si>
    <t>Msg in Tamil Language. I do not know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</si>
</sst>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rgb="FF000000"/>
      <name val="Arial"/>
      <family val="2"/>
    </font>
    <font>
      <u/>
      <sz val="11"/>
      <color theme="10"/>
      <name val="Calibri"/>
      <family val="2"/>
      <scheme val="minor"/>
    </font>
    <font>
      <sz val="8"/>
      <color theme="1"/>
      <name val="Arial"/>
      <family val="2"/>
    </font>
    <font>
      <u/>
      <sz val="8"/>
      <color theme="10"/>
      <name val="Arial"/>
      <family val="2"/>
    </font>
    <font>
      <sz val="9"/>
      <color indexed="81"/>
      <name val="Tahoma"/>
      <charset val="1"/>
    </font>
    <font>
      <b/>
      <sz val="9"/>
      <color indexed="81"/>
      <name val="Tahoma"/>
      <charset val="1"/>
    </font>
    <font>
      <sz val="8"/>
      <color rgb="FFFF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3" fillId="0" borderId="0" xfId="0" applyFont="1"/>
    <xf numFmtId="0" fontId="1" fillId="0" borderId="0" xfId="0" applyFont="1" applyAlignment="1">
      <alignment horizontal="right" vertical="center"/>
    </xf>
    <xf numFmtId="0" fontId="4" fillId="0" borderId="0" xfId="1" applyFont="1" applyAlignment="1">
      <alignment horizontal="left" vertical="center"/>
    </xf>
    <xf numFmtId="20" fontId="4" fillId="0" borderId="0" xfId="1" applyNumberFormat="1" applyFont="1" applyAlignment="1">
      <alignment vertical="center"/>
    </xf>
    <xf numFmtId="21" fontId="3" fillId="0" borderId="0" xfId="0" applyNumberFormat="1" applyFont="1"/>
    <xf numFmtId="0" fontId="3" fillId="0" borderId="0" xfId="0" applyFont="1" applyAlignment="1">
      <alignment horizontal="right"/>
    </xf>
    <xf numFmtId="46" fontId="4" fillId="0" borderId="0" xfId="1" applyNumberFormat="1" applyFont="1" applyAlignment="1">
      <alignment vertical="center"/>
    </xf>
    <xf numFmtId="21" fontId="4" fillId="0" borderId="0" xfId="1" applyNumberFormat="1" applyFont="1" applyAlignment="1">
      <alignment vertical="center"/>
    </xf>
    <xf numFmtId="15" fontId="3" fillId="0" borderId="0" xfId="0" applyNumberFormat="1" applyFont="1"/>
    <xf numFmtId="2" fontId="3" fillId="0" borderId="0" xfId="0" applyNumberFormat="1" applyFont="1"/>
    <xf numFmtId="0" fontId="1" fillId="0" borderId="0" xfId="0" applyFont="1" applyAlignment="1">
      <alignment horizontal="right" vertical="center" wrapText="1"/>
    </xf>
    <xf numFmtId="0" fontId="1" fillId="0" borderId="0" xfId="0" applyFont="1" applyAlignment="1">
      <alignment vertical="center" wrapText="1"/>
    </xf>
    <xf numFmtId="0" fontId="3" fillId="0" borderId="0" xfId="0" applyFont="1" applyAlignment="1">
      <alignment wrapText="1"/>
    </xf>
    <xf numFmtId="0" fontId="1" fillId="0" borderId="0" xfId="0" applyFont="1" applyAlignment="1">
      <alignment horizontal="left" vertical="center" wrapText="1"/>
    </xf>
    <xf numFmtId="0" fontId="1" fillId="2" borderId="0" xfId="0" applyFont="1" applyFill="1" applyAlignment="1">
      <alignment vertical="center" wrapText="1"/>
    </xf>
    <xf numFmtId="0" fontId="1" fillId="0" borderId="0" xfId="0" applyFont="1" applyAlignment="1">
      <alignment horizontal="left" vertical="center"/>
    </xf>
    <xf numFmtId="0" fontId="3" fillId="0" borderId="0" xfId="0" applyFont="1" applyAlignment="1">
      <alignment horizontal="left"/>
    </xf>
    <xf numFmtId="0" fontId="3" fillId="0" borderId="0" xfId="0" applyFont="1" applyAlignment="1"/>
    <xf numFmtId="0" fontId="7" fillId="0" borderId="0" xfId="0" applyFont="1" applyAlignment="1">
      <alignment vertical="center"/>
    </xf>
    <xf numFmtId="15" fontId="2" fillId="0" borderId="0" xfId="1"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ByaheAphduQ" TargetMode="External"/><Relationship Id="rId671" Type="http://schemas.openxmlformats.org/officeDocument/2006/relationships/hyperlink" Target="https://www.youtube.com/watch?v=Xk3tQcQ1QcQ" TargetMode="External"/><Relationship Id="rId769" Type="http://schemas.openxmlformats.org/officeDocument/2006/relationships/hyperlink" Target="https://www.youtube.com/watch?v=Ly_KKukp01g" TargetMode="External"/><Relationship Id="rId976" Type="http://schemas.openxmlformats.org/officeDocument/2006/relationships/hyperlink" Target="https://www.youtube.com/watch?v=FQ3dpY5j5y8" TargetMode="External"/><Relationship Id="rId1399" Type="http://schemas.openxmlformats.org/officeDocument/2006/relationships/hyperlink" Target="https://www.youtube.com/watch?v=SNpVBfgzPmo" TargetMode="External"/><Relationship Id="rId21" Type="http://schemas.openxmlformats.org/officeDocument/2006/relationships/hyperlink" Target="https://www.youtube.com/watch?v=jMgGGixmfus" TargetMode="External"/><Relationship Id="rId324" Type="http://schemas.openxmlformats.org/officeDocument/2006/relationships/hyperlink" Target="https://www.youtube.com/watch?v=hgdVPIrlSPU" TargetMode="External"/><Relationship Id="rId531" Type="http://schemas.openxmlformats.org/officeDocument/2006/relationships/hyperlink" Target="https://www.youtube.com/watch?v=zyTsxv3NJzA" TargetMode="External"/><Relationship Id="rId629" Type="http://schemas.openxmlformats.org/officeDocument/2006/relationships/hyperlink" Target="https://www.youtube.com/watch?v=r2uhf3x6oH8" TargetMode="External"/><Relationship Id="rId1161" Type="http://schemas.openxmlformats.org/officeDocument/2006/relationships/hyperlink" Target="https://www.youtube.com/watch?v=vTz9mFEgYQU" TargetMode="External"/><Relationship Id="rId1259" Type="http://schemas.openxmlformats.org/officeDocument/2006/relationships/hyperlink" Target="https://www.youtube.com/watch?v=_zmgXM40afU" TargetMode="External"/><Relationship Id="rId1466" Type="http://schemas.openxmlformats.org/officeDocument/2006/relationships/hyperlink" Target="https://www.youtube.com/watch?v=h4ZgKKlmUl0&amp;t=481s" TargetMode="External"/><Relationship Id="rId170" Type="http://schemas.openxmlformats.org/officeDocument/2006/relationships/hyperlink" Target="https://www.youtube.com/watch?v=z1wT-GurohQ" TargetMode="External"/><Relationship Id="rId836" Type="http://schemas.openxmlformats.org/officeDocument/2006/relationships/hyperlink" Target="https://www.youtube.com/watch?v=5c75GXSIdlM" TargetMode="External"/><Relationship Id="rId1021" Type="http://schemas.openxmlformats.org/officeDocument/2006/relationships/hyperlink" Target="https://www.youtube.com/watch?v=NeCQOUox8zc" TargetMode="External"/><Relationship Id="rId1119" Type="http://schemas.openxmlformats.org/officeDocument/2006/relationships/hyperlink" Target="https://www.youtube.com/watch?v=fZLoHeGF4XI" TargetMode="External"/><Relationship Id="rId268" Type="http://schemas.openxmlformats.org/officeDocument/2006/relationships/hyperlink" Target="https://www.youtube.com/watch?v=hWBzG7eVqVg" TargetMode="External"/><Relationship Id="rId475" Type="http://schemas.openxmlformats.org/officeDocument/2006/relationships/hyperlink" Target="https://www.youtube.com/watch?v=QPVDHJcsv5U" TargetMode="External"/><Relationship Id="rId682" Type="http://schemas.openxmlformats.org/officeDocument/2006/relationships/hyperlink" Target="https://www.youtube.com/watch?v=oeJfmsvMRBs" TargetMode="External"/><Relationship Id="rId903" Type="http://schemas.openxmlformats.org/officeDocument/2006/relationships/hyperlink" Target="https://www.youtube.com/watch?v=t5tjD9qq-98" TargetMode="External"/><Relationship Id="rId1326" Type="http://schemas.openxmlformats.org/officeDocument/2006/relationships/hyperlink" Target="https://www.youtube.com/watch?v=LIl0C87tzGE" TargetMode="External"/><Relationship Id="rId32" Type="http://schemas.openxmlformats.org/officeDocument/2006/relationships/hyperlink" Target="https://www.youtube.com/watch?v=NCOKqHoIW7M" TargetMode="External"/><Relationship Id="rId128" Type="http://schemas.openxmlformats.org/officeDocument/2006/relationships/hyperlink" Target="https://www.youtube.com/watch?v=ytrFjytVgtk" TargetMode="External"/><Relationship Id="rId335" Type="http://schemas.openxmlformats.org/officeDocument/2006/relationships/hyperlink" Target="https://www.youtube.com/watch?v=UuJzHq-Ont4" TargetMode="External"/><Relationship Id="rId542" Type="http://schemas.openxmlformats.org/officeDocument/2006/relationships/hyperlink" Target="https://www.youtube.com/watch?v=_OWY_haNDNI" TargetMode="External"/><Relationship Id="rId987" Type="http://schemas.openxmlformats.org/officeDocument/2006/relationships/hyperlink" Target="https://www.youtube.com/watch?v=C-AklzjB96w" TargetMode="External"/><Relationship Id="rId1172" Type="http://schemas.openxmlformats.org/officeDocument/2006/relationships/hyperlink" Target="https://www.youtube.com/watch?v=EfQbirNpLM8" TargetMode="External"/><Relationship Id="rId181" Type="http://schemas.openxmlformats.org/officeDocument/2006/relationships/hyperlink" Target="https://www.youtube.com/watch?v=G3NpQQMh8jQ" TargetMode="External"/><Relationship Id="rId402" Type="http://schemas.openxmlformats.org/officeDocument/2006/relationships/hyperlink" Target="https://www.youtube.com/watch?v=9IzjjqFO5c8" TargetMode="External"/><Relationship Id="rId847" Type="http://schemas.openxmlformats.org/officeDocument/2006/relationships/hyperlink" Target="https://www.youtube.com/watch?v=dzUx3zUv_yw" TargetMode="External"/><Relationship Id="rId1032" Type="http://schemas.openxmlformats.org/officeDocument/2006/relationships/hyperlink" Target="https://www.youtube.com/watch?v=6ufhk6JL8x8" TargetMode="External"/><Relationship Id="rId1477" Type="http://schemas.openxmlformats.org/officeDocument/2006/relationships/hyperlink" Target="https://www.youtube.com/watch?v=ZyApm_PJ-W8&amp;t=65s" TargetMode="External"/><Relationship Id="rId279" Type="http://schemas.openxmlformats.org/officeDocument/2006/relationships/hyperlink" Target="https://www.youtube.com/watch?v=ANSSQQ6ZauM" TargetMode="External"/><Relationship Id="rId486" Type="http://schemas.openxmlformats.org/officeDocument/2006/relationships/hyperlink" Target="https://www.youtube.com/watch?v=3asYCknfoMo" TargetMode="External"/><Relationship Id="rId693" Type="http://schemas.openxmlformats.org/officeDocument/2006/relationships/hyperlink" Target="https://www.youtube.com/watch?v=M8Xez56Bg9c" TargetMode="External"/><Relationship Id="rId707" Type="http://schemas.openxmlformats.org/officeDocument/2006/relationships/hyperlink" Target="https://www.youtube.com/watch?v=JkoZriLo3fA" TargetMode="External"/><Relationship Id="rId914" Type="http://schemas.openxmlformats.org/officeDocument/2006/relationships/hyperlink" Target="https://www.youtube.com/watch?v=xVrbpqr1LEE" TargetMode="External"/><Relationship Id="rId1337" Type="http://schemas.openxmlformats.org/officeDocument/2006/relationships/hyperlink" Target="https://www.youtube.com/watch?v=rt5w2HzSWc0" TargetMode="External"/><Relationship Id="rId43" Type="http://schemas.openxmlformats.org/officeDocument/2006/relationships/hyperlink" Target="https://www.youtube.com/watch?v=Uq2PJjcHiqI" TargetMode="External"/><Relationship Id="rId139" Type="http://schemas.openxmlformats.org/officeDocument/2006/relationships/hyperlink" Target="https://www.youtube.com/watch?v=J5mYtIH7Pho" TargetMode="External"/><Relationship Id="rId346" Type="http://schemas.openxmlformats.org/officeDocument/2006/relationships/hyperlink" Target="https://www.youtube.com/watch?v=t_J24YUQNK4" TargetMode="External"/><Relationship Id="rId553" Type="http://schemas.openxmlformats.org/officeDocument/2006/relationships/hyperlink" Target="https://www.youtube.com/watch?v=AuVaei10Du0" TargetMode="External"/><Relationship Id="rId760" Type="http://schemas.openxmlformats.org/officeDocument/2006/relationships/hyperlink" Target="https://www.youtube.com/watch?v=_OTzuNIDOOA" TargetMode="External"/><Relationship Id="rId998" Type="http://schemas.openxmlformats.org/officeDocument/2006/relationships/hyperlink" Target="https://www.youtube.com/watch?v=udY03G3fVJQ" TargetMode="External"/><Relationship Id="rId1183" Type="http://schemas.openxmlformats.org/officeDocument/2006/relationships/hyperlink" Target="https://www.youtube.com/watch?v=B3K5KRgT0oE" TargetMode="External"/><Relationship Id="rId1390" Type="http://schemas.openxmlformats.org/officeDocument/2006/relationships/hyperlink" Target="https://www.youtube.com/watch?v=OI3nL5YCIO8" TargetMode="External"/><Relationship Id="rId1404" Type="http://schemas.openxmlformats.org/officeDocument/2006/relationships/hyperlink" Target="https://www.youtube.com/watch?v=g8GW7DlPr4g" TargetMode="External"/><Relationship Id="rId192" Type="http://schemas.openxmlformats.org/officeDocument/2006/relationships/hyperlink" Target="https://www.youtube.com/watch?v=schP-IZS5Sw" TargetMode="External"/><Relationship Id="rId206" Type="http://schemas.openxmlformats.org/officeDocument/2006/relationships/hyperlink" Target="https://www.youtube.com/watch?v=8RSu4ymCgp4" TargetMode="External"/><Relationship Id="rId413" Type="http://schemas.openxmlformats.org/officeDocument/2006/relationships/hyperlink" Target="https://www.youtube.com/watch?v=RKYffxIB9EM" TargetMode="External"/><Relationship Id="rId858" Type="http://schemas.openxmlformats.org/officeDocument/2006/relationships/hyperlink" Target="https://www.youtube.com/watch?v=bFIqLn3c85c" TargetMode="External"/><Relationship Id="rId1043" Type="http://schemas.openxmlformats.org/officeDocument/2006/relationships/hyperlink" Target="https://www.youtube.com/watch?v=xkyySDtO5HU" TargetMode="External"/><Relationship Id="rId1488" Type="http://schemas.openxmlformats.org/officeDocument/2006/relationships/hyperlink" Target="https://www.youtube.com/watch?v=xCLLCYBg7Zc" TargetMode="External"/><Relationship Id="rId497" Type="http://schemas.openxmlformats.org/officeDocument/2006/relationships/hyperlink" Target="https://www.youtube.com/watch?v=d9iObjKR5yI" TargetMode="External"/><Relationship Id="rId620" Type="http://schemas.openxmlformats.org/officeDocument/2006/relationships/hyperlink" Target="https://www.youtube.com/watch?v=t5AEphve0P8" TargetMode="External"/><Relationship Id="rId718" Type="http://schemas.openxmlformats.org/officeDocument/2006/relationships/hyperlink" Target="https://www.youtube.com/watch?v=Xml5nVm8bg0" TargetMode="External"/><Relationship Id="rId925" Type="http://schemas.openxmlformats.org/officeDocument/2006/relationships/hyperlink" Target="https://www.youtube.com/watch?v=ZwiLQGKP--A" TargetMode="External"/><Relationship Id="rId1250" Type="http://schemas.openxmlformats.org/officeDocument/2006/relationships/hyperlink" Target="https://www.youtube.com/watch?v=6M1Mp5tvk-E" TargetMode="External"/><Relationship Id="rId1348" Type="http://schemas.openxmlformats.org/officeDocument/2006/relationships/hyperlink" Target="https://www.youtube.com/watch?v=eKSuEJqn2NI" TargetMode="External"/><Relationship Id="rId357" Type="http://schemas.openxmlformats.org/officeDocument/2006/relationships/hyperlink" Target="https://www.youtube.com/watch?v=MBzty84VgRo" TargetMode="External"/><Relationship Id="rId1110" Type="http://schemas.openxmlformats.org/officeDocument/2006/relationships/hyperlink" Target="https://www.youtube.com/watch?v=3dYP3FhD3Po" TargetMode="External"/><Relationship Id="rId1194" Type="http://schemas.openxmlformats.org/officeDocument/2006/relationships/hyperlink" Target="https://www.youtube.com/watch?v=MFeGLeUGf6Q" TargetMode="External"/><Relationship Id="rId1208" Type="http://schemas.openxmlformats.org/officeDocument/2006/relationships/hyperlink" Target="https://www.youtube.com/watch?v=0gtyqapBB3A" TargetMode="External"/><Relationship Id="rId1415" Type="http://schemas.openxmlformats.org/officeDocument/2006/relationships/hyperlink" Target="https://www.youtube.com/watch?v=DBYSIkWsAOI" TargetMode="External"/><Relationship Id="rId54" Type="http://schemas.openxmlformats.org/officeDocument/2006/relationships/hyperlink" Target="https://www.youtube.com/watch?v=WsjxXfklatk" TargetMode="External"/><Relationship Id="rId217" Type="http://schemas.openxmlformats.org/officeDocument/2006/relationships/hyperlink" Target="https://www.youtube.com/watch?v=apOba1F4MT4" TargetMode="External"/><Relationship Id="rId564" Type="http://schemas.openxmlformats.org/officeDocument/2006/relationships/hyperlink" Target="https://www.youtube.com/watch?v=dZCZp5udJeI" TargetMode="External"/><Relationship Id="rId771" Type="http://schemas.openxmlformats.org/officeDocument/2006/relationships/hyperlink" Target="https://www.youtube.com/watch?v=yB7P6V4_zUw" TargetMode="External"/><Relationship Id="rId869" Type="http://schemas.openxmlformats.org/officeDocument/2006/relationships/hyperlink" Target="https://www.youtube.com/watch?v=AefxKKTqv5I" TargetMode="External"/><Relationship Id="rId1499" Type="http://schemas.openxmlformats.org/officeDocument/2006/relationships/hyperlink" Target="https://www.youtube.com/watch?v=dHQ-HMVdPyE" TargetMode="External"/><Relationship Id="rId424" Type="http://schemas.openxmlformats.org/officeDocument/2006/relationships/hyperlink" Target="https://www.youtube.com/watch?v=AOQPqjRx-0c" TargetMode="External"/><Relationship Id="rId631" Type="http://schemas.openxmlformats.org/officeDocument/2006/relationships/hyperlink" Target="https://www.youtube.com/watch?v=G-AjF_4Jc1I" TargetMode="External"/><Relationship Id="rId729" Type="http://schemas.openxmlformats.org/officeDocument/2006/relationships/hyperlink" Target="https://www.youtube.com/watch?v=xA9TKhOjY24" TargetMode="External"/><Relationship Id="rId1054" Type="http://schemas.openxmlformats.org/officeDocument/2006/relationships/hyperlink" Target="https://www.youtube.com/watch?v=iZ6Xk9YCaaY" TargetMode="External"/><Relationship Id="rId1261" Type="http://schemas.openxmlformats.org/officeDocument/2006/relationships/hyperlink" Target="https://www.youtube.com/watch?v=IS6hRiM7WuU" TargetMode="External"/><Relationship Id="rId1359" Type="http://schemas.openxmlformats.org/officeDocument/2006/relationships/hyperlink" Target="https://www.youtube.com/watch?v=BlNY-1vmqvA" TargetMode="External"/><Relationship Id="rId270" Type="http://schemas.openxmlformats.org/officeDocument/2006/relationships/hyperlink" Target="https://www.youtube.com/watch?v=7jIfpSOnmK8" TargetMode="External"/><Relationship Id="rId936" Type="http://schemas.openxmlformats.org/officeDocument/2006/relationships/hyperlink" Target="https://www.youtube.com/watch?v=NNu6sJz2cPI" TargetMode="External"/><Relationship Id="rId1121" Type="http://schemas.openxmlformats.org/officeDocument/2006/relationships/hyperlink" Target="https://www.youtube.com/watch?v=NaCx35vC5wg" TargetMode="External"/><Relationship Id="rId1219" Type="http://schemas.openxmlformats.org/officeDocument/2006/relationships/hyperlink" Target="https://www.youtube.com/watch?v=8usGAaPq-WY" TargetMode="External"/><Relationship Id="rId65" Type="http://schemas.openxmlformats.org/officeDocument/2006/relationships/hyperlink" Target="https://www.youtube.com/watch?v=BEz8X5SUwjY" TargetMode="External"/><Relationship Id="rId130" Type="http://schemas.openxmlformats.org/officeDocument/2006/relationships/hyperlink" Target="https://www.youtube.com/watch?v=28dLjjiriJA" TargetMode="External"/><Relationship Id="rId368" Type="http://schemas.openxmlformats.org/officeDocument/2006/relationships/hyperlink" Target="https://www.youtube.com/watch?v=Wu9WbgwxgjI" TargetMode="External"/><Relationship Id="rId575" Type="http://schemas.openxmlformats.org/officeDocument/2006/relationships/hyperlink" Target="https://www.youtube.com/watch?v=j84sUcOTBRM" TargetMode="External"/><Relationship Id="rId782" Type="http://schemas.openxmlformats.org/officeDocument/2006/relationships/hyperlink" Target="https://www.youtube.com/watch?v=ebsBucPcYoU" TargetMode="External"/><Relationship Id="rId1426" Type="http://schemas.openxmlformats.org/officeDocument/2006/relationships/hyperlink" Target="https://www.youtube.com/watch?v=Ts09Fp7M53k" TargetMode="External"/><Relationship Id="rId228" Type="http://schemas.openxmlformats.org/officeDocument/2006/relationships/hyperlink" Target="https://www.youtube.com/watch?v=iFLc0n8RSAA" TargetMode="External"/><Relationship Id="rId435" Type="http://schemas.openxmlformats.org/officeDocument/2006/relationships/hyperlink" Target="https://www.youtube.com/watch?v=nEEhdprZ-EE" TargetMode="External"/><Relationship Id="rId642" Type="http://schemas.openxmlformats.org/officeDocument/2006/relationships/hyperlink" Target="https://www.youtube.com/watch?v=tD7VxQAIPLM" TargetMode="External"/><Relationship Id="rId1065" Type="http://schemas.openxmlformats.org/officeDocument/2006/relationships/hyperlink" Target="https://www.youtube.com/watch?v=gzOZ5Lo3n9Y" TargetMode="External"/><Relationship Id="rId1272" Type="http://schemas.openxmlformats.org/officeDocument/2006/relationships/hyperlink" Target="https://www.youtube.com/watch?v=ImpfhngYCCA" TargetMode="External"/><Relationship Id="rId281" Type="http://schemas.openxmlformats.org/officeDocument/2006/relationships/hyperlink" Target="https://www.youtube.com/watch?v=OBViSvvLu-s" TargetMode="External"/><Relationship Id="rId502" Type="http://schemas.openxmlformats.org/officeDocument/2006/relationships/hyperlink" Target="https://www.youtube.com/watch?v=yr_-UHm07rM" TargetMode="External"/><Relationship Id="rId947" Type="http://schemas.openxmlformats.org/officeDocument/2006/relationships/hyperlink" Target="https://www.youtube.com/watch?v=AB0KeX_0T2I" TargetMode="External"/><Relationship Id="rId1132" Type="http://schemas.openxmlformats.org/officeDocument/2006/relationships/hyperlink" Target="https://www.youtube.com/watch?v=tlCqUXsDwDc" TargetMode="External"/><Relationship Id="rId76" Type="http://schemas.openxmlformats.org/officeDocument/2006/relationships/hyperlink" Target="https://www.youtube.com/watch?v=VeR7IhIkDk0" TargetMode="External"/><Relationship Id="rId141" Type="http://schemas.openxmlformats.org/officeDocument/2006/relationships/hyperlink" Target="https://www.youtube.com/watch?v=OpsoPcAUMbw" TargetMode="External"/><Relationship Id="rId379" Type="http://schemas.openxmlformats.org/officeDocument/2006/relationships/hyperlink" Target="https://www.youtube.com/watch?v=yIUwgFjMrg8" TargetMode="External"/><Relationship Id="rId586" Type="http://schemas.openxmlformats.org/officeDocument/2006/relationships/hyperlink" Target="https://www.youtube.com/watch?v=OXYcMlprdL4" TargetMode="External"/><Relationship Id="rId793" Type="http://schemas.openxmlformats.org/officeDocument/2006/relationships/hyperlink" Target="https://www.youtube.com/watch?v=BNly0XIZX6c" TargetMode="External"/><Relationship Id="rId807" Type="http://schemas.openxmlformats.org/officeDocument/2006/relationships/hyperlink" Target="https://www.youtube.com/watch?v=yCrftsxElf8" TargetMode="External"/><Relationship Id="rId1437" Type="http://schemas.openxmlformats.org/officeDocument/2006/relationships/hyperlink" Target="https://www.youtube.com/watch?v=tPgOVeqnOcc" TargetMode="External"/><Relationship Id="rId7" Type="http://schemas.openxmlformats.org/officeDocument/2006/relationships/hyperlink" Target="https://www.youtube.com/watch?v=FytdS2vMJfU" TargetMode="External"/><Relationship Id="rId239" Type="http://schemas.openxmlformats.org/officeDocument/2006/relationships/hyperlink" Target="https://www.youtube.com/watch?v=v6It_CJ27bg" TargetMode="External"/><Relationship Id="rId446" Type="http://schemas.openxmlformats.org/officeDocument/2006/relationships/hyperlink" Target="https://www.youtube.com/watch?v=kmJLZRzZhUA" TargetMode="External"/><Relationship Id="rId653" Type="http://schemas.openxmlformats.org/officeDocument/2006/relationships/hyperlink" Target="https://www.youtube.com/watch?v=p4NkqPPh2fk" TargetMode="External"/><Relationship Id="rId1076" Type="http://schemas.openxmlformats.org/officeDocument/2006/relationships/hyperlink" Target="https://www.youtube.com/watch?v=0W0XxcsCH_0" TargetMode="External"/><Relationship Id="rId1283" Type="http://schemas.openxmlformats.org/officeDocument/2006/relationships/hyperlink" Target="https://www.youtube.com/watch?v=69M5XJQEYX4" TargetMode="External"/><Relationship Id="rId1490" Type="http://schemas.openxmlformats.org/officeDocument/2006/relationships/hyperlink" Target="https://www.youtube.com/watch?v=s4vjcCAXvVI" TargetMode="External"/><Relationship Id="rId1504" Type="http://schemas.openxmlformats.org/officeDocument/2006/relationships/hyperlink" Target="https://www.youtube.com/watch?v=dvcJI5yAd6M&amp;t=122s" TargetMode="External"/><Relationship Id="rId292" Type="http://schemas.openxmlformats.org/officeDocument/2006/relationships/hyperlink" Target="https://www.youtube.com/watch?v=p6HgGSKj2m8" TargetMode="External"/><Relationship Id="rId306" Type="http://schemas.openxmlformats.org/officeDocument/2006/relationships/hyperlink" Target="https://www.youtube.com/watch?v=5K-nmVDwXW0" TargetMode="External"/><Relationship Id="rId860" Type="http://schemas.openxmlformats.org/officeDocument/2006/relationships/hyperlink" Target="https://www.youtube.com/watch?v=PWZrF-TGsWo" TargetMode="External"/><Relationship Id="rId958" Type="http://schemas.openxmlformats.org/officeDocument/2006/relationships/hyperlink" Target="https://www.youtube.com/watch?v=EMznloyYysU" TargetMode="External"/><Relationship Id="rId1143" Type="http://schemas.openxmlformats.org/officeDocument/2006/relationships/hyperlink" Target="https://www.youtube.com/watch?v=bGDeGR7DrFw" TargetMode="External"/><Relationship Id="rId87" Type="http://schemas.openxmlformats.org/officeDocument/2006/relationships/hyperlink" Target="https://www.youtube.com/watch?v=rNhQIKC2jPM" TargetMode="External"/><Relationship Id="rId513" Type="http://schemas.openxmlformats.org/officeDocument/2006/relationships/hyperlink" Target="https://www.youtube.com/watch?v=_xIbCmTtK8s" TargetMode="External"/><Relationship Id="rId597" Type="http://schemas.openxmlformats.org/officeDocument/2006/relationships/hyperlink" Target="https://www.youtube.com/watch?v=fyMRRD_YeRI" TargetMode="External"/><Relationship Id="rId720" Type="http://schemas.openxmlformats.org/officeDocument/2006/relationships/hyperlink" Target="https://www.youtube.com/watch?v=I6Nwopg3FIw" TargetMode="External"/><Relationship Id="rId818" Type="http://schemas.openxmlformats.org/officeDocument/2006/relationships/hyperlink" Target="https://www.youtube.com/watch?v=5P0vjP1Hdvs" TargetMode="External"/><Relationship Id="rId1350" Type="http://schemas.openxmlformats.org/officeDocument/2006/relationships/hyperlink" Target="https://www.youtube.com/watch?v=1UnsEQPK3PQ" TargetMode="External"/><Relationship Id="rId1448" Type="http://schemas.openxmlformats.org/officeDocument/2006/relationships/hyperlink" Target="https://www.youtube.com/watch?v=4ej2lqB-kjM" TargetMode="External"/><Relationship Id="rId152" Type="http://schemas.openxmlformats.org/officeDocument/2006/relationships/hyperlink" Target="https://www.youtube.com/watch?v=y1fdkGgCt64" TargetMode="External"/><Relationship Id="rId457" Type="http://schemas.openxmlformats.org/officeDocument/2006/relationships/hyperlink" Target="https://www.youtube.com/watch?v=oYXPvuD_ejM" TargetMode="External"/><Relationship Id="rId1003" Type="http://schemas.openxmlformats.org/officeDocument/2006/relationships/hyperlink" Target="https://www.youtube.com/watch?v=a6bj2Qddmzk" TargetMode="External"/><Relationship Id="rId1087" Type="http://schemas.openxmlformats.org/officeDocument/2006/relationships/hyperlink" Target="https://www.youtube.com/watch?v=3dgPn1KOovw" TargetMode="External"/><Relationship Id="rId1210" Type="http://schemas.openxmlformats.org/officeDocument/2006/relationships/hyperlink" Target="https://www.youtube.com/watch?v=EKyX0QsZVJc" TargetMode="External"/><Relationship Id="rId1294" Type="http://schemas.openxmlformats.org/officeDocument/2006/relationships/hyperlink" Target="https://www.youtube.com/watch?v=Voaw-uef3Tw" TargetMode="External"/><Relationship Id="rId1308" Type="http://schemas.openxmlformats.org/officeDocument/2006/relationships/hyperlink" Target="https://www.youtube.com/watch?v=7-JbRtATwHQ" TargetMode="External"/><Relationship Id="rId664" Type="http://schemas.openxmlformats.org/officeDocument/2006/relationships/hyperlink" Target="https://www.youtube.com/watch?v=3eTjsY7w5kM" TargetMode="External"/><Relationship Id="rId871" Type="http://schemas.openxmlformats.org/officeDocument/2006/relationships/hyperlink" Target="https://www.youtube.com/watch?v=7gTT37SeSUc" TargetMode="External"/><Relationship Id="rId969" Type="http://schemas.openxmlformats.org/officeDocument/2006/relationships/hyperlink" Target="https://www.youtube.com/watch?v=ZhuUYD3QvB8" TargetMode="External"/><Relationship Id="rId1515" Type="http://schemas.openxmlformats.org/officeDocument/2006/relationships/printerSettings" Target="../printerSettings/printerSettings1.bin"/><Relationship Id="rId14" Type="http://schemas.openxmlformats.org/officeDocument/2006/relationships/hyperlink" Target="https://www.youtube.com/watch?v=PcNDlU0LyJk" TargetMode="External"/><Relationship Id="rId317" Type="http://schemas.openxmlformats.org/officeDocument/2006/relationships/hyperlink" Target="https://www.youtube.com/watch?v=2uOiM67vK6A" TargetMode="External"/><Relationship Id="rId524" Type="http://schemas.openxmlformats.org/officeDocument/2006/relationships/hyperlink" Target="https://www.youtube.com/watch?v=ZWkU2WQv4mM" TargetMode="External"/><Relationship Id="rId731" Type="http://schemas.openxmlformats.org/officeDocument/2006/relationships/hyperlink" Target="https://www.youtube.com/watch?v=w2e5eqI49cE" TargetMode="External"/><Relationship Id="rId1154" Type="http://schemas.openxmlformats.org/officeDocument/2006/relationships/hyperlink" Target="https://www.youtube.com/watch?v=qiir-ZWT6yI" TargetMode="External"/><Relationship Id="rId1361" Type="http://schemas.openxmlformats.org/officeDocument/2006/relationships/hyperlink" Target="https://www.youtube.com/watch?v=_CKZQa18hcY" TargetMode="External"/><Relationship Id="rId1459" Type="http://schemas.openxmlformats.org/officeDocument/2006/relationships/hyperlink" Target="https://www.youtube.com/watch?v=1CJb6PuWDqk" TargetMode="External"/><Relationship Id="rId98" Type="http://schemas.openxmlformats.org/officeDocument/2006/relationships/hyperlink" Target="https://www.youtube.com/watch?v=Yhp3rFuo5Cw" TargetMode="External"/><Relationship Id="rId163" Type="http://schemas.openxmlformats.org/officeDocument/2006/relationships/hyperlink" Target="https://www.youtube.com/watch?v=knJJGEYwaZw" TargetMode="External"/><Relationship Id="rId370" Type="http://schemas.openxmlformats.org/officeDocument/2006/relationships/hyperlink" Target="https://www.youtube.com/watch?v=zqnotAbf-Cc" TargetMode="External"/><Relationship Id="rId829" Type="http://schemas.openxmlformats.org/officeDocument/2006/relationships/hyperlink" Target="https://www.youtube.com/watch?v=61VsCIaQhX4" TargetMode="External"/><Relationship Id="rId1014" Type="http://schemas.openxmlformats.org/officeDocument/2006/relationships/hyperlink" Target="https://www.youtube.com/watch?v=xl6nyKVDNCQ" TargetMode="External"/><Relationship Id="rId1221" Type="http://schemas.openxmlformats.org/officeDocument/2006/relationships/hyperlink" Target="https://www.youtube.com/watch?v=RfiT3REVHxQ" TargetMode="External"/><Relationship Id="rId230" Type="http://schemas.openxmlformats.org/officeDocument/2006/relationships/hyperlink" Target="https://www.youtube.com/watch?v=eKtCOiQbVX0" TargetMode="External"/><Relationship Id="rId468" Type="http://schemas.openxmlformats.org/officeDocument/2006/relationships/hyperlink" Target="https://www.youtube.com/watch?v=iY88UCitwGY" TargetMode="External"/><Relationship Id="rId675" Type="http://schemas.openxmlformats.org/officeDocument/2006/relationships/hyperlink" Target="https://www.youtube.com/watch?v=55sjF1l4Hu0" TargetMode="External"/><Relationship Id="rId882" Type="http://schemas.openxmlformats.org/officeDocument/2006/relationships/hyperlink" Target="https://www.youtube.com/watch?v=adov37an6hU" TargetMode="External"/><Relationship Id="rId1098" Type="http://schemas.openxmlformats.org/officeDocument/2006/relationships/hyperlink" Target="https://www.youtube.com/watch?v=0ol6BUtHZu8" TargetMode="External"/><Relationship Id="rId1319" Type="http://schemas.openxmlformats.org/officeDocument/2006/relationships/hyperlink" Target="https://www.youtube.com/watch?v=C6sAuCIhIzA" TargetMode="External"/><Relationship Id="rId25" Type="http://schemas.openxmlformats.org/officeDocument/2006/relationships/hyperlink" Target="https://www.youtube.com/watch?v=KVDRl_wLqdM" TargetMode="External"/><Relationship Id="rId328" Type="http://schemas.openxmlformats.org/officeDocument/2006/relationships/hyperlink" Target="https://www.youtube.com/watch?v=wH8I0vSB-Os" TargetMode="External"/><Relationship Id="rId535" Type="http://schemas.openxmlformats.org/officeDocument/2006/relationships/hyperlink" Target="https://www.youtube.com/watch?v=R_G2Gd70LiY" TargetMode="External"/><Relationship Id="rId742" Type="http://schemas.openxmlformats.org/officeDocument/2006/relationships/hyperlink" Target="https://www.youtube.com/watch?v=VxI-y4zU4YE" TargetMode="External"/><Relationship Id="rId1165" Type="http://schemas.openxmlformats.org/officeDocument/2006/relationships/hyperlink" Target="https://www.youtube.com/watch?v=nUfn2eRsHgo" TargetMode="External"/><Relationship Id="rId1372" Type="http://schemas.openxmlformats.org/officeDocument/2006/relationships/hyperlink" Target="https://www.youtube.com/watch?v=4ZkNnR--tMY" TargetMode="External"/><Relationship Id="rId174" Type="http://schemas.openxmlformats.org/officeDocument/2006/relationships/hyperlink" Target="https://www.youtube.com/watch?v=BcDC-Op1hJc" TargetMode="External"/><Relationship Id="rId381" Type="http://schemas.openxmlformats.org/officeDocument/2006/relationships/hyperlink" Target="https://www.youtube.com/watch?v=pAHRrR6eeDU" TargetMode="External"/><Relationship Id="rId602" Type="http://schemas.openxmlformats.org/officeDocument/2006/relationships/hyperlink" Target="https://www.youtube.com/watch?v=tBf6vZKjL9w" TargetMode="External"/><Relationship Id="rId1025" Type="http://schemas.openxmlformats.org/officeDocument/2006/relationships/hyperlink" Target="https://www.youtube.com/watch?v=gPdm-EF13GU" TargetMode="External"/><Relationship Id="rId1232" Type="http://schemas.openxmlformats.org/officeDocument/2006/relationships/hyperlink" Target="https://www.youtube.com/watch?v=Y5sHrOViVq0" TargetMode="External"/><Relationship Id="rId241" Type="http://schemas.openxmlformats.org/officeDocument/2006/relationships/hyperlink" Target="https://www.youtube.com/watch?v=vSLKEwGRgbY" TargetMode="External"/><Relationship Id="rId479" Type="http://schemas.openxmlformats.org/officeDocument/2006/relationships/hyperlink" Target="https://www.youtube.com/watch?v=4H5piNrmsCU" TargetMode="External"/><Relationship Id="rId686" Type="http://schemas.openxmlformats.org/officeDocument/2006/relationships/hyperlink" Target="https://www.youtube.com/watch?v=Cv8kec-TugY" TargetMode="External"/><Relationship Id="rId893" Type="http://schemas.openxmlformats.org/officeDocument/2006/relationships/hyperlink" Target="https://www.youtube.com/watch?v=xuKnWRKpLyM" TargetMode="External"/><Relationship Id="rId907" Type="http://schemas.openxmlformats.org/officeDocument/2006/relationships/hyperlink" Target="https://www.youtube.com/watch?v=tpUBWJjtzrA" TargetMode="External"/><Relationship Id="rId36" Type="http://schemas.openxmlformats.org/officeDocument/2006/relationships/hyperlink" Target="https://www.youtube.com/watch?v=0Y3z-QStbk8" TargetMode="External"/><Relationship Id="rId339" Type="http://schemas.openxmlformats.org/officeDocument/2006/relationships/hyperlink" Target="https://www.youtube.com/watch?v=wgud4Fi47XA" TargetMode="External"/><Relationship Id="rId546" Type="http://schemas.openxmlformats.org/officeDocument/2006/relationships/hyperlink" Target="https://www.youtube.com/watch?v=NpqJHyWjh7A" TargetMode="External"/><Relationship Id="rId753" Type="http://schemas.openxmlformats.org/officeDocument/2006/relationships/hyperlink" Target="https://www.youtube.com/watch?v=AjEKOFHh4yM" TargetMode="External"/><Relationship Id="rId1176" Type="http://schemas.openxmlformats.org/officeDocument/2006/relationships/hyperlink" Target="https://www.youtube.com/watch?v=6WJO3QlTEpg" TargetMode="External"/><Relationship Id="rId1383" Type="http://schemas.openxmlformats.org/officeDocument/2006/relationships/hyperlink" Target="https://www.youtube.com/watch?v=gtJ9OzJIB_c" TargetMode="External"/><Relationship Id="rId101" Type="http://schemas.openxmlformats.org/officeDocument/2006/relationships/hyperlink" Target="https://www.youtube.com/watch?v=vHWsmGyjOk0" TargetMode="External"/><Relationship Id="rId185" Type="http://schemas.openxmlformats.org/officeDocument/2006/relationships/hyperlink" Target="https://www.youtube.com/watch?v=0uPW7Jf9y7o" TargetMode="External"/><Relationship Id="rId406" Type="http://schemas.openxmlformats.org/officeDocument/2006/relationships/hyperlink" Target="https://www.youtube.com/watch?v=XeCuvEX-tow" TargetMode="External"/><Relationship Id="rId960" Type="http://schemas.openxmlformats.org/officeDocument/2006/relationships/hyperlink" Target="https://www.youtube.com/watch?v=Xsq9jAEpAY8" TargetMode="External"/><Relationship Id="rId1036" Type="http://schemas.openxmlformats.org/officeDocument/2006/relationships/hyperlink" Target="https://www.youtube.com/watch?v=D7yIybTWmmU" TargetMode="External"/><Relationship Id="rId1243" Type="http://schemas.openxmlformats.org/officeDocument/2006/relationships/hyperlink" Target="https://www.youtube.com/watch?v=-pTe3fDFF7U" TargetMode="External"/><Relationship Id="rId392" Type="http://schemas.openxmlformats.org/officeDocument/2006/relationships/hyperlink" Target="https://www.youtube.com/watch?v=L2rJctVLi3M" TargetMode="External"/><Relationship Id="rId613" Type="http://schemas.openxmlformats.org/officeDocument/2006/relationships/hyperlink" Target="https://www.youtube.com/watch?v=T-iBVjoTxpY" TargetMode="External"/><Relationship Id="rId697" Type="http://schemas.openxmlformats.org/officeDocument/2006/relationships/hyperlink" Target="https://www.youtube.com/watch?v=fKsfq4rFzbA" TargetMode="External"/><Relationship Id="rId820" Type="http://schemas.openxmlformats.org/officeDocument/2006/relationships/hyperlink" Target="https://www.youtube.com/watch?v=OAcu0ZHtcXc" TargetMode="External"/><Relationship Id="rId918" Type="http://schemas.openxmlformats.org/officeDocument/2006/relationships/hyperlink" Target="https://www.youtube.com/watch?v=5HrBZvxcPmY" TargetMode="External"/><Relationship Id="rId1450" Type="http://schemas.openxmlformats.org/officeDocument/2006/relationships/hyperlink" Target="https://www.youtube.com/watch?v=OmWUkxANoEk" TargetMode="External"/><Relationship Id="rId252" Type="http://schemas.openxmlformats.org/officeDocument/2006/relationships/hyperlink" Target="https://www.youtube.com/watch?v=6LOxjxiZ3NQ" TargetMode="External"/><Relationship Id="rId1103" Type="http://schemas.openxmlformats.org/officeDocument/2006/relationships/hyperlink" Target="https://www.youtube.com/watch?v=eVhJjqlSE8s" TargetMode="External"/><Relationship Id="rId1187" Type="http://schemas.openxmlformats.org/officeDocument/2006/relationships/hyperlink" Target="https://www.youtube.com/watch?v=SmB_GUlrfzk" TargetMode="External"/><Relationship Id="rId1310" Type="http://schemas.openxmlformats.org/officeDocument/2006/relationships/hyperlink" Target="https://www.youtube.com/watch?v=N6IDjOR1OY0" TargetMode="External"/><Relationship Id="rId1408" Type="http://schemas.openxmlformats.org/officeDocument/2006/relationships/hyperlink" Target="https://www.youtube.com/watch?v=DMReaVWJGFE" TargetMode="External"/><Relationship Id="rId47" Type="http://schemas.openxmlformats.org/officeDocument/2006/relationships/hyperlink" Target="https://www.youtube.com/watch?v=LdrmgXtd_rs" TargetMode="External"/><Relationship Id="rId112" Type="http://schemas.openxmlformats.org/officeDocument/2006/relationships/hyperlink" Target="https://www.youtube.com/watch?v=JXjMYvGqqDE" TargetMode="External"/><Relationship Id="rId557" Type="http://schemas.openxmlformats.org/officeDocument/2006/relationships/hyperlink" Target="https://www.youtube.com/watch?v=FKg_FjS3qZw" TargetMode="External"/><Relationship Id="rId764" Type="http://schemas.openxmlformats.org/officeDocument/2006/relationships/hyperlink" Target="https://www.youtube.com/watch?v=V-N1KdB7QTg" TargetMode="External"/><Relationship Id="rId971" Type="http://schemas.openxmlformats.org/officeDocument/2006/relationships/hyperlink" Target="https://www.youtube.com/watch?v=G2ke7Higm-Y" TargetMode="External"/><Relationship Id="rId1394" Type="http://schemas.openxmlformats.org/officeDocument/2006/relationships/hyperlink" Target="https://www.youtube.com/watch?v=vhlPSbFlxPI" TargetMode="External"/><Relationship Id="rId196" Type="http://schemas.openxmlformats.org/officeDocument/2006/relationships/hyperlink" Target="https://www.youtube.com/watch?v=-WPYCv8jdJc" TargetMode="External"/><Relationship Id="rId417" Type="http://schemas.openxmlformats.org/officeDocument/2006/relationships/hyperlink" Target="https://www.youtube.com/watch?v=y-v-Ijc7W3Y" TargetMode="External"/><Relationship Id="rId624" Type="http://schemas.openxmlformats.org/officeDocument/2006/relationships/hyperlink" Target="https://www.youtube.com/watch?v=Iimv8qJijTE" TargetMode="External"/><Relationship Id="rId831" Type="http://schemas.openxmlformats.org/officeDocument/2006/relationships/hyperlink" Target="https://www.youtube.com/watch?v=o4_iAmYXDzg" TargetMode="External"/><Relationship Id="rId1047" Type="http://schemas.openxmlformats.org/officeDocument/2006/relationships/hyperlink" Target="https://www.youtube.com/watch?v=GCo89ggyUKw" TargetMode="External"/><Relationship Id="rId1254" Type="http://schemas.openxmlformats.org/officeDocument/2006/relationships/hyperlink" Target="https://www.youtube.com/watch?v=13shkRG4RMc" TargetMode="External"/><Relationship Id="rId1461" Type="http://schemas.openxmlformats.org/officeDocument/2006/relationships/hyperlink" Target="https://www.youtube.com/watch?v=3Pat7agSMJU&amp;t=22s" TargetMode="External"/><Relationship Id="rId263" Type="http://schemas.openxmlformats.org/officeDocument/2006/relationships/hyperlink" Target="https://www.youtube.com/watch?v=3f7b_ZE5B1Y" TargetMode="External"/><Relationship Id="rId470" Type="http://schemas.openxmlformats.org/officeDocument/2006/relationships/hyperlink" Target="https://www.youtube.com/watch?v=KBA7GLExw3o" TargetMode="External"/><Relationship Id="rId929" Type="http://schemas.openxmlformats.org/officeDocument/2006/relationships/hyperlink" Target="https://www.youtube.com/watch?v=ohUG8LIy7Cs" TargetMode="External"/><Relationship Id="rId1114" Type="http://schemas.openxmlformats.org/officeDocument/2006/relationships/hyperlink" Target="https://www.youtube.com/watch?v=07rLdtPRbEE" TargetMode="External"/><Relationship Id="rId1321" Type="http://schemas.openxmlformats.org/officeDocument/2006/relationships/hyperlink" Target="https://www.youtube.com/watch?v=strZVEaixcs" TargetMode="External"/><Relationship Id="rId58" Type="http://schemas.openxmlformats.org/officeDocument/2006/relationships/hyperlink" Target="https://www.youtube.com/watch?v=C3_6Ub1GnfA" TargetMode="External"/><Relationship Id="rId123" Type="http://schemas.openxmlformats.org/officeDocument/2006/relationships/hyperlink" Target="https://www.youtube.com/watch?v=s3LVHHEe2vc" TargetMode="External"/><Relationship Id="rId330" Type="http://schemas.openxmlformats.org/officeDocument/2006/relationships/hyperlink" Target="https://www.youtube.com/watch?v=Um1LJAfSPoo" TargetMode="External"/><Relationship Id="rId568" Type="http://schemas.openxmlformats.org/officeDocument/2006/relationships/hyperlink" Target="https://www.youtube.com/watch?v=Q3ZGmGasWfc" TargetMode="External"/><Relationship Id="rId775" Type="http://schemas.openxmlformats.org/officeDocument/2006/relationships/hyperlink" Target="https://www.youtube.com/watch?v=hFK3wIxZt3g" TargetMode="External"/><Relationship Id="rId982" Type="http://schemas.openxmlformats.org/officeDocument/2006/relationships/hyperlink" Target="https://www.youtube.com/watch?v=4PxIlOKBbng" TargetMode="External"/><Relationship Id="rId1198" Type="http://schemas.openxmlformats.org/officeDocument/2006/relationships/hyperlink" Target="https://www.youtube.com/watch?v=ZoDHsv06lNI" TargetMode="External"/><Relationship Id="rId1419" Type="http://schemas.openxmlformats.org/officeDocument/2006/relationships/hyperlink" Target="https://www.youtube.com/watch?v=uaTb9-4kT2Y" TargetMode="External"/><Relationship Id="rId428" Type="http://schemas.openxmlformats.org/officeDocument/2006/relationships/hyperlink" Target="https://www.youtube.com/watch?v=9ScY3DQ8lnM" TargetMode="External"/><Relationship Id="rId635" Type="http://schemas.openxmlformats.org/officeDocument/2006/relationships/hyperlink" Target="https://www.youtube.com/watch?v=olQlPZuEWLY" TargetMode="External"/><Relationship Id="rId842" Type="http://schemas.openxmlformats.org/officeDocument/2006/relationships/hyperlink" Target="https://www.youtube.com/watch?v=G6rcMSQ1UVE" TargetMode="External"/><Relationship Id="rId1058" Type="http://schemas.openxmlformats.org/officeDocument/2006/relationships/hyperlink" Target="https://www.youtube.com/watch?v=Q7TqlnXF3cA" TargetMode="External"/><Relationship Id="rId1265" Type="http://schemas.openxmlformats.org/officeDocument/2006/relationships/hyperlink" Target="https://www.youtube.com/watch?v=6KN0GnYv6xQ" TargetMode="External"/><Relationship Id="rId1472" Type="http://schemas.openxmlformats.org/officeDocument/2006/relationships/hyperlink" Target="https://www.youtube.com/watch?v=HQK8u4lh7y0" TargetMode="External"/><Relationship Id="rId274" Type="http://schemas.openxmlformats.org/officeDocument/2006/relationships/hyperlink" Target="https://www.youtube.com/watch?v=2WYZtS_LLog" TargetMode="External"/><Relationship Id="rId481" Type="http://schemas.openxmlformats.org/officeDocument/2006/relationships/hyperlink" Target="https://www.youtube.com/watch?v=bEc29vVNLOc" TargetMode="External"/><Relationship Id="rId702" Type="http://schemas.openxmlformats.org/officeDocument/2006/relationships/hyperlink" Target="https://www.youtube.com/watch?v=YHee5lF9yPc" TargetMode="External"/><Relationship Id="rId1125" Type="http://schemas.openxmlformats.org/officeDocument/2006/relationships/hyperlink" Target="https://www.youtube.com/watch?v=4VaCcFKHkSY" TargetMode="External"/><Relationship Id="rId1332" Type="http://schemas.openxmlformats.org/officeDocument/2006/relationships/hyperlink" Target="https://www.youtube.com/watch?v=EXkq2inhXiw" TargetMode="External"/><Relationship Id="rId69" Type="http://schemas.openxmlformats.org/officeDocument/2006/relationships/hyperlink" Target="https://www.youtube.com/watch?v=qCG2vqnaUx4" TargetMode="External"/><Relationship Id="rId134" Type="http://schemas.openxmlformats.org/officeDocument/2006/relationships/hyperlink" Target="https://www.youtube.com/watch?v=HZ6X5Xt1nS8" TargetMode="External"/><Relationship Id="rId579" Type="http://schemas.openxmlformats.org/officeDocument/2006/relationships/hyperlink" Target="https://www.youtube.com/watch?v=zILqg37PouM" TargetMode="External"/><Relationship Id="rId786" Type="http://schemas.openxmlformats.org/officeDocument/2006/relationships/hyperlink" Target="https://www.youtube.com/watch?v=go47jpA5M1A" TargetMode="External"/><Relationship Id="rId993" Type="http://schemas.openxmlformats.org/officeDocument/2006/relationships/hyperlink" Target="https://www.youtube.com/watch?v=4xWwhXcAjhU" TargetMode="External"/><Relationship Id="rId341" Type="http://schemas.openxmlformats.org/officeDocument/2006/relationships/hyperlink" Target="https://www.youtube.com/watch?v=2Ew9deAuPwU" TargetMode="External"/><Relationship Id="rId439" Type="http://schemas.openxmlformats.org/officeDocument/2006/relationships/hyperlink" Target="https://www.youtube.com/watch?v=YD-IKZbbHeU" TargetMode="External"/><Relationship Id="rId646" Type="http://schemas.openxmlformats.org/officeDocument/2006/relationships/hyperlink" Target="https://www.youtube.com/watch?v=sdUuukDpj9s" TargetMode="External"/><Relationship Id="rId1069" Type="http://schemas.openxmlformats.org/officeDocument/2006/relationships/hyperlink" Target="https://www.youtube.com/watch?v=Y3j3g76ggFE" TargetMode="External"/><Relationship Id="rId1276" Type="http://schemas.openxmlformats.org/officeDocument/2006/relationships/hyperlink" Target="https://www.youtube.com/watch?v=NpCmOPhka6g" TargetMode="External"/><Relationship Id="rId1483" Type="http://schemas.openxmlformats.org/officeDocument/2006/relationships/hyperlink" Target="https://www.youtube.com/watch?v=SPD35eCSgDk" TargetMode="External"/><Relationship Id="rId201" Type="http://schemas.openxmlformats.org/officeDocument/2006/relationships/hyperlink" Target="https://www.youtube.com/watch?v=nmbYnYYpa6g" TargetMode="External"/><Relationship Id="rId285" Type="http://schemas.openxmlformats.org/officeDocument/2006/relationships/hyperlink" Target="https://www.youtube.com/watch?v=vdwHHPZwNEo" TargetMode="External"/><Relationship Id="rId506" Type="http://schemas.openxmlformats.org/officeDocument/2006/relationships/hyperlink" Target="https://www.youtube.com/watch?v=11Ben3IvDQ0" TargetMode="External"/><Relationship Id="rId853" Type="http://schemas.openxmlformats.org/officeDocument/2006/relationships/hyperlink" Target="https://www.youtube.com/watch?v=wXoImJcJYxQ" TargetMode="External"/><Relationship Id="rId1136" Type="http://schemas.openxmlformats.org/officeDocument/2006/relationships/hyperlink" Target="https://www.youtube.com/watch?v=aBwX_u__31I" TargetMode="External"/><Relationship Id="rId492" Type="http://schemas.openxmlformats.org/officeDocument/2006/relationships/hyperlink" Target="https://www.youtube.com/watch?v=1_8y5fSSOlE" TargetMode="External"/><Relationship Id="rId713" Type="http://schemas.openxmlformats.org/officeDocument/2006/relationships/hyperlink" Target="https://www.youtube.com/watch?v=dlQfycnk550" TargetMode="External"/><Relationship Id="rId797" Type="http://schemas.openxmlformats.org/officeDocument/2006/relationships/hyperlink" Target="https://www.youtube.com/watch?v=w1UAQGgnz4A" TargetMode="External"/><Relationship Id="rId920" Type="http://schemas.openxmlformats.org/officeDocument/2006/relationships/hyperlink" Target="https://www.youtube.com/watch?v=KdiEMEbTV1M" TargetMode="External"/><Relationship Id="rId1343" Type="http://schemas.openxmlformats.org/officeDocument/2006/relationships/hyperlink" Target="https://www.youtube.com/watch?v=vB9JqlUiYUk" TargetMode="External"/><Relationship Id="rId145" Type="http://schemas.openxmlformats.org/officeDocument/2006/relationships/hyperlink" Target="https://www.youtube.com/watch?v=4yz6ZL-TC94" TargetMode="External"/><Relationship Id="rId352" Type="http://schemas.openxmlformats.org/officeDocument/2006/relationships/hyperlink" Target="https://www.youtube.com/watch?v=pO9qCeA640E" TargetMode="External"/><Relationship Id="rId1203" Type="http://schemas.openxmlformats.org/officeDocument/2006/relationships/hyperlink" Target="https://www.youtube.com/watch?v=84agoVdaycE" TargetMode="External"/><Relationship Id="rId1287" Type="http://schemas.openxmlformats.org/officeDocument/2006/relationships/hyperlink" Target="https://www.youtube.com/watch?v=1Gop0_4D5pE" TargetMode="External"/><Relationship Id="rId1410" Type="http://schemas.openxmlformats.org/officeDocument/2006/relationships/hyperlink" Target="https://www.youtube.com/watch?v=Zused4CGMw4" TargetMode="External"/><Relationship Id="rId1508" Type="http://schemas.openxmlformats.org/officeDocument/2006/relationships/hyperlink" Target="https://www.youtube.com/watch?v=JB_lc00AWIE" TargetMode="External"/><Relationship Id="rId212" Type="http://schemas.openxmlformats.org/officeDocument/2006/relationships/hyperlink" Target="https://www.youtube.com/watch?v=tUBrwCmKx8s" TargetMode="External"/><Relationship Id="rId657" Type="http://schemas.openxmlformats.org/officeDocument/2006/relationships/hyperlink" Target="https://www.youtube.com/watch?v=GpEk4HU0r2Y" TargetMode="External"/><Relationship Id="rId864" Type="http://schemas.openxmlformats.org/officeDocument/2006/relationships/hyperlink" Target="https://www.youtube.com/watch?v=6aJLKt2nXsg" TargetMode="External"/><Relationship Id="rId1494" Type="http://schemas.openxmlformats.org/officeDocument/2006/relationships/hyperlink" Target="https://www.youtube.com/watch?v=c50rfZlrNXU" TargetMode="External"/><Relationship Id="rId296" Type="http://schemas.openxmlformats.org/officeDocument/2006/relationships/hyperlink" Target="https://www.youtube.com/watch?v=sdhISUDYvX4" TargetMode="External"/><Relationship Id="rId517" Type="http://schemas.openxmlformats.org/officeDocument/2006/relationships/hyperlink" Target="https://www.youtube.com/watch?v=VwTbkm1NN4Y" TargetMode="External"/><Relationship Id="rId724" Type="http://schemas.openxmlformats.org/officeDocument/2006/relationships/hyperlink" Target="https://www.youtube.com/watch?v=DYtc95s7Kpc" TargetMode="External"/><Relationship Id="rId931" Type="http://schemas.openxmlformats.org/officeDocument/2006/relationships/hyperlink" Target="https://www.youtube.com/watch?v=WfJvOgXp9SM" TargetMode="External"/><Relationship Id="rId1147" Type="http://schemas.openxmlformats.org/officeDocument/2006/relationships/hyperlink" Target="https://www.youtube.com/watch?v=Kfvmj7QyAfQ" TargetMode="External"/><Relationship Id="rId1354" Type="http://schemas.openxmlformats.org/officeDocument/2006/relationships/hyperlink" Target="https://www.youtube.com/watch?v=Lrh5zQHEIk4" TargetMode="External"/><Relationship Id="rId60" Type="http://schemas.openxmlformats.org/officeDocument/2006/relationships/hyperlink" Target="https://www.youtube.com/watch?v=dp7l5qmLHJI" TargetMode="External"/><Relationship Id="rId156" Type="http://schemas.openxmlformats.org/officeDocument/2006/relationships/hyperlink" Target="https://www.youtube.com/watch?v=54lSHTtU68A" TargetMode="External"/><Relationship Id="rId363" Type="http://schemas.openxmlformats.org/officeDocument/2006/relationships/hyperlink" Target="https://www.youtube.com/watch?v=r5r1yU9O2ag" TargetMode="External"/><Relationship Id="rId570" Type="http://schemas.openxmlformats.org/officeDocument/2006/relationships/hyperlink" Target="https://www.youtube.com/watch?v=JbxzX8kwig4" TargetMode="External"/><Relationship Id="rId1007" Type="http://schemas.openxmlformats.org/officeDocument/2006/relationships/hyperlink" Target="https://www.youtube.com/watch?v=v2dy-2T9kRE" TargetMode="External"/><Relationship Id="rId1214" Type="http://schemas.openxmlformats.org/officeDocument/2006/relationships/hyperlink" Target="https://www.youtube.com/watch?v=J2Z6w1bXfYc" TargetMode="External"/><Relationship Id="rId1421" Type="http://schemas.openxmlformats.org/officeDocument/2006/relationships/hyperlink" Target="https://www.youtube.com/watch?v=wKoUB00RmE0" TargetMode="External"/><Relationship Id="rId223" Type="http://schemas.openxmlformats.org/officeDocument/2006/relationships/hyperlink" Target="https://www.youtube.com/watch?v=nQhpJFt2KG8" TargetMode="External"/><Relationship Id="rId430" Type="http://schemas.openxmlformats.org/officeDocument/2006/relationships/hyperlink" Target="https://www.youtube.com/watch?v=gKt4SG-pAmw" TargetMode="External"/><Relationship Id="rId668" Type="http://schemas.openxmlformats.org/officeDocument/2006/relationships/hyperlink" Target="https://www.youtube.com/watch?v=gtDa8NLyc74" TargetMode="External"/><Relationship Id="rId875" Type="http://schemas.openxmlformats.org/officeDocument/2006/relationships/hyperlink" Target="https://www.youtube.com/watch?v=qYA9DVNkOCA" TargetMode="External"/><Relationship Id="rId1060" Type="http://schemas.openxmlformats.org/officeDocument/2006/relationships/hyperlink" Target="https://www.youtube.com/watch?v=_nyKGkDh6WM" TargetMode="External"/><Relationship Id="rId1298" Type="http://schemas.openxmlformats.org/officeDocument/2006/relationships/hyperlink" Target="https://www.youtube.com/watch?v=n5lHU4Qyfbk" TargetMode="External"/><Relationship Id="rId18" Type="http://schemas.openxmlformats.org/officeDocument/2006/relationships/hyperlink" Target="https://www.youtube.com/watch?v=0_EJXPWJN4E" TargetMode="External"/><Relationship Id="rId528" Type="http://schemas.openxmlformats.org/officeDocument/2006/relationships/hyperlink" Target="https://www.youtube.com/watch?v=mNRX-8C-RmY" TargetMode="External"/><Relationship Id="rId735" Type="http://schemas.openxmlformats.org/officeDocument/2006/relationships/hyperlink" Target="https://www.youtube.com/watch?v=yMRw4TF7CAk" TargetMode="External"/><Relationship Id="rId942" Type="http://schemas.openxmlformats.org/officeDocument/2006/relationships/hyperlink" Target="https://www.youtube.com/watch?v=NRep5rGd_FU" TargetMode="External"/><Relationship Id="rId1158" Type="http://schemas.openxmlformats.org/officeDocument/2006/relationships/hyperlink" Target="https://www.youtube.com/watch?v=6PUBS8MXVzc" TargetMode="External"/><Relationship Id="rId1365" Type="http://schemas.openxmlformats.org/officeDocument/2006/relationships/hyperlink" Target="https://www.youtube.com/watch?v=lkO1JaN7BoQ" TargetMode="External"/><Relationship Id="rId167" Type="http://schemas.openxmlformats.org/officeDocument/2006/relationships/hyperlink" Target="https://www.youtube.com/watch?v=TEUt7CVuFbI" TargetMode="External"/><Relationship Id="rId374" Type="http://schemas.openxmlformats.org/officeDocument/2006/relationships/hyperlink" Target="https://www.youtube.com/watch?v=NfO_yqDrGWs" TargetMode="External"/><Relationship Id="rId581" Type="http://schemas.openxmlformats.org/officeDocument/2006/relationships/hyperlink" Target="https://www.youtube.com/watch?v=fzzIeVO7-qk" TargetMode="External"/><Relationship Id="rId1018" Type="http://schemas.openxmlformats.org/officeDocument/2006/relationships/hyperlink" Target="https://www.youtube.com/watch?v=1uNyxmccf1U" TargetMode="External"/><Relationship Id="rId1225" Type="http://schemas.openxmlformats.org/officeDocument/2006/relationships/hyperlink" Target="https://www.youtube.com/watch?v=9hi4MG3BU0Y" TargetMode="External"/><Relationship Id="rId1432" Type="http://schemas.openxmlformats.org/officeDocument/2006/relationships/hyperlink" Target="https://www.youtube.com/watch?v=oLCI7vQ7WFk" TargetMode="External"/><Relationship Id="rId71" Type="http://schemas.openxmlformats.org/officeDocument/2006/relationships/hyperlink" Target="https://www.youtube.com/watch?v=ycnvyB8pDEM" TargetMode="External"/><Relationship Id="rId234" Type="http://schemas.openxmlformats.org/officeDocument/2006/relationships/hyperlink" Target="https://www.youtube.com/watch?v=TxC_8Xllf-M" TargetMode="External"/><Relationship Id="rId679" Type="http://schemas.openxmlformats.org/officeDocument/2006/relationships/hyperlink" Target="https://www.youtube.com/watch?v=cuauchPBFCY" TargetMode="External"/><Relationship Id="rId802" Type="http://schemas.openxmlformats.org/officeDocument/2006/relationships/hyperlink" Target="https://www.youtube.com/watch?v=JcNaFHIozC4" TargetMode="External"/><Relationship Id="rId886" Type="http://schemas.openxmlformats.org/officeDocument/2006/relationships/hyperlink" Target="https://www.youtube.com/watch?v=a_HGSrmF_8w" TargetMode="External"/><Relationship Id="rId2" Type="http://schemas.openxmlformats.org/officeDocument/2006/relationships/hyperlink" Target="https://www.youtube.com/watch?v=RD7JpM4UrUA" TargetMode="External"/><Relationship Id="rId29" Type="http://schemas.openxmlformats.org/officeDocument/2006/relationships/hyperlink" Target="https://www.youtube.com/watch?v=iBwpK4_JtEw" TargetMode="External"/><Relationship Id="rId441" Type="http://schemas.openxmlformats.org/officeDocument/2006/relationships/hyperlink" Target="https://www.youtube.com/watch?v=mLEhBqCBBYE" TargetMode="External"/><Relationship Id="rId539" Type="http://schemas.openxmlformats.org/officeDocument/2006/relationships/hyperlink" Target="https://www.youtube.com/watch?v=X4TDNzwe3s4" TargetMode="External"/><Relationship Id="rId746" Type="http://schemas.openxmlformats.org/officeDocument/2006/relationships/hyperlink" Target="https://www.youtube.com/watch?v=A6j1KcojG0E" TargetMode="External"/><Relationship Id="rId1071" Type="http://schemas.openxmlformats.org/officeDocument/2006/relationships/hyperlink" Target="https://www.youtube.com/watch?v=bMOOUhzJreA" TargetMode="External"/><Relationship Id="rId1169" Type="http://schemas.openxmlformats.org/officeDocument/2006/relationships/hyperlink" Target="https://www.youtube.com/watch?v=Nattb-ZPK4g" TargetMode="External"/><Relationship Id="rId1376" Type="http://schemas.openxmlformats.org/officeDocument/2006/relationships/hyperlink" Target="https://www.youtube.com/watch?v=xAicQnL_abA" TargetMode="External"/><Relationship Id="rId178" Type="http://schemas.openxmlformats.org/officeDocument/2006/relationships/hyperlink" Target="https://www.youtube.com/watch?v=Wrs0XEoFHAM" TargetMode="External"/><Relationship Id="rId301" Type="http://schemas.openxmlformats.org/officeDocument/2006/relationships/hyperlink" Target="https://www.youtube.com/watch?v=HdBCunbR_jE" TargetMode="External"/><Relationship Id="rId953" Type="http://schemas.openxmlformats.org/officeDocument/2006/relationships/hyperlink" Target="https://www.youtube.com/watch?v=rAWCL2ENS90" TargetMode="External"/><Relationship Id="rId1029" Type="http://schemas.openxmlformats.org/officeDocument/2006/relationships/hyperlink" Target="https://www.youtube.com/watch?v=wu_ONpNjikY" TargetMode="External"/><Relationship Id="rId1236" Type="http://schemas.openxmlformats.org/officeDocument/2006/relationships/hyperlink" Target="https://www.youtube.com/watch?v=kDDNkLWPpUc" TargetMode="External"/><Relationship Id="rId82" Type="http://schemas.openxmlformats.org/officeDocument/2006/relationships/hyperlink" Target="https://www.youtube.com/watch?v=6_9IYK6ZlyY" TargetMode="External"/><Relationship Id="rId385" Type="http://schemas.openxmlformats.org/officeDocument/2006/relationships/hyperlink" Target="https://www.youtube.com/watch?v=LI3VwCn-0WI" TargetMode="External"/><Relationship Id="rId592" Type="http://schemas.openxmlformats.org/officeDocument/2006/relationships/hyperlink" Target="https://www.youtube.com/watch?v=p3i_mI87a3E" TargetMode="External"/><Relationship Id="rId606" Type="http://schemas.openxmlformats.org/officeDocument/2006/relationships/hyperlink" Target="https://www.youtube.com/watch?v=0DzUUFbFZHs" TargetMode="External"/><Relationship Id="rId813" Type="http://schemas.openxmlformats.org/officeDocument/2006/relationships/hyperlink" Target="https://www.youtube.com/watch?v=P1Eurn7tEJM" TargetMode="External"/><Relationship Id="rId1443" Type="http://schemas.openxmlformats.org/officeDocument/2006/relationships/hyperlink" Target="https://www.youtube.com/watch?v=Ul-faWS75vA" TargetMode="External"/><Relationship Id="rId245" Type="http://schemas.openxmlformats.org/officeDocument/2006/relationships/hyperlink" Target="https://www.youtube.com/watch?v=qDcBHNXLxdc" TargetMode="External"/><Relationship Id="rId452" Type="http://schemas.openxmlformats.org/officeDocument/2006/relationships/hyperlink" Target="https://www.youtube.com/watch?v=7zvf9bnLgs8" TargetMode="External"/><Relationship Id="rId897" Type="http://schemas.openxmlformats.org/officeDocument/2006/relationships/hyperlink" Target="https://www.youtube.com/watch?v=xhcu0nbcfy0" TargetMode="External"/><Relationship Id="rId1082" Type="http://schemas.openxmlformats.org/officeDocument/2006/relationships/hyperlink" Target="https://www.youtube.com/watch?v=w1panKQ58dU" TargetMode="External"/><Relationship Id="rId1303" Type="http://schemas.openxmlformats.org/officeDocument/2006/relationships/hyperlink" Target="https://www.youtube.com/watch?v=DVcN5QXGA_w" TargetMode="External"/><Relationship Id="rId1510" Type="http://schemas.openxmlformats.org/officeDocument/2006/relationships/hyperlink" Target="https://www.youtube.com/watch?v=9jjsiAFVdXc" TargetMode="External"/><Relationship Id="rId105" Type="http://schemas.openxmlformats.org/officeDocument/2006/relationships/hyperlink" Target="https://www.youtube.com/watch?v=f-MLHIb4dFU" TargetMode="External"/><Relationship Id="rId312" Type="http://schemas.openxmlformats.org/officeDocument/2006/relationships/hyperlink" Target="https://www.youtube.com/watch?v=5bAuJCTjg8s" TargetMode="External"/><Relationship Id="rId757" Type="http://schemas.openxmlformats.org/officeDocument/2006/relationships/hyperlink" Target="https://www.youtube.com/watch?v=Kg7UNGe9lik" TargetMode="External"/><Relationship Id="rId964" Type="http://schemas.openxmlformats.org/officeDocument/2006/relationships/hyperlink" Target="https://www.youtube.com/watch?v=xAx9rKxKjCk" TargetMode="External"/><Relationship Id="rId1387" Type="http://schemas.openxmlformats.org/officeDocument/2006/relationships/hyperlink" Target="https://www.youtube.com/watch?v=4iGdwJ3nQcs&amp;t=38s" TargetMode="External"/><Relationship Id="rId93" Type="http://schemas.openxmlformats.org/officeDocument/2006/relationships/hyperlink" Target="https://www.youtube.com/watch?v=K9s433rQloA" TargetMode="External"/><Relationship Id="rId189" Type="http://schemas.openxmlformats.org/officeDocument/2006/relationships/hyperlink" Target="https://www.youtube.com/watch?v=iGpYgqX-p8c" TargetMode="External"/><Relationship Id="rId396" Type="http://schemas.openxmlformats.org/officeDocument/2006/relationships/hyperlink" Target="https://www.youtube.com/watch?v=U37L8EPVc5s" TargetMode="External"/><Relationship Id="rId617" Type="http://schemas.openxmlformats.org/officeDocument/2006/relationships/hyperlink" Target="https://www.youtube.com/watch?v=9eSzra79z-I" TargetMode="External"/><Relationship Id="rId824" Type="http://schemas.openxmlformats.org/officeDocument/2006/relationships/hyperlink" Target="https://www.youtube.com/watch?v=_VfaX30ncIU" TargetMode="External"/><Relationship Id="rId1247" Type="http://schemas.openxmlformats.org/officeDocument/2006/relationships/hyperlink" Target="https://www.youtube.com/watch?v=b96t52xbmO8" TargetMode="External"/><Relationship Id="rId1454" Type="http://schemas.openxmlformats.org/officeDocument/2006/relationships/hyperlink" Target="https://www.youtube.com/watch?v=zEXu5K5eyCY" TargetMode="External"/><Relationship Id="rId256" Type="http://schemas.openxmlformats.org/officeDocument/2006/relationships/hyperlink" Target="https://www.youtube.com/watch?v=JErwMUETzvU" TargetMode="External"/><Relationship Id="rId463" Type="http://schemas.openxmlformats.org/officeDocument/2006/relationships/hyperlink" Target="https://www.youtube.com/watch?v=QfYz6BBYpWg" TargetMode="External"/><Relationship Id="rId670" Type="http://schemas.openxmlformats.org/officeDocument/2006/relationships/hyperlink" Target="https://www.youtube.com/watch?v=zgOMSgegwGk" TargetMode="External"/><Relationship Id="rId1093" Type="http://schemas.openxmlformats.org/officeDocument/2006/relationships/hyperlink" Target="https://www.youtube.com/watch?v=dLQSHM_T-jI" TargetMode="External"/><Relationship Id="rId1107" Type="http://schemas.openxmlformats.org/officeDocument/2006/relationships/hyperlink" Target="https://www.youtube.com/watch?v=WtWOT6Hj2vM" TargetMode="External"/><Relationship Id="rId1314" Type="http://schemas.openxmlformats.org/officeDocument/2006/relationships/hyperlink" Target="https://www.youtube.com/watch?v=eQBirhrwc3E" TargetMode="External"/><Relationship Id="rId116" Type="http://schemas.openxmlformats.org/officeDocument/2006/relationships/hyperlink" Target="https://www.youtube.com/watch?v=xtHzknvaS7s" TargetMode="External"/><Relationship Id="rId323" Type="http://schemas.openxmlformats.org/officeDocument/2006/relationships/hyperlink" Target="https://www.youtube.com/watch?v=hgdVPIrlSPU" TargetMode="External"/><Relationship Id="rId530" Type="http://schemas.openxmlformats.org/officeDocument/2006/relationships/hyperlink" Target="https://www.youtube.com/watch?v=hH3jbt-s4aY" TargetMode="External"/><Relationship Id="rId768" Type="http://schemas.openxmlformats.org/officeDocument/2006/relationships/hyperlink" Target="https://www.youtube.com/watch?v=G1vj3YNYQYg" TargetMode="External"/><Relationship Id="rId975" Type="http://schemas.openxmlformats.org/officeDocument/2006/relationships/hyperlink" Target="https://www.youtube.com/watch?v=FQ3dpY5j5y8" TargetMode="External"/><Relationship Id="rId1160" Type="http://schemas.openxmlformats.org/officeDocument/2006/relationships/hyperlink" Target="https://www.youtube.com/watch?v=HmKETjjGv0E" TargetMode="External"/><Relationship Id="rId1398" Type="http://schemas.openxmlformats.org/officeDocument/2006/relationships/hyperlink" Target="https://www.youtube.com/watch?v=WzgR7yTQNzY" TargetMode="External"/><Relationship Id="rId20" Type="http://schemas.openxmlformats.org/officeDocument/2006/relationships/hyperlink" Target="https://www.youtube.com/watch?v=Kxuiy8OL30w" TargetMode="External"/><Relationship Id="rId628" Type="http://schemas.openxmlformats.org/officeDocument/2006/relationships/hyperlink" Target="https://www.youtube.com/watch?v=jB9efRnouaI" TargetMode="External"/><Relationship Id="rId835" Type="http://schemas.openxmlformats.org/officeDocument/2006/relationships/hyperlink" Target="https://www.youtube.com/watch?v=5c75GXSIdlM" TargetMode="External"/><Relationship Id="rId1258" Type="http://schemas.openxmlformats.org/officeDocument/2006/relationships/hyperlink" Target="https://www.youtube.com/watch?v=az7GJp1YAXw" TargetMode="External"/><Relationship Id="rId1465" Type="http://schemas.openxmlformats.org/officeDocument/2006/relationships/hyperlink" Target="https://www.youtube.com/watch?v=h4ZgKKlmUl0&amp;t=481s" TargetMode="External"/><Relationship Id="rId267" Type="http://schemas.openxmlformats.org/officeDocument/2006/relationships/hyperlink" Target="https://www.youtube.com/watch?v=hWBzG7eVqVg" TargetMode="External"/><Relationship Id="rId474" Type="http://schemas.openxmlformats.org/officeDocument/2006/relationships/hyperlink" Target="https://www.youtube.com/watch?v=GajqTVRZzfE" TargetMode="External"/><Relationship Id="rId1020" Type="http://schemas.openxmlformats.org/officeDocument/2006/relationships/hyperlink" Target="https://www.youtube.com/watch?v=NMCXHN1fW9k" TargetMode="External"/><Relationship Id="rId1118" Type="http://schemas.openxmlformats.org/officeDocument/2006/relationships/hyperlink" Target="https://www.youtube.com/watch?v=Pe53dUS_mHE" TargetMode="External"/><Relationship Id="rId1325" Type="http://schemas.openxmlformats.org/officeDocument/2006/relationships/hyperlink" Target="https://www.youtube.com/watch?v=LIl0C87tzGE" TargetMode="External"/><Relationship Id="rId127" Type="http://schemas.openxmlformats.org/officeDocument/2006/relationships/hyperlink" Target="https://www.youtube.com/watch?v=ytrFjytVgtk" TargetMode="External"/><Relationship Id="rId681" Type="http://schemas.openxmlformats.org/officeDocument/2006/relationships/hyperlink" Target="https://www.youtube.com/watch?v=oeJfmsvMRBs" TargetMode="External"/><Relationship Id="rId779" Type="http://schemas.openxmlformats.org/officeDocument/2006/relationships/hyperlink" Target="https://www.youtube.com/watch?v=J2klGHwzFFo" TargetMode="External"/><Relationship Id="rId902" Type="http://schemas.openxmlformats.org/officeDocument/2006/relationships/hyperlink" Target="https://www.youtube.com/watch?v=dSKwv3KOvN8" TargetMode="External"/><Relationship Id="rId986" Type="http://schemas.openxmlformats.org/officeDocument/2006/relationships/hyperlink" Target="https://www.youtube.com/watch?v=s_eR4_6kip8" TargetMode="External"/><Relationship Id="rId31" Type="http://schemas.openxmlformats.org/officeDocument/2006/relationships/hyperlink" Target="https://www.youtube.com/watch?v=NCOKqHoIW7M" TargetMode="External"/><Relationship Id="rId334" Type="http://schemas.openxmlformats.org/officeDocument/2006/relationships/hyperlink" Target="https://www.youtube.com/watch?v=Z7B5IZZhoAI" TargetMode="External"/><Relationship Id="rId541" Type="http://schemas.openxmlformats.org/officeDocument/2006/relationships/hyperlink" Target="https://www.youtube.com/watch?v=_OWY_haNDNI" TargetMode="External"/><Relationship Id="rId639" Type="http://schemas.openxmlformats.org/officeDocument/2006/relationships/hyperlink" Target="https://www.youtube.com/watch?v=XcIm7eWfJ_M" TargetMode="External"/><Relationship Id="rId1171" Type="http://schemas.openxmlformats.org/officeDocument/2006/relationships/hyperlink" Target="https://www.youtube.com/watch?v=EfQbirNpLM8" TargetMode="External"/><Relationship Id="rId1269" Type="http://schemas.openxmlformats.org/officeDocument/2006/relationships/hyperlink" Target="https://www.youtube.com/watch?v=OdRuRzl5pwg" TargetMode="External"/><Relationship Id="rId1476" Type="http://schemas.openxmlformats.org/officeDocument/2006/relationships/hyperlink" Target="https://www.youtube.com/watch?v=ZErxsCxSQsA" TargetMode="External"/><Relationship Id="rId180" Type="http://schemas.openxmlformats.org/officeDocument/2006/relationships/hyperlink" Target="https://www.youtube.com/watch?v=O0wEzvYOTJw" TargetMode="External"/><Relationship Id="rId278" Type="http://schemas.openxmlformats.org/officeDocument/2006/relationships/hyperlink" Target="https://www.youtube.com/watch?v=7ZD3D4mAoaE" TargetMode="External"/><Relationship Id="rId401" Type="http://schemas.openxmlformats.org/officeDocument/2006/relationships/hyperlink" Target="https://www.youtube.com/watch?v=9IzjjqFO5c8" TargetMode="External"/><Relationship Id="rId846" Type="http://schemas.openxmlformats.org/officeDocument/2006/relationships/hyperlink" Target="https://www.youtube.com/watch?v=zV5AbsAy5m4" TargetMode="External"/><Relationship Id="rId1031" Type="http://schemas.openxmlformats.org/officeDocument/2006/relationships/hyperlink" Target="https://www.youtube.com/watch?v=6ufhk6JL8x8" TargetMode="External"/><Relationship Id="rId1129" Type="http://schemas.openxmlformats.org/officeDocument/2006/relationships/hyperlink" Target="https://www.youtube.com/watch?v=Z8Wd8i754cU" TargetMode="External"/><Relationship Id="rId485" Type="http://schemas.openxmlformats.org/officeDocument/2006/relationships/hyperlink" Target="https://www.youtube.com/watch?v=3asYCknfoMo" TargetMode="External"/><Relationship Id="rId692" Type="http://schemas.openxmlformats.org/officeDocument/2006/relationships/hyperlink" Target="https://www.youtube.com/watch?v=7cA62ZHlWx0" TargetMode="External"/><Relationship Id="rId706" Type="http://schemas.openxmlformats.org/officeDocument/2006/relationships/hyperlink" Target="https://www.youtube.com/watch?v=yp1ZVELrxIA" TargetMode="External"/><Relationship Id="rId913" Type="http://schemas.openxmlformats.org/officeDocument/2006/relationships/hyperlink" Target="https://www.youtube.com/watch?v=xVrbpqr1LEE" TargetMode="External"/><Relationship Id="rId1336" Type="http://schemas.openxmlformats.org/officeDocument/2006/relationships/hyperlink" Target="https://www.youtube.com/watch?v=D559dD7btfo" TargetMode="External"/><Relationship Id="rId42" Type="http://schemas.openxmlformats.org/officeDocument/2006/relationships/hyperlink" Target="https://www.youtube.com/watch?v=DMG2XD9_nTI" TargetMode="External"/><Relationship Id="rId138" Type="http://schemas.openxmlformats.org/officeDocument/2006/relationships/hyperlink" Target="https://www.youtube.com/watch?v=M-zdPqtp9Kk" TargetMode="External"/><Relationship Id="rId345" Type="http://schemas.openxmlformats.org/officeDocument/2006/relationships/hyperlink" Target="https://www.youtube.com/watch?v=t_J24YUQNK4" TargetMode="External"/><Relationship Id="rId552" Type="http://schemas.openxmlformats.org/officeDocument/2006/relationships/hyperlink" Target="https://www.youtube.com/watch?v=w5KPpzfrQQY" TargetMode="External"/><Relationship Id="rId997" Type="http://schemas.openxmlformats.org/officeDocument/2006/relationships/hyperlink" Target="https://www.youtube.com/watch?v=udY03G3fVJQ" TargetMode="External"/><Relationship Id="rId1182" Type="http://schemas.openxmlformats.org/officeDocument/2006/relationships/hyperlink" Target="https://www.youtube.com/watch?v=Qh0tc43apsI" TargetMode="External"/><Relationship Id="rId1403" Type="http://schemas.openxmlformats.org/officeDocument/2006/relationships/hyperlink" Target="https://www.youtube.com/watch?v=g8GW7DlPr4g" TargetMode="External"/><Relationship Id="rId191" Type="http://schemas.openxmlformats.org/officeDocument/2006/relationships/hyperlink" Target="https://www.youtube.com/watch?v=schP-IZS5Sw" TargetMode="External"/><Relationship Id="rId205" Type="http://schemas.openxmlformats.org/officeDocument/2006/relationships/hyperlink" Target="https://www.youtube.com/watch?v=8RSu4ymCgp4" TargetMode="External"/><Relationship Id="rId412" Type="http://schemas.openxmlformats.org/officeDocument/2006/relationships/hyperlink" Target="https://www.youtube.com/watch?v=Dymxd9hAemA" TargetMode="External"/><Relationship Id="rId857" Type="http://schemas.openxmlformats.org/officeDocument/2006/relationships/hyperlink" Target="https://www.youtube.com/watch?v=bFIqLn3c85c" TargetMode="External"/><Relationship Id="rId1042" Type="http://schemas.openxmlformats.org/officeDocument/2006/relationships/hyperlink" Target="https://www.youtube.com/watch?v=uTyoGVNa7FA" TargetMode="External"/><Relationship Id="rId1487" Type="http://schemas.openxmlformats.org/officeDocument/2006/relationships/hyperlink" Target="https://www.youtube.com/watch?v=xCLLCYBg7Zc" TargetMode="External"/><Relationship Id="rId289" Type="http://schemas.openxmlformats.org/officeDocument/2006/relationships/hyperlink" Target="https://www.youtube.com/watch?v=75OFJ9IX4tI" TargetMode="External"/><Relationship Id="rId496" Type="http://schemas.openxmlformats.org/officeDocument/2006/relationships/hyperlink" Target="https://www.youtube.com/watch?v=R2XPp4eJXLk" TargetMode="External"/><Relationship Id="rId717" Type="http://schemas.openxmlformats.org/officeDocument/2006/relationships/hyperlink" Target="https://www.youtube.com/watch?v=Xml5nVm8bg0" TargetMode="External"/><Relationship Id="rId924" Type="http://schemas.openxmlformats.org/officeDocument/2006/relationships/hyperlink" Target="https://www.youtube.com/watch?v=9VsQzAI5PLo" TargetMode="External"/><Relationship Id="rId1347" Type="http://schemas.openxmlformats.org/officeDocument/2006/relationships/hyperlink" Target="https://www.youtube.com/watch?v=eKSuEJqn2NI" TargetMode="External"/><Relationship Id="rId53" Type="http://schemas.openxmlformats.org/officeDocument/2006/relationships/hyperlink" Target="https://www.youtube.com/watch?v=WsjxXfklatk" TargetMode="External"/><Relationship Id="rId149" Type="http://schemas.openxmlformats.org/officeDocument/2006/relationships/hyperlink" Target="https://www.youtube.com/watch?v=29-xoooHPaw" TargetMode="External"/><Relationship Id="rId356" Type="http://schemas.openxmlformats.org/officeDocument/2006/relationships/hyperlink" Target="https://www.youtube.com/watch?v=cpZPvFvzNlc" TargetMode="External"/><Relationship Id="rId563" Type="http://schemas.openxmlformats.org/officeDocument/2006/relationships/hyperlink" Target="https://www.youtube.com/watch?v=dZCZp5udJeI" TargetMode="External"/><Relationship Id="rId770" Type="http://schemas.openxmlformats.org/officeDocument/2006/relationships/hyperlink" Target="https://www.youtube.com/watch?v=Ly_KKukp01g" TargetMode="External"/><Relationship Id="rId1193" Type="http://schemas.openxmlformats.org/officeDocument/2006/relationships/hyperlink" Target="https://www.youtube.com/watch?v=MFeGLeUGf6Q" TargetMode="External"/><Relationship Id="rId1207" Type="http://schemas.openxmlformats.org/officeDocument/2006/relationships/hyperlink" Target="https://www.youtube.com/watch?v=0gtyqapBB3A" TargetMode="External"/><Relationship Id="rId1414" Type="http://schemas.openxmlformats.org/officeDocument/2006/relationships/hyperlink" Target="https://www.youtube.com/watch?v=k0FNC9LuJoo&amp;t=4s" TargetMode="External"/><Relationship Id="rId216" Type="http://schemas.openxmlformats.org/officeDocument/2006/relationships/hyperlink" Target="https://www.youtube.com/watch?v=WMf0Mau2TzE" TargetMode="External"/><Relationship Id="rId423" Type="http://schemas.openxmlformats.org/officeDocument/2006/relationships/hyperlink" Target="https://www.youtube.com/watch?v=AOQPqjRx-0c" TargetMode="External"/><Relationship Id="rId868" Type="http://schemas.openxmlformats.org/officeDocument/2006/relationships/hyperlink" Target="https://www.youtube.com/watch?v=txsij6WXt8s" TargetMode="External"/><Relationship Id="rId1053" Type="http://schemas.openxmlformats.org/officeDocument/2006/relationships/hyperlink" Target="https://www.youtube.com/watch?v=iZ6Xk9YCaaY" TargetMode="External"/><Relationship Id="rId1260" Type="http://schemas.openxmlformats.org/officeDocument/2006/relationships/hyperlink" Target="https://www.youtube.com/watch?v=_zmgXM40afU" TargetMode="External"/><Relationship Id="rId1498" Type="http://schemas.openxmlformats.org/officeDocument/2006/relationships/hyperlink" Target="https://www.youtube.com/watch?v=DL5cLBZou3I" TargetMode="External"/><Relationship Id="rId630" Type="http://schemas.openxmlformats.org/officeDocument/2006/relationships/hyperlink" Target="https://www.youtube.com/watch?v=r2uhf3x6oH8" TargetMode="External"/><Relationship Id="rId728" Type="http://schemas.openxmlformats.org/officeDocument/2006/relationships/hyperlink" Target="https://www.youtube.com/watch?v=ZpdQsUkjwMc" TargetMode="External"/><Relationship Id="rId935" Type="http://schemas.openxmlformats.org/officeDocument/2006/relationships/hyperlink" Target="https://www.youtube.com/watch?v=NNu6sJz2cPI" TargetMode="External"/><Relationship Id="rId1358" Type="http://schemas.openxmlformats.org/officeDocument/2006/relationships/hyperlink" Target="https://www.youtube.com/watch?v=RJSsEA6fpJE" TargetMode="External"/><Relationship Id="rId64" Type="http://schemas.openxmlformats.org/officeDocument/2006/relationships/hyperlink" Target="https://www.youtube.com/watch?v=ryQMb29oX3s" TargetMode="External"/><Relationship Id="rId367" Type="http://schemas.openxmlformats.org/officeDocument/2006/relationships/hyperlink" Target="https://www.youtube.com/watch?v=Wu9WbgwxgjI" TargetMode="External"/><Relationship Id="rId574" Type="http://schemas.openxmlformats.org/officeDocument/2006/relationships/hyperlink" Target="https://www.youtube.com/watch?v=0-Ishanuvj8" TargetMode="External"/><Relationship Id="rId1120" Type="http://schemas.openxmlformats.org/officeDocument/2006/relationships/hyperlink" Target="https://www.youtube.com/watch?v=fZLoHeGF4XI" TargetMode="External"/><Relationship Id="rId1218" Type="http://schemas.openxmlformats.org/officeDocument/2006/relationships/hyperlink" Target="https://www.youtube.com/watch?v=4W3kmjNG_K8" TargetMode="External"/><Relationship Id="rId1425" Type="http://schemas.openxmlformats.org/officeDocument/2006/relationships/hyperlink" Target="https://www.youtube.com/watch?v=Ts09Fp7M53k" TargetMode="External"/><Relationship Id="rId227" Type="http://schemas.openxmlformats.org/officeDocument/2006/relationships/hyperlink" Target="https://www.youtube.com/watch?v=iFLc0n8RSAA" TargetMode="External"/><Relationship Id="rId781" Type="http://schemas.openxmlformats.org/officeDocument/2006/relationships/hyperlink" Target="https://www.youtube.com/watch?v=ebsBucPcYoU" TargetMode="External"/><Relationship Id="rId879" Type="http://schemas.openxmlformats.org/officeDocument/2006/relationships/hyperlink" Target="https://www.youtube.com/watch?v=kSNHRGhGt_Y" TargetMode="External"/><Relationship Id="rId434" Type="http://schemas.openxmlformats.org/officeDocument/2006/relationships/hyperlink" Target="https://www.youtube.com/watch?v=30958J1ez4k" TargetMode="External"/><Relationship Id="rId641" Type="http://schemas.openxmlformats.org/officeDocument/2006/relationships/hyperlink" Target="https://www.youtube.com/watch?v=tD7VxQAIPLM" TargetMode="External"/><Relationship Id="rId739" Type="http://schemas.openxmlformats.org/officeDocument/2006/relationships/hyperlink" Target="https://www.youtube.com/watch?v=sTYcLqa56Z4" TargetMode="External"/><Relationship Id="rId1064" Type="http://schemas.openxmlformats.org/officeDocument/2006/relationships/hyperlink" Target="https://www.youtube.com/watch?v=74BW9K7eGtY&amp;t=21s" TargetMode="External"/><Relationship Id="rId1271" Type="http://schemas.openxmlformats.org/officeDocument/2006/relationships/hyperlink" Target="https://www.youtube.com/watch?v=ImpfhngYCCA" TargetMode="External"/><Relationship Id="rId1369" Type="http://schemas.openxmlformats.org/officeDocument/2006/relationships/hyperlink" Target="https://www.youtube.com/watch?v=qY_yQIrKwRk" TargetMode="External"/><Relationship Id="rId280" Type="http://schemas.openxmlformats.org/officeDocument/2006/relationships/hyperlink" Target="https://www.youtube.com/watch?v=ANSSQQ6ZauM" TargetMode="External"/><Relationship Id="rId501" Type="http://schemas.openxmlformats.org/officeDocument/2006/relationships/hyperlink" Target="https://www.youtube.com/watch?v=yr_-UHm07rM" TargetMode="External"/><Relationship Id="rId946" Type="http://schemas.openxmlformats.org/officeDocument/2006/relationships/hyperlink" Target="https://www.youtube.com/watch?v=GB9g4sKWR0M" TargetMode="External"/><Relationship Id="rId1131" Type="http://schemas.openxmlformats.org/officeDocument/2006/relationships/hyperlink" Target="https://www.youtube.com/watch?v=tlCqUXsDwDc" TargetMode="External"/><Relationship Id="rId1229" Type="http://schemas.openxmlformats.org/officeDocument/2006/relationships/hyperlink" Target="https://www.youtube.com/watch?v=XWeFa6jUiPw" TargetMode="External"/><Relationship Id="rId75" Type="http://schemas.openxmlformats.org/officeDocument/2006/relationships/hyperlink" Target="https://www.youtube.com/watch?v=VeR7IhIkDk0" TargetMode="External"/><Relationship Id="rId140" Type="http://schemas.openxmlformats.org/officeDocument/2006/relationships/hyperlink" Target="https://www.youtube.com/watch?v=J5mYtIH7Pho" TargetMode="External"/><Relationship Id="rId378" Type="http://schemas.openxmlformats.org/officeDocument/2006/relationships/hyperlink" Target="https://www.youtube.com/watch?v=0-LZkVdXTnc" TargetMode="External"/><Relationship Id="rId585" Type="http://schemas.openxmlformats.org/officeDocument/2006/relationships/hyperlink" Target="https://www.youtube.com/watch?v=OXYcMlprdL4" TargetMode="External"/><Relationship Id="rId792" Type="http://schemas.openxmlformats.org/officeDocument/2006/relationships/hyperlink" Target="https://www.youtube.com/watch?v=cUULt5zHp0k" TargetMode="External"/><Relationship Id="rId806" Type="http://schemas.openxmlformats.org/officeDocument/2006/relationships/hyperlink" Target="https://www.youtube.com/watch?v=QrVLpFoGRb4" TargetMode="External"/><Relationship Id="rId1436" Type="http://schemas.openxmlformats.org/officeDocument/2006/relationships/hyperlink" Target="https://www.youtube.com/watch?v=3ytmTvor21A" TargetMode="External"/><Relationship Id="rId6" Type="http://schemas.openxmlformats.org/officeDocument/2006/relationships/hyperlink" Target="https://www.youtube.com/watch?v=21ZKFBL-Yc0" TargetMode="External"/><Relationship Id="rId238" Type="http://schemas.openxmlformats.org/officeDocument/2006/relationships/hyperlink" Target="https://www.youtube.com/watch?v=rdyZwjy8Wko" TargetMode="External"/><Relationship Id="rId445" Type="http://schemas.openxmlformats.org/officeDocument/2006/relationships/hyperlink" Target="https://www.youtube.com/watch?v=kmJLZRzZhUA" TargetMode="External"/><Relationship Id="rId652" Type="http://schemas.openxmlformats.org/officeDocument/2006/relationships/hyperlink" Target="https://www.youtube.com/watch?v=wXSD2PQznXI" TargetMode="External"/><Relationship Id="rId1075" Type="http://schemas.openxmlformats.org/officeDocument/2006/relationships/hyperlink" Target="https://www.youtube.com/watch?v=0W0XxcsCH_0" TargetMode="External"/><Relationship Id="rId1282" Type="http://schemas.openxmlformats.org/officeDocument/2006/relationships/hyperlink" Target="https://www.youtube.com/watch?v=0cvq3rbQ7Dw" TargetMode="External"/><Relationship Id="rId1503" Type="http://schemas.openxmlformats.org/officeDocument/2006/relationships/hyperlink" Target="https://www.youtube.com/watch?v=dvcJI5yAd6M&amp;t=122s" TargetMode="External"/><Relationship Id="rId291" Type="http://schemas.openxmlformats.org/officeDocument/2006/relationships/hyperlink" Target="https://www.youtube.com/watch?v=p6HgGSKj2m8" TargetMode="External"/><Relationship Id="rId305" Type="http://schemas.openxmlformats.org/officeDocument/2006/relationships/hyperlink" Target="https://www.youtube.com/watch?v=5K-nmVDwXW0" TargetMode="External"/><Relationship Id="rId512" Type="http://schemas.openxmlformats.org/officeDocument/2006/relationships/hyperlink" Target="https://www.youtube.com/watch?v=_Anq0CTYGt8" TargetMode="External"/><Relationship Id="rId957" Type="http://schemas.openxmlformats.org/officeDocument/2006/relationships/hyperlink" Target="https://www.youtube.com/watch?v=EMznloyYysU" TargetMode="External"/><Relationship Id="rId1142" Type="http://schemas.openxmlformats.org/officeDocument/2006/relationships/hyperlink" Target="https://www.youtube.com/watch?v=BKG8mWyOvuw" TargetMode="External"/><Relationship Id="rId86" Type="http://schemas.openxmlformats.org/officeDocument/2006/relationships/hyperlink" Target="https://www.youtube.com/watch?v=ufZ1BZcZzKI" TargetMode="External"/><Relationship Id="rId151" Type="http://schemas.openxmlformats.org/officeDocument/2006/relationships/hyperlink" Target="https://www.youtube.com/watch?v=y1fdkGgCt64" TargetMode="External"/><Relationship Id="rId389" Type="http://schemas.openxmlformats.org/officeDocument/2006/relationships/hyperlink" Target="https://www.youtube.com/watch?v=Yf6-fJ-LcU8" TargetMode="External"/><Relationship Id="rId596" Type="http://schemas.openxmlformats.org/officeDocument/2006/relationships/hyperlink" Target="https://www.youtube.com/watch?v=kaJQx-nXg6M" TargetMode="External"/><Relationship Id="rId817" Type="http://schemas.openxmlformats.org/officeDocument/2006/relationships/hyperlink" Target="https://www.youtube.com/watch?v=5P0vjP1Hdvs" TargetMode="External"/><Relationship Id="rId1002" Type="http://schemas.openxmlformats.org/officeDocument/2006/relationships/hyperlink" Target="https://www.youtube.com/watch?v=JkMKDP2BOlw&amp;t=169s" TargetMode="External"/><Relationship Id="rId1447" Type="http://schemas.openxmlformats.org/officeDocument/2006/relationships/hyperlink" Target="https://www.youtube.com/watch?v=4ej2lqB-kjM" TargetMode="External"/><Relationship Id="rId249" Type="http://schemas.openxmlformats.org/officeDocument/2006/relationships/hyperlink" Target="https://www.youtube.com/watch?v=UrWQfScMALY" TargetMode="External"/><Relationship Id="rId456" Type="http://schemas.openxmlformats.org/officeDocument/2006/relationships/hyperlink" Target="https://www.youtube.com/watch?v=Th1s8XrKhnk" TargetMode="External"/><Relationship Id="rId663" Type="http://schemas.openxmlformats.org/officeDocument/2006/relationships/hyperlink" Target="https://www.youtube.com/watch?v=3eTjsY7w5kM" TargetMode="External"/><Relationship Id="rId870" Type="http://schemas.openxmlformats.org/officeDocument/2006/relationships/hyperlink" Target="https://www.youtube.com/watch?v=AefxKKTqv5I" TargetMode="External"/><Relationship Id="rId1086" Type="http://schemas.openxmlformats.org/officeDocument/2006/relationships/hyperlink" Target="https://www.youtube.com/watch?v=mxQpJeckKaU" TargetMode="External"/><Relationship Id="rId1293" Type="http://schemas.openxmlformats.org/officeDocument/2006/relationships/hyperlink" Target="https://www.youtube.com/watch?v=Voaw-uef3Tw" TargetMode="External"/><Relationship Id="rId1307" Type="http://schemas.openxmlformats.org/officeDocument/2006/relationships/hyperlink" Target="https://www.youtube.com/watch?v=7-JbRtATwHQ" TargetMode="External"/><Relationship Id="rId1514" Type="http://schemas.openxmlformats.org/officeDocument/2006/relationships/hyperlink" Target="https://www.youtube.com/watch?v=79r5KYH0nBI" TargetMode="External"/><Relationship Id="rId13" Type="http://schemas.openxmlformats.org/officeDocument/2006/relationships/hyperlink" Target="https://www.youtube.com/watch?v=PcNDlU0LyJk" TargetMode="External"/><Relationship Id="rId109" Type="http://schemas.openxmlformats.org/officeDocument/2006/relationships/hyperlink" Target="https://www.youtube.com/watch?v=QWaXqmcxm94" TargetMode="External"/><Relationship Id="rId316" Type="http://schemas.openxmlformats.org/officeDocument/2006/relationships/hyperlink" Target="https://www.youtube.com/watch?v=4h6drLmYTr8" TargetMode="External"/><Relationship Id="rId523" Type="http://schemas.openxmlformats.org/officeDocument/2006/relationships/hyperlink" Target="https://www.youtube.com/watch?v=ZWkU2WQv4mM" TargetMode="External"/><Relationship Id="rId968" Type="http://schemas.openxmlformats.org/officeDocument/2006/relationships/hyperlink" Target="https://www.youtube.com/watch?v=9oRLNbl-DxI" TargetMode="External"/><Relationship Id="rId1153" Type="http://schemas.openxmlformats.org/officeDocument/2006/relationships/hyperlink" Target="https://www.youtube.com/watch?v=qiir-ZWT6yI" TargetMode="External"/><Relationship Id="rId97" Type="http://schemas.openxmlformats.org/officeDocument/2006/relationships/hyperlink" Target="https://www.youtube.com/watch?v=Yhp3rFuo5Cw" TargetMode="External"/><Relationship Id="rId730" Type="http://schemas.openxmlformats.org/officeDocument/2006/relationships/hyperlink" Target="https://www.youtube.com/watch?v=xA9TKhOjY24" TargetMode="External"/><Relationship Id="rId828" Type="http://schemas.openxmlformats.org/officeDocument/2006/relationships/hyperlink" Target="https://www.youtube.com/watch?v=5tMCiwnQlXM" TargetMode="External"/><Relationship Id="rId1013" Type="http://schemas.openxmlformats.org/officeDocument/2006/relationships/hyperlink" Target="https://www.youtube.com/watch?v=xl6nyKVDNCQ" TargetMode="External"/><Relationship Id="rId1360" Type="http://schemas.openxmlformats.org/officeDocument/2006/relationships/hyperlink" Target="https://www.youtube.com/watch?v=BlNY-1vmqvA" TargetMode="External"/><Relationship Id="rId1458" Type="http://schemas.openxmlformats.org/officeDocument/2006/relationships/hyperlink" Target="https://www.youtube.com/watch?v=7IXp156RgtQ" TargetMode="External"/><Relationship Id="rId162" Type="http://schemas.openxmlformats.org/officeDocument/2006/relationships/hyperlink" Target="https://www.youtube.com/watch?v=4eM5V0OXNNU" TargetMode="External"/><Relationship Id="rId467" Type="http://schemas.openxmlformats.org/officeDocument/2006/relationships/hyperlink" Target="https://www.youtube.com/watch?v=iY88UCitwGY" TargetMode="External"/><Relationship Id="rId1097" Type="http://schemas.openxmlformats.org/officeDocument/2006/relationships/hyperlink" Target="https://www.youtube.com/watch?v=0ol6BUtHZu8" TargetMode="External"/><Relationship Id="rId1220" Type="http://schemas.openxmlformats.org/officeDocument/2006/relationships/hyperlink" Target="https://www.youtube.com/watch?v=8usGAaPq-WY" TargetMode="External"/><Relationship Id="rId1318" Type="http://schemas.openxmlformats.org/officeDocument/2006/relationships/hyperlink" Target="https://www.youtube.com/watch?v=JjtvU2xQpaQ" TargetMode="External"/><Relationship Id="rId674" Type="http://schemas.openxmlformats.org/officeDocument/2006/relationships/hyperlink" Target="https://www.youtube.com/watch?v=MP4mGKSR2-0" TargetMode="External"/><Relationship Id="rId881" Type="http://schemas.openxmlformats.org/officeDocument/2006/relationships/hyperlink" Target="https://www.youtube.com/watch?v=adov37an6hU" TargetMode="External"/><Relationship Id="rId979" Type="http://schemas.openxmlformats.org/officeDocument/2006/relationships/hyperlink" Target="https://www.youtube.com/watch?v=ejkbEib1Otk" TargetMode="External"/><Relationship Id="rId24" Type="http://schemas.openxmlformats.org/officeDocument/2006/relationships/hyperlink" Target="https://www.youtube.com/watch?v=2UnJMns3fjs" TargetMode="External"/><Relationship Id="rId327" Type="http://schemas.openxmlformats.org/officeDocument/2006/relationships/hyperlink" Target="https://www.youtube.com/watch?v=wH8I0vSB-Os" TargetMode="External"/><Relationship Id="rId534" Type="http://schemas.openxmlformats.org/officeDocument/2006/relationships/hyperlink" Target="https://www.youtube.com/watch?v=yYhGJH2NjBA" TargetMode="External"/><Relationship Id="rId741" Type="http://schemas.openxmlformats.org/officeDocument/2006/relationships/hyperlink" Target="https://www.youtube.com/watch?v=VxI-y4zU4YE" TargetMode="External"/><Relationship Id="rId839" Type="http://schemas.openxmlformats.org/officeDocument/2006/relationships/hyperlink" Target="https://www.youtube.com/watch?v=rbrxzObExNc" TargetMode="External"/><Relationship Id="rId1164" Type="http://schemas.openxmlformats.org/officeDocument/2006/relationships/hyperlink" Target="https://www.youtube.com/watch?v=B1KtIwSP4_U" TargetMode="External"/><Relationship Id="rId1371" Type="http://schemas.openxmlformats.org/officeDocument/2006/relationships/hyperlink" Target="https://www.youtube.com/watch?v=4ZkNnR--tMY" TargetMode="External"/><Relationship Id="rId1469" Type="http://schemas.openxmlformats.org/officeDocument/2006/relationships/hyperlink" Target="https://www.youtube.com/watch?v=aPfBxS4huSc" TargetMode="External"/><Relationship Id="rId173" Type="http://schemas.openxmlformats.org/officeDocument/2006/relationships/hyperlink" Target="https://www.youtube.com/watch?v=BcDC-Op1hJc" TargetMode="External"/><Relationship Id="rId380" Type="http://schemas.openxmlformats.org/officeDocument/2006/relationships/hyperlink" Target="https://www.youtube.com/watch?v=yIUwgFjMrg8" TargetMode="External"/><Relationship Id="rId601" Type="http://schemas.openxmlformats.org/officeDocument/2006/relationships/hyperlink" Target="https://www.youtube.com/watch?v=tBf6vZKjL9w" TargetMode="External"/><Relationship Id="rId1024" Type="http://schemas.openxmlformats.org/officeDocument/2006/relationships/hyperlink" Target="https://www.youtube.com/watch?v=3vhgcNKVRgY" TargetMode="External"/><Relationship Id="rId1231" Type="http://schemas.openxmlformats.org/officeDocument/2006/relationships/hyperlink" Target="https://www.youtube.com/watch?v=Y5sHrOViVq0" TargetMode="External"/><Relationship Id="rId240" Type="http://schemas.openxmlformats.org/officeDocument/2006/relationships/hyperlink" Target="https://www.youtube.com/watch?v=v6It_CJ27bg" TargetMode="External"/><Relationship Id="rId478" Type="http://schemas.openxmlformats.org/officeDocument/2006/relationships/hyperlink" Target="https://www.youtube.com/watch?v=pfw-rEK12IA" TargetMode="External"/><Relationship Id="rId685" Type="http://schemas.openxmlformats.org/officeDocument/2006/relationships/hyperlink" Target="https://www.youtube.com/watch?v=Cv8kec-TugY" TargetMode="External"/><Relationship Id="rId892" Type="http://schemas.openxmlformats.org/officeDocument/2006/relationships/hyperlink" Target="https://www.youtube.com/watch?v=2Hmcjz_IH8I" TargetMode="External"/><Relationship Id="rId906" Type="http://schemas.openxmlformats.org/officeDocument/2006/relationships/hyperlink" Target="https://www.youtube.com/watch?v=LEotomBnsQk" TargetMode="External"/><Relationship Id="rId1329" Type="http://schemas.openxmlformats.org/officeDocument/2006/relationships/hyperlink" Target="https://www.youtube.com/watch?v=MAt3aD51sUM" TargetMode="External"/><Relationship Id="rId35" Type="http://schemas.openxmlformats.org/officeDocument/2006/relationships/hyperlink" Target="https://www.youtube.com/watch?v=0Y3z-QStbk8" TargetMode="External"/><Relationship Id="rId100" Type="http://schemas.openxmlformats.org/officeDocument/2006/relationships/hyperlink" Target="https://www.youtube.com/watch?v=8qjQH_-WzyE" TargetMode="External"/><Relationship Id="rId338" Type="http://schemas.openxmlformats.org/officeDocument/2006/relationships/hyperlink" Target="https://www.youtube.com/watch?v=fQxUVyFqzpA" TargetMode="External"/><Relationship Id="rId545" Type="http://schemas.openxmlformats.org/officeDocument/2006/relationships/hyperlink" Target="https://www.youtube.com/watch?v=NpqJHyWjh7A" TargetMode="External"/><Relationship Id="rId752" Type="http://schemas.openxmlformats.org/officeDocument/2006/relationships/hyperlink" Target="https://www.youtube.com/watch?v=0DBc4TKwgDc" TargetMode="External"/><Relationship Id="rId1175" Type="http://schemas.openxmlformats.org/officeDocument/2006/relationships/hyperlink" Target="https://www.youtube.com/watch?v=6WJO3QlTEpg" TargetMode="External"/><Relationship Id="rId1382" Type="http://schemas.openxmlformats.org/officeDocument/2006/relationships/hyperlink" Target="https://www.youtube.com/watch?v=0RYS6V76lRQ" TargetMode="External"/><Relationship Id="rId184" Type="http://schemas.openxmlformats.org/officeDocument/2006/relationships/hyperlink" Target="https://www.youtube.com/watch?v=VP5gPVW3XDM" TargetMode="External"/><Relationship Id="rId391" Type="http://schemas.openxmlformats.org/officeDocument/2006/relationships/hyperlink" Target="https://www.youtube.com/watch?v=L2rJctVLi3M" TargetMode="External"/><Relationship Id="rId405" Type="http://schemas.openxmlformats.org/officeDocument/2006/relationships/hyperlink" Target="https://www.youtube.com/watch?v=XeCuvEX-tow" TargetMode="External"/><Relationship Id="rId612" Type="http://schemas.openxmlformats.org/officeDocument/2006/relationships/hyperlink" Target="https://www.youtube.com/watch?v=7JNUG5Lyals" TargetMode="External"/><Relationship Id="rId1035" Type="http://schemas.openxmlformats.org/officeDocument/2006/relationships/hyperlink" Target="https://www.youtube.com/watch?v=D7yIybTWmmU" TargetMode="External"/><Relationship Id="rId1242" Type="http://schemas.openxmlformats.org/officeDocument/2006/relationships/hyperlink" Target="https://www.youtube.com/watch?v=JZ7LHVZfMwM" TargetMode="External"/><Relationship Id="rId251" Type="http://schemas.openxmlformats.org/officeDocument/2006/relationships/hyperlink" Target="https://www.youtube.com/watch?v=6LOxjxiZ3NQ" TargetMode="External"/><Relationship Id="rId489" Type="http://schemas.openxmlformats.org/officeDocument/2006/relationships/hyperlink" Target="https://www.youtube.com/watch?v=TbQkh6axHEM" TargetMode="External"/><Relationship Id="rId696" Type="http://schemas.openxmlformats.org/officeDocument/2006/relationships/hyperlink" Target="https://www.youtube.com/watch?v=5U64D5B9-O0" TargetMode="External"/><Relationship Id="rId917" Type="http://schemas.openxmlformats.org/officeDocument/2006/relationships/hyperlink" Target="https://www.youtube.com/watch?v=5HrBZvxcPmY" TargetMode="External"/><Relationship Id="rId1102" Type="http://schemas.openxmlformats.org/officeDocument/2006/relationships/hyperlink" Target="https://www.youtube.com/watch?v=Zr29r9gnq6A" TargetMode="External"/><Relationship Id="rId46" Type="http://schemas.openxmlformats.org/officeDocument/2006/relationships/hyperlink" Target="https://www.youtube.com/watch?v=5LJPOCxc3E8" TargetMode="External"/><Relationship Id="rId349" Type="http://schemas.openxmlformats.org/officeDocument/2006/relationships/hyperlink" Target="https://www.youtube.com/watch?v=57-MHC42i7g" TargetMode="External"/><Relationship Id="rId556" Type="http://schemas.openxmlformats.org/officeDocument/2006/relationships/hyperlink" Target="https://www.youtube.com/watch?v=1GLaXQ6Rgcg" TargetMode="External"/><Relationship Id="rId763" Type="http://schemas.openxmlformats.org/officeDocument/2006/relationships/hyperlink" Target="https://www.youtube.com/watch?v=V-N1KdB7QTg" TargetMode="External"/><Relationship Id="rId1186" Type="http://schemas.openxmlformats.org/officeDocument/2006/relationships/hyperlink" Target="https://www.youtube.com/watch?v=MqvZxu1TaSQ" TargetMode="External"/><Relationship Id="rId1393" Type="http://schemas.openxmlformats.org/officeDocument/2006/relationships/hyperlink" Target="https://www.youtube.com/watch?v=vhlPSbFlxPI" TargetMode="External"/><Relationship Id="rId1407" Type="http://schemas.openxmlformats.org/officeDocument/2006/relationships/hyperlink" Target="https://www.youtube.com/watch?v=DMReaVWJGFE" TargetMode="External"/><Relationship Id="rId111" Type="http://schemas.openxmlformats.org/officeDocument/2006/relationships/hyperlink" Target="https://www.youtube.com/watch?v=JXjMYvGqqDE" TargetMode="External"/><Relationship Id="rId195" Type="http://schemas.openxmlformats.org/officeDocument/2006/relationships/hyperlink" Target="https://www.youtube.com/watch?v=-WPYCv8jdJc" TargetMode="External"/><Relationship Id="rId209" Type="http://schemas.openxmlformats.org/officeDocument/2006/relationships/hyperlink" Target="https://www.youtube.com/watch?v=k_PhmmAyLFg" TargetMode="External"/><Relationship Id="rId416" Type="http://schemas.openxmlformats.org/officeDocument/2006/relationships/hyperlink" Target="https://www.youtube.com/watch?v=gU4jkSa9phY" TargetMode="External"/><Relationship Id="rId970" Type="http://schemas.openxmlformats.org/officeDocument/2006/relationships/hyperlink" Target="https://www.youtube.com/watch?v=ZhuUYD3QvB8" TargetMode="External"/><Relationship Id="rId1046" Type="http://schemas.openxmlformats.org/officeDocument/2006/relationships/hyperlink" Target="https://www.youtube.com/watch?v=VkyOIj4SQu4" TargetMode="External"/><Relationship Id="rId1253" Type="http://schemas.openxmlformats.org/officeDocument/2006/relationships/hyperlink" Target="https://www.youtube.com/watch?v=13shkRG4RMc" TargetMode="External"/><Relationship Id="rId623" Type="http://schemas.openxmlformats.org/officeDocument/2006/relationships/hyperlink" Target="https://www.youtube.com/watch?v=Iimv8qJijTE" TargetMode="External"/><Relationship Id="rId830" Type="http://schemas.openxmlformats.org/officeDocument/2006/relationships/hyperlink" Target="https://www.youtube.com/watch?v=61VsCIaQhX4" TargetMode="External"/><Relationship Id="rId928" Type="http://schemas.openxmlformats.org/officeDocument/2006/relationships/hyperlink" Target="https://www.youtube.com/watch?v=fmVDyQnLFe4" TargetMode="External"/><Relationship Id="rId1460" Type="http://schemas.openxmlformats.org/officeDocument/2006/relationships/hyperlink" Target="https://www.youtube.com/watch?v=1CJb6PuWDqk" TargetMode="External"/><Relationship Id="rId57" Type="http://schemas.openxmlformats.org/officeDocument/2006/relationships/hyperlink" Target="https://www.youtube.com/watch?v=C3_6Ub1GnfA" TargetMode="External"/><Relationship Id="rId262" Type="http://schemas.openxmlformats.org/officeDocument/2006/relationships/hyperlink" Target="https://www.youtube.com/watch?v=vHGejHQUoio" TargetMode="External"/><Relationship Id="rId567" Type="http://schemas.openxmlformats.org/officeDocument/2006/relationships/hyperlink" Target="https://www.youtube.com/watch?v=Q3ZGmGasWfc" TargetMode="External"/><Relationship Id="rId1113" Type="http://schemas.openxmlformats.org/officeDocument/2006/relationships/hyperlink" Target="https://www.youtube.com/watch?v=07rLdtPRbEE" TargetMode="External"/><Relationship Id="rId1197" Type="http://schemas.openxmlformats.org/officeDocument/2006/relationships/hyperlink" Target="https://www.youtube.com/watch?v=ZoDHsv06lNI" TargetMode="External"/><Relationship Id="rId1320" Type="http://schemas.openxmlformats.org/officeDocument/2006/relationships/hyperlink" Target="https://www.youtube.com/watch?v=C6sAuCIhIzA" TargetMode="External"/><Relationship Id="rId1418" Type="http://schemas.openxmlformats.org/officeDocument/2006/relationships/hyperlink" Target="https://www.youtube.com/watch?v=VKbVHIgKbbo" TargetMode="External"/><Relationship Id="rId122" Type="http://schemas.openxmlformats.org/officeDocument/2006/relationships/hyperlink" Target="https://www.youtube.com/watch?v=QZxRsM9xvK4" TargetMode="External"/><Relationship Id="rId774" Type="http://schemas.openxmlformats.org/officeDocument/2006/relationships/hyperlink" Target="https://www.youtube.com/watch?v=xjoBDX3u1Ys" TargetMode="External"/><Relationship Id="rId981" Type="http://schemas.openxmlformats.org/officeDocument/2006/relationships/hyperlink" Target="https://www.youtube.com/watch?v=4PxIlOKBbng" TargetMode="External"/><Relationship Id="rId1057" Type="http://schemas.openxmlformats.org/officeDocument/2006/relationships/hyperlink" Target="https://www.youtube.com/watch?v=Q7TqlnXF3cA" TargetMode="External"/><Relationship Id="rId427" Type="http://schemas.openxmlformats.org/officeDocument/2006/relationships/hyperlink" Target="https://www.youtube.com/watch?v=9ScY3DQ8lnM" TargetMode="External"/><Relationship Id="rId634" Type="http://schemas.openxmlformats.org/officeDocument/2006/relationships/hyperlink" Target="https://www.youtube.com/watch?v=hbcWYVaowqI" TargetMode="External"/><Relationship Id="rId841" Type="http://schemas.openxmlformats.org/officeDocument/2006/relationships/hyperlink" Target="https://www.youtube.com/watch?v=G6rcMSQ1UVE" TargetMode="External"/><Relationship Id="rId1264" Type="http://schemas.openxmlformats.org/officeDocument/2006/relationships/hyperlink" Target="https://www.youtube.com/watch?v=-c4KLljIDeo" TargetMode="External"/><Relationship Id="rId1471" Type="http://schemas.openxmlformats.org/officeDocument/2006/relationships/hyperlink" Target="https://www.youtube.com/watch?v=HQK8u4lh7y0" TargetMode="External"/><Relationship Id="rId273" Type="http://schemas.openxmlformats.org/officeDocument/2006/relationships/hyperlink" Target="https://www.youtube.com/watch?v=2WYZtS_LLog" TargetMode="External"/><Relationship Id="rId480" Type="http://schemas.openxmlformats.org/officeDocument/2006/relationships/hyperlink" Target="https://www.youtube.com/watch?v=4H5piNrmsCU" TargetMode="External"/><Relationship Id="rId701" Type="http://schemas.openxmlformats.org/officeDocument/2006/relationships/hyperlink" Target="https://www.youtube.com/watch?v=YHee5lF9yPc" TargetMode="External"/><Relationship Id="rId939" Type="http://schemas.openxmlformats.org/officeDocument/2006/relationships/hyperlink" Target="https://www.youtube.com/watch?v=GiNhw1WJNXc" TargetMode="External"/><Relationship Id="rId1124" Type="http://schemas.openxmlformats.org/officeDocument/2006/relationships/hyperlink" Target="https://www.youtube.com/watch?v=8M2LUwJGwHw" TargetMode="External"/><Relationship Id="rId1331" Type="http://schemas.openxmlformats.org/officeDocument/2006/relationships/hyperlink" Target="https://www.youtube.com/watch?v=EXkq2inhXiw" TargetMode="External"/><Relationship Id="rId68" Type="http://schemas.openxmlformats.org/officeDocument/2006/relationships/hyperlink" Target="https://www.youtube.com/watch?v=lzMEDrUFlpw" TargetMode="External"/><Relationship Id="rId133" Type="http://schemas.openxmlformats.org/officeDocument/2006/relationships/hyperlink" Target="https://www.youtube.com/watch?v=HZ6X5Xt1nS8" TargetMode="External"/><Relationship Id="rId340" Type="http://schemas.openxmlformats.org/officeDocument/2006/relationships/hyperlink" Target="https://www.youtube.com/watch?v=wgud4Fi47XA" TargetMode="External"/><Relationship Id="rId578" Type="http://schemas.openxmlformats.org/officeDocument/2006/relationships/hyperlink" Target="https://www.youtube.com/watch?v=NQUbNykwFG4" TargetMode="External"/><Relationship Id="rId785" Type="http://schemas.openxmlformats.org/officeDocument/2006/relationships/hyperlink" Target="https://www.youtube.com/watch?v=go47jpA5M1A" TargetMode="External"/><Relationship Id="rId992" Type="http://schemas.openxmlformats.org/officeDocument/2006/relationships/hyperlink" Target="https://www.youtube.com/watch?v=5XqO9FCH3Xk" TargetMode="External"/><Relationship Id="rId1429" Type="http://schemas.openxmlformats.org/officeDocument/2006/relationships/hyperlink" Target="https://www.youtube.com/watch?v=1wYg5d-4aVg" TargetMode="External"/><Relationship Id="rId200" Type="http://schemas.openxmlformats.org/officeDocument/2006/relationships/hyperlink" Target="https://www.youtube.com/watch?v=SrCfhdoTLfg" TargetMode="External"/><Relationship Id="rId438" Type="http://schemas.openxmlformats.org/officeDocument/2006/relationships/hyperlink" Target="https://www.youtube.com/watch?v=dXkhbNnOMy0" TargetMode="External"/><Relationship Id="rId645" Type="http://schemas.openxmlformats.org/officeDocument/2006/relationships/hyperlink" Target="https://www.youtube.com/watch?v=sdUuukDpj9s" TargetMode="External"/><Relationship Id="rId852" Type="http://schemas.openxmlformats.org/officeDocument/2006/relationships/hyperlink" Target="https://www.youtube.com/watch?v=inpmzGJn2LU" TargetMode="External"/><Relationship Id="rId1068" Type="http://schemas.openxmlformats.org/officeDocument/2006/relationships/hyperlink" Target="https://www.youtube.com/watch?v=2yRygpW0RYY" TargetMode="External"/><Relationship Id="rId1275" Type="http://schemas.openxmlformats.org/officeDocument/2006/relationships/hyperlink" Target="https://www.youtube.com/watch?v=NpCmOPhka6g" TargetMode="External"/><Relationship Id="rId1482" Type="http://schemas.openxmlformats.org/officeDocument/2006/relationships/hyperlink" Target="https://www.youtube.com/watch?v=JlEmX46IYNY" TargetMode="External"/><Relationship Id="rId284" Type="http://schemas.openxmlformats.org/officeDocument/2006/relationships/hyperlink" Target="https://www.youtube.com/watch?v=k54XQ5I1Nzo" TargetMode="External"/><Relationship Id="rId491" Type="http://schemas.openxmlformats.org/officeDocument/2006/relationships/hyperlink" Target="https://www.youtube.com/watch?v=1_8y5fSSOlE" TargetMode="External"/><Relationship Id="rId505" Type="http://schemas.openxmlformats.org/officeDocument/2006/relationships/hyperlink" Target="https://www.youtube.com/watch?v=11Ben3IvDQ0" TargetMode="External"/><Relationship Id="rId712" Type="http://schemas.openxmlformats.org/officeDocument/2006/relationships/hyperlink" Target="https://www.youtube.com/watch?v=wKE7d6nLsDM" TargetMode="External"/><Relationship Id="rId1135" Type="http://schemas.openxmlformats.org/officeDocument/2006/relationships/hyperlink" Target="https://www.youtube.com/watch?v=aBwX_u__31I" TargetMode="External"/><Relationship Id="rId1342" Type="http://schemas.openxmlformats.org/officeDocument/2006/relationships/hyperlink" Target="https://www.youtube.com/watch?v=lkDfIrZy2VY" TargetMode="External"/><Relationship Id="rId79" Type="http://schemas.openxmlformats.org/officeDocument/2006/relationships/hyperlink" Target="https://www.youtube.com/watch?v=THua8SMPtK4" TargetMode="External"/><Relationship Id="rId144" Type="http://schemas.openxmlformats.org/officeDocument/2006/relationships/hyperlink" Target="https://www.youtube.com/watch?v=MlTxtaiX1xI" TargetMode="External"/><Relationship Id="rId589" Type="http://schemas.openxmlformats.org/officeDocument/2006/relationships/hyperlink" Target="https://www.youtube.com/watch?v=c13ZN5rYckE" TargetMode="External"/><Relationship Id="rId796" Type="http://schemas.openxmlformats.org/officeDocument/2006/relationships/hyperlink" Target="https://www.youtube.com/watch?v=C3knBzrgTTY" TargetMode="External"/><Relationship Id="rId1202" Type="http://schemas.openxmlformats.org/officeDocument/2006/relationships/hyperlink" Target="https://www.youtube.com/watch?v=ZI3BJk08OWI" TargetMode="External"/><Relationship Id="rId351" Type="http://schemas.openxmlformats.org/officeDocument/2006/relationships/hyperlink" Target="https://www.youtube.com/watch?v=pO9qCeA640E" TargetMode="External"/><Relationship Id="rId449" Type="http://schemas.openxmlformats.org/officeDocument/2006/relationships/hyperlink" Target="https://www.youtube.com/watch?v=v6x52noLJOo" TargetMode="External"/><Relationship Id="rId656" Type="http://schemas.openxmlformats.org/officeDocument/2006/relationships/hyperlink" Target="https://www.youtube.com/watch?v=7bZemcM70W0" TargetMode="External"/><Relationship Id="rId863" Type="http://schemas.openxmlformats.org/officeDocument/2006/relationships/hyperlink" Target="https://www.youtube.com/watch?v=6aJLKt2nXsg" TargetMode="External"/><Relationship Id="rId1079" Type="http://schemas.openxmlformats.org/officeDocument/2006/relationships/hyperlink" Target="https://www.youtube.com/watch?v=Wr_CIMPuH3I" TargetMode="External"/><Relationship Id="rId1286" Type="http://schemas.openxmlformats.org/officeDocument/2006/relationships/hyperlink" Target="https://www.youtube.com/watch?v=Yb0AWtlb8-g" TargetMode="External"/><Relationship Id="rId1493" Type="http://schemas.openxmlformats.org/officeDocument/2006/relationships/hyperlink" Target="https://www.youtube.com/watch?v=c50rfZlrNXU" TargetMode="External"/><Relationship Id="rId1507" Type="http://schemas.openxmlformats.org/officeDocument/2006/relationships/hyperlink" Target="https://www.youtube.com/watch?v=JB_lc00AWIE" TargetMode="External"/><Relationship Id="rId211" Type="http://schemas.openxmlformats.org/officeDocument/2006/relationships/hyperlink" Target="https://www.youtube.com/watch?v=tUBrwCmKx8s" TargetMode="External"/><Relationship Id="rId295" Type="http://schemas.openxmlformats.org/officeDocument/2006/relationships/hyperlink" Target="https://www.youtube.com/watch?v=sdhISUDYvX4" TargetMode="External"/><Relationship Id="rId309" Type="http://schemas.openxmlformats.org/officeDocument/2006/relationships/hyperlink" Target="https://www.youtube.com/watch?v=ucgD3lqwZX0" TargetMode="External"/><Relationship Id="rId516" Type="http://schemas.openxmlformats.org/officeDocument/2006/relationships/hyperlink" Target="https://www.youtube.com/watch?v=qGie_-i1j6o" TargetMode="External"/><Relationship Id="rId1146" Type="http://schemas.openxmlformats.org/officeDocument/2006/relationships/hyperlink" Target="https://www.youtube.com/watch?v=BsEY7XJTv70" TargetMode="External"/><Relationship Id="rId723" Type="http://schemas.openxmlformats.org/officeDocument/2006/relationships/hyperlink" Target="https://www.youtube.com/watch?v=DYtc95s7Kpc" TargetMode="External"/><Relationship Id="rId930" Type="http://schemas.openxmlformats.org/officeDocument/2006/relationships/hyperlink" Target="https://www.youtube.com/watch?v=ohUG8LIy7Cs" TargetMode="External"/><Relationship Id="rId1006" Type="http://schemas.openxmlformats.org/officeDocument/2006/relationships/hyperlink" Target="https://www.youtube.com/watch?v=qEJJIhs02cI" TargetMode="External"/><Relationship Id="rId1353" Type="http://schemas.openxmlformats.org/officeDocument/2006/relationships/hyperlink" Target="https://www.youtube.com/watch?v=Lrh5zQHEIk4" TargetMode="External"/><Relationship Id="rId155" Type="http://schemas.openxmlformats.org/officeDocument/2006/relationships/hyperlink" Target="https://www.youtube.com/watch?v=54lSHTtU68A" TargetMode="External"/><Relationship Id="rId362" Type="http://schemas.openxmlformats.org/officeDocument/2006/relationships/hyperlink" Target="https://www.youtube.com/watch?v=qsCWK-TQVsk" TargetMode="External"/><Relationship Id="rId1213" Type="http://schemas.openxmlformats.org/officeDocument/2006/relationships/hyperlink" Target="https://www.youtube.com/watch?v=J2Z6w1bXfYc" TargetMode="External"/><Relationship Id="rId1297" Type="http://schemas.openxmlformats.org/officeDocument/2006/relationships/hyperlink" Target="https://www.youtube.com/watch?v=n5lHU4Qyfbk" TargetMode="External"/><Relationship Id="rId1420" Type="http://schemas.openxmlformats.org/officeDocument/2006/relationships/hyperlink" Target="https://www.youtube.com/watch?v=uaTb9-4kT2Y" TargetMode="External"/><Relationship Id="rId222" Type="http://schemas.openxmlformats.org/officeDocument/2006/relationships/hyperlink" Target="https://www.youtube.com/watch?v=61LvuBJ6Ojs" TargetMode="External"/><Relationship Id="rId667" Type="http://schemas.openxmlformats.org/officeDocument/2006/relationships/hyperlink" Target="https://www.youtube.com/watch?v=gtDa8NLyc74" TargetMode="External"/><Relationship Id="rId874" Type="http://schemas.openxmlformats.org/officeDocument/2006/relationships/hyperlink" Target="https://www.youtube.com/watch?v=o-395A-OrOQ" TargetMode="External"/><Relationship Id="rId17" Type="http://schemas.openxmlformats.org/officeDocument/2006/relationships/hyperlink" Target="https://www.youtube.com/watch?v=0_EJXPWJN4E" TargetMode="External"/><Relationship Id="rId527" Type="http://schemas.openxmlformats.org/officeDocument/2006/relationships/hyperlink" Target="https://www.youtube.com/watch?v=mNRX-8C-RmY" TargetMode="External"/><Relationship Id="rId734" Type="http://schemas.openxmlformats.org/officeDocument/2006/relationships/hyperlink" Target="https://www.youtube.com/watch?v=qY5oQOirve4" TargetMode="External"/><Relationship Id="rId941" Type="http://schemas.openxmlformats.org/officeDocument/2006/relationships/hyperlink" Target="https://www.youtube.com/watch?v=NRep5rGd_FU" TargetMode="External"/><Relationship Id="rId1157" Type="http://schemas.openxmlformats.org/officeDocument/2006/relationships/hyperlink" Target="https://www.youtube.com/watch?v=6PUBS8MXVzc" TargetMode="External"/><Relationship Id="rId1364" Type="http://schemas.openxmlformats.org/officeDocument/2006/relationships/hyperlink" Target="https://www.youtube.com/watch?v=iwaHs0-q9l8" TargetMode="External"/><Relationship Id="rId70" Type="http://schemas.openxmlformats.org/officeDocument/2006/relationships/hyperlink" Target="https://www.youtube.com/watch?v=qCG2vqnaUx4" TargetMode="External"/><Relationship Id="rId166" Type="http://schemas.openxmlformats.org/officeDocument/2006/relationships/hyperlink" Target="https://www.youtube.com/watch?v=3pxgnl2fHZg" TargetMode="External"/><Relationship Id="rId373" Type="http://schemas.openxmlformats.org/officeDocument/2006/relationships/hyperlink" Target="https://www.youtube.com/watch?v=NfO_yqDrGWs" TargetMode="External"/><Relationship Id="rId580" Type="http://schemas.openxmlformats.org/officeDocument/2006/relationships/hyperlink" Target="https://www.youtube.com/watch?v=zILqg37PouM" TargetMode="External"/><Relationship Id="rId801" Type="http://schemas.openxmlformats.org/officeDocument/2006/relationships/hyperlink" Target="https://www.youtube.com/watch?v=JcNaFHIozC4" TargetMode="External"/><Relationship Id="rId1017" Type="http://schemas.openxmlformats.org/officeDocument/2006/relationships/hyperlink" Target="https://www.youtube.com/watch?v=1uNyxmccf1U" TargetMode="External"/><Relationship Id="rId1224" Type="http://schemas.openxmlformats.org/officeDocument/2006/relationships/hyperlink" Target="https://www.youtube.com/watch?v=r0tSX3M-7oM&amp;t=41s" TargetMode="External"/><Relationship Id="rId1431" Type="http://schemas.openxmlformats.org/officeDocument/2006/relationships/hyperlink" Target="https://www.youtube.com/watch?v=oLCI7vQ7WFk" TargetMode="External"/><Relationship Id="rId1" Type="http://schemas.openxmlformats.org/officeDocument/2006/relationships/hyperlink" Target="https://www.youtube.com/watch?v=RD7JpM4UrUA" TargetMode="External"/><Relationship Id="rId233" Type="http://schemas.openxmlformats.org/officeDocument/2006/relationships/hyperlink" Target="https://www.youtube.com/watch?v=TxC_8Xllf-M" TargetMode="External"/><Relationship Id="rId440" Type="http://schemas.openxmlformats.org/officeDocument/2006/relationships/hyperlink" Target="https://www.youtube.com/watch?v=YD-IKZbbHeU" TargetMode="External"/><Relationship Id="rId678" Type="http://schemas.openxmlformats.org/officeDocument/2006/relationships/hyperlink" Target="https://www.youtube.com/watch?v=LkTTH9gGQwA" TargetMode="External"/><Relationship Id="rId885" Type="http://schemas.openxmlformats.org/officeDocument/2006/relationships/hyperlink" Target="https://www.youtube.com/watch?v=a_HGSrmF_8w" TargetMode="External"/><Relationship Id="rId1070" Type="http://schemas.openxmlformats.org/officeDocument/2006/relationships/hyperlink" Target="https://www.youtube.com/watch?v=Y3j3g76ggFE" TargetMode="External"/><Relationship Id="rId28" Type="http://schemas.openxmlformats.org/officeDocument/2006/relationships/hyperlink" Target="https://www.youtube.com/watch?v=Smd_3o5vtLo" TargetMode="External"/><Relationship Id="rId300" Type="http://schemas.openxmlformats.org/officeDocument/2006/relationships/hyperlink" Target="https://www.youtube.com/watch?v=PjvzuUMMZs4" TargetMode="External"/><Relationship Id="rId538" Type="http://schemas.openxmlformats.org/officeDocument/2006/relationships/hyperlink" Target="https://www.youtube.com/watch?v=k6dsew1B6SE" TargetMode="External"/><Relationship Id="rId745" Type="http://schemas.openxmlformats.org/officeDocument/2006/relationships/hyperlink" Target="https://www.youtube.com/watch?v=A6j1KcojG0E" TargetMode="External"/><Relationship Id="rId952" Type="http://schemas.openxmlformats.org/officeDocument/2006/relationships/hyperlink" Target="https://www.youtube.com/watch?v=Hqx5Pfe-4NI" TargetMode="External"/><Relationship Id="rId1168" Type="http://schemas.openxmlformats.org/officeDocument/2006/relationships/hyperlink" Target="https://www.youtube.com/watch?v=sGXLoCpynsU" TargetMode="External"/><Relationship Id="rId1375" Type="http://schemas.openxmlformats.org/officeDocument/2006/relationships/hyperlink" Target="https://www.youtube.com/watch?v=xAicQnL_abA" TargetMode="External"/><Relationship Id="rId81" Type="http://schemas.openxmlformats.org/officeDocument/2006/relationships/hyperlink" Target="https://www.youtube.com/watch?v=6_9IYK6ZlyY" TargetMode="External"/><Relationship Id="rId177" Type="http://schemas.openxmlformats.org/officeDocument/2006/relationships/hyperlink" Target="https://www.youtube.com/watch?v=Wrs0XEoFHAM" TargetMode="External"/><Relationship Id="rId384" Type="http://schemas.openxmlformats.org/officeDocument/2006/relationships/hyperlink" Target="https://www.youtube.com/watch?v=EWnc9FdyP7s" TargetMode="External"/><Relationship Id="rId591" Type="http://schemas.openxmlformats.org/officeDocument/2006/relationships/hyperlink" Target="https://www.youtube.com/watch?v=p3i_mI87a3E" TargetMode="External"/><Relationship Id="rId605" Type="http://schemas.openxmlformats.org/officeDocument/2006/relationships/hyperlink" Target="https://www.youtube.com/watch?v=0DzUUFbFZHs" TargetMode="External"/><Relationship Id="rId812" Type="http://schemas.openxmlformats.org/officeDocument/2006/relationships/hyperlink" Target="https://www.youtube.com/watch?v=AcHVZjv6cAs" TargetMode="External"/><Relationship Id="rId1028" Type="http://schemas.openxmlformats.org/officeDocument/2006/relationships/hyperlink" Target="https://www.youtube.com/watch?v=wYCmU0vaKvc" TargetMode="External"/><Relationship Id="rId1235" Type="http://schemas.openxmlformats.org/officeDocument/2006/relationships/hyperlink" Target="https://www.youtube.com/watch?v=kDDNkLWPpUc" TargetMode="External"/><Relationship Id="rId1442" Type="http://schemas.openxmlformats.org/officeDocument/2006/relationships/hyperlink" Target="https://www.youtube.com/watch?v=tmCFtpj6IZc" TargetMode="External"/><Relationship Id="rId244" Type="http://schemas.openxmlformats.org/officeDocument/2006/relationships/hyperlink" Target="https://www.youtube.com/watch?v=67Y76FPHZ-g" TargetMode="External"/><Relationship Id="rId689" Type="http://schemas.openxmlformats.org/officeDocument/2006/relationships/hyperlink" Target="https://www.youtube.com/watch?v=spEEA-o1zlE" TargetMode="External"/><Relationship Id="rId896" Type="http://schemas.openxmlformats.org/officeDocument/2006/relationships/hyperlink" Target="https://www.youtube.com/watch?v=2U1DVGO8vo4" TargetMode="External"/><Relationship Id="rId1081" Type="http://schemas.openxmlformats.org/officeDocument/2006/relationships/hyperlink" Target="https://www.youtube.com/watch?v=w1panKQ58dU" TargetMode="External"/><Relationship Id="rId1302" Type="http://schemas.openxmlformats.org/officeDocument/2006/relationships/hyperlink" Target="https://www.youtube.com/watch?v=9FgUTz996bs" TargetMode="External"/><Relationship Id="rId39" Type="http://schemas.openxmlformats.org/officeDocument/2006/relationships/hyperlink" Target="https://www.youtube.com/watch?v=_IcfDP-ezpo" TargetMode="External"/><Relationship Id="rId451" Type="http://schemas.openxmlformats.org/officeDocument/2006/relationships/hyperlink" Target="https://www.youtube.com/watch?v=7zvf9bnLgs8" TargetMode="External"/><Relationship Id="rId549" Type="http://schemas.openxmlformats.org/officeDocument/2006/relationships/hyperlink" Target="https://www.youtube.com/watch?v=srr9jTynwdo" TargetMode="External"/><Relationship Id="rId756" Type="http://schemas.openxmlformats.org/officeDocument/2006/relationships/hyperlink" Target="https://www.youtube.com/watch?v=FQmwAFcJSpw" TargetMode="External"/><Relationship Id="rId1179" Type="http://schemas.openxmlformats.org/officeDocument/2006/relationships/hyperlink" Target="https://www.youtube.com/watch?v=k8zAYJDE01E" TargetMode="External"/><Relationship Id="rId1386" Type="http://schemas.openxmlformats.org/officeDocument/2006/relationships/hyperlink" Target="https://www.youtube.com/watch?v=7AYmPqY5iF4" TargetMode="External"/><Relationship Id="rId104" Type="http://schemas.openxmlformats.org/officeDocument/2006/relationships/hyperlink" Target="https://www.youtube.com/watch?v=-udb2VYB5uo" TargetMode="External"/><Relationship Id="rId188" Type="http://schemas.openxmlformats.org/officeDocument/2006/relationships/hyperlink" Target="https://www.youtube.com/watch?v=fjD9BVlmPoA" TargetMode="External"/><Relationship Id="rId311" Type="http://schemas.openxmlformats.org/officeDocument/2006/relationships/hyperlink" Target="https://www.youtube.com/watch?v=5bAuJCTjg8s" TargetMode="External"/><Relationship Id="rId395" Type="http://schemas.openxmlformats.org/officeDocument/2006/relationships/hyperlink" Target="https://www.youtube.com/watch?v=U37L8EPVc5s" TargetMode="External"/><Relationship Id="rId409" Type="http://schemas.openxmlformats.org/officeDocument/2006/relationships/hyperlink" Target="https://www.youtube.com/watch?v=t63m6GCrKbw" TargetMode="External"/><Relationship Id="rId963" Type="http://schemas.openxmlformats.org/officeDocument/2006/relationships/hyperlink" Target="https://www.youtube.com/watch?v=xAx9rKxKjCk" TargetMode="External"/><Relationship Id="rId1039" Type="http://schemas.openxmlformats.org/officeDocument/2006/relationships/hyperlink" Target="https://www.youtube.com/watch?v=4pkD8CkJiIQ" TargetMode="External"/><Relationship Id="rId1246" Type="http://schemas.openxmlformats.org/officeDocument/2006/relationships/hyperlink" Target="https://www.youtube.com/watch?v=HzuZ57Y3-VQ" TargetMode="External"/><Relationship Id="rId92" Type="http://schemas.openxmlformats.org/officeDocument/2006/relationships/hyperlink" Target="https://www.youtube.com/watch?v=20u8yHim1tM" TargetMode="External"/><Relationship Id="rId616" Type="http://schemas.openxmlformats.org/officeDocument/2006/relationships/hyperlink" Target="https://www.youtube.com/watch?v=2RlQdQoP4mE" TargetMode="External"/><Relationship Id="rId823" Type="http://schemas.openxmlformats.org/officeDocument/2006/relationships/hyperlink" Target="https://www.youtube.com/watch?v=_VfaX30ncIU" TargetMode="External"/><Relationship Id="rId1453" Type="http://schemas.openxmlformats.org/officeDocument/2006/relationships/hyperlink" Target="https://www.youtube.com/watch?v=zEXu5K5eyCY" TargetMode="External"/><Relationship Id="rId255" Type="http://schemas.openxmlformats.org/officeDocument/2006/relationships/hyperlink" Target="https://www.youtube.com/watch?v=JErwMUETzvU" TargetMode="External"/><Relationship Id="rId462" Type="http://schemas.openxmlformats.org/officeDocument/2006/relationships/hyperlink" Target="https://www.youtube.com/watch?v=xGvABG6vfLg" TargetMode="External"/><Relationship Id="rId1092" Type="http://schemas.openxmlformats.org/officeDocument/2006/relationships/hyperlink" Target="https://www.youtube.com/watch?v=av1BWeMbl1Q" TargetMode="External"/><Relationship Id="rId1106" Type="http://schemas.openxmlformats.org/officeDocument/2006/relationships/hyperlink" Target="https://www.youtube.com/watch?v=R6bvpvI1_uY" TargetMode="External"/><Relationship Id="rId1313" Type="http://schemas.openxmlformats.org/officeDocument/2006/relationships/hyperlink" Target="https://www.youtube.com/watch?v=eQBirhrwc3E" TargetMode="External"/><Relationship Id="rId1397" Type="http://schemas.openxmlformats.org/officeDocument/2006/relationships/hyperlink" Target="https://www.youtube.com/watch?v=WzgR7yTQNzY" TargetMode="External"/><Relationship Id="rId115" Type="http://schemas.openxmlformats.org/officeDocument/2006/relationships/hyperlink" Target="https://www.youtube.com/watch?v=xtHzknvaS7s" TargetMode="External"/><Relationship Id="rId322" Type="http://schemas.openxmlformats.org/officeDocument/2006/relationships/hyperlink" Target="https://www.youtube.com/watch?v=yaOVnZ7W-Qc" TargetMode="External"/><Relationship Id="rId767" Type="http://schemas.openxmlformats.org/officeDocument/2006/relationships/hyperlink" Target="https://www.youtube.com/watch?v=G1vj3YNYQYg" TargetMode="External"/><Relationship Id="rId974" Type="http://schemas.openxmlformats.org/officeDocument/2006/relationships/hyperlink" Target="https://www.youtube.com/watch?v=FTdLV7hcCvI" TargetMode="External"/><Relationship Id="rId199" Type="http://schemas.openxmlformats.org/officeDocument/2006/relationships/hyperlink" Target="https://www.youtube.com/watch?v=SrCfhdoTLfg" TargetMode="External"/><Relationship Id="rId627" Type="http://schemas.openxmlformats.org/officeDocument/2006/relationships/hyperlink" Target="https://www.youtube.com/watch?v=jB9efRnouaI" TargetMode="External"/><Relationship Id="rId834" Type="http://schemas.openxmlformats.org/officeDocument/2006/relationships/hyperlink" Target="https://www.youtube.com/watch?v=bF-3L4O8Nq8" TargetMode="External"/><Relationship Id="rId1257" Type="http://schemas.openxmlformats.org/officeDocument/2006/relationships/hyperlink" Target="https://www.youtube.com/watch?v=az7GJp1YAXw" TargetMode="External"/><Relationship Id="rId1464" Type="http://schemas.openxmlformats.org/officeDocument/2006/relationships/hyperlink" Target="https://www.youtube.com/watch?v=lyiuoR-2E6I" TargetMode="External"/><Relationship Id="rId266" Type="http://schemas.openxmlformats.org/officeDocument/2006/relationships/hyperlink" Target="https://www.youtube.com/watch?v=kQP4pUPNjqs" TargetMode="External"/><Relationship Id="rId473" Type="http://schemas.openxmlformats.org/officeDocument/2006/relationships/hyperlink" Target="https://www.youtube.com/watch?v=GajqTVRZzfE" TargetMode="External"/><Relationship Id="rId680" Type="http://schemas.openxmlformats.org/officeDocument/2006/relationships/hyperlink" Target="https://www.youtube.com/watch?v=cuauchPBFCY" TargetMode="External"/><Relationship Id="rId901" Type="http://schemas.openxmlformats.org/officeDocument/2006/relationships/hyperlink" Target="https://www.youtube.com/watch?v=dSKwv3KOvN8" TargetMode="External"/><Relationship Id="rId1117" Type="http://schemas.openxmlformats.org/officeDocument/2006/relationships/hyperlink" Target="https://www.youtube.com/watch?v=Pe53dUS_mHE" TargetMode="External"/><Relationship Id="rId1324" Type="http://schemas.openxmlformats.org/officeDocument/2006/relationships/hyperlink" Target="https://www.youtube.com/watch?v=Ih4StVOa0Qs" TargetMode="External"/><Relationship Id="rId30" Type="http://schemas.openxmlformats.org/officeDocument/2006/relationships/hyperlink" Target="https://www.youtube.com/watch?v=iBwpK4_JtEw" TargetMode="External"/><Relationship Id="rId126" Type="http://schemas.openxmlformats.org/officeDocument/2006/relationships/hyperlink" Target="https://www.youtube.com/watch?v=-3rtVbNkNNQ" TargetMode="External"/><Relationship Id="rId333" Type="http://schemas.openxmlformats.org/officeDocument/2006/relationships/hyperlink" Target="https://www.youtube.com/watch?v=Z7B5IZZhoAI" TargetMode="External"/><Relationship Id="rId540" Type="http://schemas.openxmlformats.org/officeDocument/2006/relationships/hyperlink" Target="https://www.youtube.com/watch?v=X4TDNzwe3s4" TargetMode="External"/><Relationship Id="rId778" Type="http://schemas.openxmlformats.org/officeDocument/2006/relationships/hyperlink" Target="https://www.youtube.com/watch?v=gL_j5YKKN38" TargetMode="External"/><Relationship Id="rId985" Type="http://schemas.openxmlformats.org/officeDocument/2006/relationships/hyperlink" Target="https://www.youtube.com/watch?v=s_eR4_6kip8" TargetMode="External"/><Relationship Id="rId1170" Type="http://schemas.openxmlformats.org/officeDocument/2006/relationships/hyperlink" Target="https://www.youtube.com/watch?v=Nattb-ZPK4g" TargetMode="External"/><Relationship Id="rId638" Type="http://schemas.openxmlformats.org/officeDocument/2006/relationships/hyperlink" Target="https://www.youtube.com/watch?v=fwbLw9W9GC8" TargetMode="External"/><Relationship Id="rId845" Type="http://schemas.openxmlformats.org/officeDocument/2006/relationships/hyperlink" Target="https://www.youtube.com/watch?v=zV5AbsAy5m4" TargetMode="External"/><Relationship Id="rId1030" Type="http://schemas.openxmlformats.org/officeDocument/2006/relationships/hyperlink" Target="https://www.youtube.com/watch?v=wu_ONpNjikY" TargetMode="External"/><Relationship Id="rId1268" Type="http://schemas.openxmlformats.org/officeDocument/2006/relationships/hyperlink" Target="https://www.youtube.com/watch?v=GP0JLpTLOWU" TargetMode="External"/><Relationship Id="rId1475" Type="http://schemas.openxmlformats.org/officeDocument/2006/relationships/hyperlink" Target="https://www.youtube.com/watch?v=ZErxsCxSQsA" TargetMode="External"/><Relationship Id="rId277" Type="http://schemas.openxmlformats.org/officeDocument/2006/relationships/hyperlink" Target="https://www.youtube.com/watch?v=7ZD3D4mAoaE" TargetMode="External"/><Relationship Id="rId400" Type="http://schemas.openxmlformats.org/officeDocument/2006/relationships/hyperlink" Target="https://www.youtube.com/watch?v=F95dqGlnggo" TargetMode="External"/><Relationship Id="rId484" Type="http://schemas.openxmlformats.org/officeDocument/2006/relationships/hyperlink" Target="https://www.youtube.com/watch?v=7WA-8QBd5Tk" TargetMode="External"/><Relationship Id="rId705" Type="http://schemas.openxmlformats.org/officeDocument/2006/relationships/hyperlink" Target="https://www.youtube.com/watch?v=yp1ZVELrxIA" TargetMode="External"/><Relationship Id="rId1128" Type="http://schemas.openxmlformats.org/officeDocument/2006/relationships/hyperlink" Target="https://www.youtube.com/watch?v=udkwSpjJnGk" TargetMode="External"/><Relationship Id="rId1335" Type="http://schemas.openxmlformats.org/officeDocument/2006/relationships/hyperlink" Target="https://www.youtube.com/watch?v=D559dD7btfo" TargetMode="External"/><Relationship Id="rId137" Type="http://schemas.openxmlformats.org/officeDocument/2006/relationships/hyperlink" Target="https://www.youtube.com/watch?v=M-zdPqtp9Kk" TargetMode="External"/><Relationship Id="rId344" Type="http://schemas.openxmlformats.org/officeDocument/2006/relationships/hyperlink" Target="https://www.youtube.com/watch?v=Au_HvuB2IQc" TargetMode="External"/><Relationship Id="rId691" Type="http://schemas.openxmlformats.org/officeDocument/2006/relationships/hyperlink" Target="https://www.youtube.com/watch?v=7cA62ZHlWx0" TargetMode="External"/><Relationship Id="rId789" Type="http://schemas.openxmlformats.org/officeDocument/2006/relationships/hyperlink" Target="https://www.youtube.com/watch?v=1VZl4rtt2aU" TargetMode="External"/><Relationship Id="rId912" Type="http://schemas.openxmlformats.org/officeDocument/2006/relationships/hyperlink" Target="https://www.youtube.com/watch?v=IQCY6tVgZ9s" TargetMode="External"/><Relationship Id="rId996" Type="http://schemas.openxmlformats.org/officeDocument/2006/relationships/hyperlink" Target="https://www.youtube.com/watch?v=KStzrk3h76o" TargetMode="External"/><Relationship Id="rId41" Type="http://schemas.openxmlformats.org/officeDocument/2006/relationships/hyperlink" Target="https://www.youtube.com/watch?v=DMG2XD9_nTI" TargetMode="External"/><Relationship Id="rId551" Type="http://schemas.openxmlformats.org/officeDocument/2006/relationships/hyperlink" Target="https://www.youtube.com/watch?v=w5KPpzfrQQY" TargetMode="External"/><Relationship Id="rId649" Type="http://schemas.openxmlformats.org/officeDocument/2006/relationships/hyperlink" Target="https://www.youtube.com/watch?v=WkR5PD16sCg" TargetMode="External"/><Relationship Id="rId856" Type="http://schemas.openxmlformats.org/officeDocument/2006/relationships/hyperlink" Target="https://www.youtube.com/watch?v=aASsLwbe6kY" TargetMode="External"/><Relationship Id="rId1181" Type="http://schemas.openxmlformats.org/officeDocument/2006/relationships/hyperlink" Target="https://www.youtube.com/watch?v=Qh0tc43apsI" TargetMode="External"/><Relationship Id="rId1279" Type="http://schemas.openxmlformats.org/officeDocument/2006/relationships/hyperlink" Target="https://www.youtube.com/watch?v=5Qbkf3waru8" TargetMode="External"/><Relationship Id="rId1402" Type="http://schemas.openxmlformats.org/officeDocument/2006/relationships/hyperlink" Target="https://www.youtube.com/watch?v=MC9pK4dCHAs" TargetMode="External"/><Relationship Id="rId1486" Type="http://schemas.openxmlformats.org/officeDocument/2006/relationships/hyperlink" Target="https://www.youtube.com/watch?v=sy6xQyjX7qg" TargetMode="External"/><Relationship Id="rId190" Type="http://schemas.openxmlformats.org/officeDocument/2006/relationships/hyperlink" Target="https://www.youtube.com/watch?v=iGpYgqX-p8c" TargetMode="External"/><Relationship Id="rId204" Type="http://schemas.openxmlformats.org/officeDocument/2006/relationships/hyperlink" Target="https://www.youtube.com/watch?v=NPNImjeRrF8" TargetMode="External"/><Relationship Id="rId288" Type="http://schemas.openxmlformats.org/officeDocument/2006/relationships/hyperlink" Target="https://www.youtube.com/watch?v=q1K9wPDzMjU" TargetMode="External"/><Relationship Id="rId411" Type="http://schemas.openxmlformats.org/officeDocument/2006/relationships/hyperlink" Target="https://www.youtube.com/watch?v=Dymxd9hAemA" TargetMode="External"/><Relationship Id="rId509" Type="http://schemas.openxmlformats.org/officeDocument/2006/relationships/hyperlink" Target="https://www.youtube.com/watch?v=6oKx_bFPSSA" TargetMode="External"/><Relationship Id="rId1041" Type="http://schemas.openxmlformats.org/officeDocument/2006/relationships/hyperlink" Target="https://www.youtube.com/watch?v=uTyoGVNa7FA" TargetMode="External"/><Relationship Id="rId1139" Type="http://schemas.openxmlformats.org/officeDocument/2006/relationships/hyperlink" Target="https://www.youtube.com/watch?v=KYhdz2LiDLA" TargetMode="External"/><Relationship Id="rId1346" Type="http://schemas.openxmlformats.org/officeDocument/2006/relationships/hyperlink" Target="https://www.youtube.com/watch?v=vzoIHUTieE0" TargetMode="External"/><Relationship Id="rId106" Type="http://schemas.openxmlformats.org/officeDocument/2006/relationships/hyperlink" Target="https://www.youtube.com/watch?v=f-MLHIb4dFU" TargetMode="External"/><Relationship Id="rId313" Type="http://schemas.openxmlformats.org/officeDocument/2006/relationships/hyperlink" Target="https://www.youtube.com/watch?v=d9KgrM48iGg" TargetMode="External"/><Relationship Id="rId495" Type="http://schemas.openxmlformats.org/officeDocument/2006/relationships/hyperlink" Target="https://www.youtube.com/watch?v=R2XPp4eJXLk" TargetMode="External"/><Relationship Id="rId716" Type="http://schemas.openxmlformats.org/officeDocument/2006/relationships/hyperlink" Target="https://www.youtube.com/watch?v=dgXtHzSngX0" TargetMode="External"/><Relationship Id="rId758" Type="http://schemas.openxmlformats.org/officeDocument/2006/relationships/hyperlink" Target="https://www.youtube.com/watch?v=Kg7UNGe9lik" TargetMode="External"/><Relationship Id="rId923" Type="http://schemas.openxmlformats.org/officeDocument/2006/relationships/hyperlink" Target="https://www.youtube.com/watch?v=9VsQzAI5PLo" TargetMode="External"/><Relationship Id="rId965" Type="http://schemas.openxmlformats.org/officeDocument/2006/relationships/hyperlink" Target="https://www.youtube.com/watch?v=pIn71L7Kv9Q" TargetMode="External"/><Relationship Id="rId1150" Type="http://schemas.openxmlformats.org/officeDocument/2006/relationships/hyperlink" Target="https://www.youtube.com/watch?v=C6XbkLOcyVs" TargetMode="External"/><Relationship Id="rId1388" Type="http://schemas.openxmlformats.org/officeDocument/2006/relationships/hyperlink" Target="https://www.youtube.com/watch?v=4iGdwJ3nQcs&amp;t=38s" TargetMode="External"/><Relationship Id="rId10" Type="http://schemas.openxmlformats.org/officeDocument/2006/relationships/hyperlink" Target="https://www.youtube.com/watch?v=7WsGnkGob7A" TargetMode="External"/><Relationship Id="rId52" Type="http://schemas.openxmlformats.org/officeDocument/2006/relationships/hyperlink" Target="https://www.youtube.com/watch?v=RdBz1kIwrqo" TargetMode="External"/><Relationship Id="rId94" Type="http://schemas.openxmlformats.org/officeDocument/2006/relationships/hyperlink" Target="https://www.youtube.com/watch?v=K9s433rQloA" TargetMode="External"/><Relationship Id="rId148" Type="http://schemas.openxmlformats.org/officeDocument/2006/relationships/hyperlink" Target="https://www.youtube.com/watch?v=YFmL65VsWdk" TargetMode="External"/><Relationship Id="rId355" Type="http://schemas.openxmlformats.org/officeDocument/2006/relationships/hyperlink" Target="https://www.youtube.com/watch?v=cpZPvFvzNlc" TargetMode="External"/><Relationship Id="rId397" Type="http://schemas.openxmlformats.org/officeDocument/2006/relationships/hyperlink" Target="https://www.youtube.com/watch?v=ja-cxuo3ugc" TargetMode="External"/><Relationship Id="rId520" Type="http://schemas.openxmlformats.org/officeDocument/2006/relationships/hyperlink" Target="https://www.youtube.com/watch?v=WQObFfIG62Q" TargetMode="External"/><Relationship Id="rId562" Type="http://schemas.openxmlformats.org/officeDocument/2006/relationships/hyperlink" Target="https://www.youtube.com/watch?v=-cC-ErXYdnI" TargetMode="External"/><Relationship Id="rId618" Type="http://schemas.openxmlformats.org/officeDocument/2006/relationships/hyperlink" Target="https://www.youtube.com/watch?v=9eSzra79z-I" TargetMode="External"/><Relationship Id="rId825" Type="http://schemas.openxmlformats.org/officeDocument/2006/relationships/hyperlink" Target="https://www.youtube.com/watch?v=JDOBTQ94-S4" TargetMode="External"/><Relationship Id="rId1192" Type="http://schemas.openxmlformats.org/officeDocument/2006/relationships/hyperlink" Target="https://www.youtube.com/watch?v=m1RnPcyk_e0" TargetMode="External"/><Relationship Id="rId1206" Type="http://schemas.openxmlformats.org/officeDocument/2006/relationships/hyperlink" Target="https://www.youtube.com/watch?v=sLe31yV0Fb4" TargetMode="External"/><Relationship Id="rId1248" Type="http://schemas.openxmlformats.org/officeDocument/2006/relationships/hyperlink" Target="https://www.youtube.com/watch?v=b96t52xbmO8" TargetMode="External"/><Relationship Id="rId1413" Type="http://schemas.openxmlformats.org/officeDocument/2006/relationships/hyperlink" Target="https://www.youtube.com/watch?v=k0FNC9LuJoo&amp;t=4s" TargetMode="External"/><Relationship Id="rId1455" Type="http://schemas.openxmlformats.org/officeDocument/2006/relationships/hyperlink" Target="https://www.youtube.com/watch?v=s9g49kgd9ao" TargetMode="External"/><Relationship Id="rId215" Type="http://schemas.openxmlformats.org/officeDocument/2006/relationships/hyperlink" Target="https://www.youtube.com/watch?v=WMf0Mau2TzE" TargetMode="External"/><Relationship Id="rId257" Type="http://schemas.openxmlformats.org/officeDocument/2006/relationships/hyperlink" Target="https://www.youtube.com/watch?v=SS0UQNsxhus" TargetMode="External"/><Relationship Id="rId422" Type="http://schemas.openxmlformats.org/officeDocument/2006/relationships/hyperlink" Target="https://www.youtube.com/watch?v=F-ZzB9uBQNs" TargetMode="External"/><Relationship Id="rId464" Type="http://schemas.openxmlformats.org/officeDocument/2006/relationships/hyperlink" Target="https://www.youtube.com/watch?v=QfYz6BBYpWg" TargetMode="External"/><Relationship Id="rId867" Type="http://schemas.openxmlformats.org/officeDocument/2006/relationships/hyperlink" Target="https://www.youtube.com/watch?v=txsij6WXt8s" TargetMode="External"/><Relationship Id="rId1010" Type="http://schemas.openxmlformats.org/officeDocument/2006/relationships/hyperlink" Target="https://www.youtube.com/watch?v=REfOblHmn6Q" TargetMode="External"/><Relationship Id="rId1052" Type="http://schemas.openxmlformats.org/officeDocument/2006/relationships/hyperlink" Target="https://www.youtube.com/watch?v=aRzq_l_Rmcc" TargetMode="External"/><Relationship Id="rId1094" Type="http://schemas.openxmlformats.org/officeDocument/2006/relationships/hyperlink" Target="https://www.youtube.com/watch?v=dLQSHM_T-jI" TargetMode="External"/><Relationship Id="rId1108" Type="http://schemas.openxmlformats.org/officeDocument/2006/relationships/hyperlink" Target="https://www.youtube.com/watch?v=WtWOT6Hj2vM" TargetMode="External"/><Relationship Id="rId1315" Type="http://schemas.openxmlformats.org/officeDocument/2006/relationships/hyperlink" Target="https://www.youtube.com/watch?v=qzXGb7RIXmc" TargetMode="External"/><Relationship Id="rId1497" Type="http://schemas.openxmlformats.org/officeDocument/2006/relationships/hyperlink" Target="https://www.youtube.com/watch?v=DL5cLBZou3I" TargetMode="External"/><Relationship Id="rId299" Type="http://schemas.openxmlformats.org/officeDocument/2006/relationships/hyperlink" Target="https://www.youtube.com/watch?v=PjvzuUMMZs4" TargetMode="External"/><Relationship Id="rId727" Type="http://schemas.openxmlformats.org/officeDocument/2006/relationships/hyperlink" Target="https://www.youtube.com/watch?v=ZpdQsUkjwMc" TargetMode="External"/><Relationship Id="rId934" Type="http://schemas.openxmlformats.org/officeDocument/2006/relationships/hyperlink" Target="https://www.youtube.com/watch?v=_vKbwIOfXy0" TargetMode="External"/><Relationship Id="rId1357" Type="http://schemas.openxmlformats.org/officeDocument/2006/relationships/hyperlink" Target="https://www.youtube.com/watch?v=RJSsEA6fpJE" TargetMode="External"/><Relationship Id="rId63" Type="http://schemas.openxmlformats.org/officeDocument/2006/relationships/hyperlink" Target="https://www.youtube.com/watch?v=ryQMb29oX3s" TargetMode="External"/><Relationship Id="rId159" Type="http://schemas.openxmlformats.org/officeDocument/2006/relationships/hyperlink" Target="https://www.youtube.com/watch?v=aXm-YqwVmbs" TargetMode="External"/><Relationship Id="rId366" Type="http://schemas.openxmlformats.org/officeDocument/2006/relationships/hyperlink" Target="https://www.youtube.com/watch?v=MFVzVjuj90E" TargetMode="External"/><Relationship Id="rId573" Type="http://schemas.openxmlformats.org/officeDocument/2006/relationships/hyperlink" Target="https://www.youtube.com/watch?v=0-Ishanuvj8" TargetMode="External"/><Relationship Id="rId780" Type="http://schemas.openxmlformats.org/officeDocument/2006/relationships/hyperlink" Target="https://www.youtube.com/watch?v=J2klGHwzFFo" TargetMode="External"/><Relationship Id="rId1217" Type="http://schemas.openxmlformats.org/officeDocument/2006/relationships/hyperlink" Target="https://www.youtube.com/watch?v=4W3kmjNG_K8" TargetMode="External"/><Relationship Id="rId1424" Type="http://schemas.openxmlformats.org/officeDocument/2006/relationships/hyperlink" Target="https://www.youtube.com/watch?v=sI2xSENomQY" TargetMode="External"/><Relationship Id="rId226" Type="http://schemas.openxmlformats.org/officeDocument/2006/relationships/hyperlink" Target="https://www.youtube.com/watch?v=myZqody8PTw" TargetMode="External"/><Relationship Id="rId433" Type="http://schemas.openxmlformats.org/officeDocument/2006/relationships/hyperlink" Target="https://www.youtube.com/watch?v=30958J1ez4k" TargetMode="External"/><Relationship Id="rId878" Type="http://schemas.openxmlformats.org/officeDocument/2006/relationships/hyperlink" Target="https://www.youtube.com/watch?v=-JT1qlD0wPQ" TargetMode="External"/><Relationship Id="rId1063" Type="http://schemas.openxmlformats.org/officeDocument/2006/relationships/hyperlink" Target="https://www.youtube.com/watch?v=74BW9K7eGtY&amp;t=21s" TargetMode="External"/><Relationship Id="rId1270" Type="http://schemas.openxmlformats.org/officeDocument/2006/relationships/hyperlink" Target="https://www.youtube.com/watch?v=OdRuRzl5pwg" TargetMode="External"/><Relationship Id="rId640" Type="http://schemas.openxmlformats.org/officeDocument/2006/relationships/hyperlink" Target="https://www.youtube.com/watch?v=XcIm7eWfJ_M" TargetMode="External"/><Relationship Id="rId738" Type="http://schemas.openxmlformats.org/officeDocument/2006/relationships/hyperlink" Target="https://www.youtube.com/watch?v=XCXsh2mfb3M" TargetMode="External"/><Relationship Id="rId945" Type="http://schemas.openxmlformats.org/officeDocument/2006/relationships/hyperlink" Target="https://www.youtube.com/watch?v=GB9g4sKWR0M" TargetMode="External"/><Relationship Id="rId1368" Type="http://schemas.openxmlformats.org/officeDocument/2006/relationships/hyperlink" Target="https://www.youtube.com/watch?v=vaRCmUwpmNk" TargetMode="External"/><Relationship Id="rId74" Type="http://schemas.openxmlformats.org/officeDocument/2006/relationships/hyperlink" Target="https://www.youtube.com/watch?v=xANxZaCCD70" TargetMode="External"/><Relationship Id="rId377" Type="http://schemas.openxmlformats.org/officeDocument/2006/relationships/hyperlink" Target="https://www.youtube.com/watch?v=0-LZkVdXTnc" TargetMode="External"/><Relationship Id="rId500" Type="http://schemas.openxmlformats.org/officeDocument/2006/relationships/hyperlink" Target="https://www.youtube.com/watch?v=Ow3nJA8fhhQ" TargetMode="External"/><Relationship Id="rId584" Type="http://schemas.openxmlformats.org/officeDocument/2006/relationships/hyperlink" Target="https://www.youtube.com/watch?v=-fhrU0xoCgk" TargetMode="External"/><Relationship Id="rId805" Type="http://schemas.openxmlformats.org/officeDocument/2006/relationships/hyperlink" Target="https://www.youtube.com/watch?v=QrVLpFoGRb4" TargetMode="External"/><Relationship Id="rId1130" Type="http://schemas.openxmlformats.org/officeDocument/2006/relationships/hyperlink" Target="https://www.youtube.com/watch?v=Z8Wd8i754cU" TargetMode="External"/><Relationship Id="rId1228" Type="http://schemas.openxmlformats.org/officeDocument/2006/relationships/hyperlink" Target="https://www.youtube.com/watch?v=uiJHx80DJcw" TargetMode="External"/><Relationship Id="rId1435" Type="http://schemas.openxmlformats.org/officeDocument/2006/relationships/hyperlink" Target="https://www.youtube.com/watch?v=3ytmTvor21A" TargetMode="External"/><Relationship Id="rId5" Type="http://schemas.openxmlformats.org/officeDocument/2006/relationships/hyperlink" Target="https://www.youtube.com/watch?v=21ZKFBL-Yc0" TargetMode="External"/><Relationship Id="rId237" Type="http://schemas.openxmlformats.org/officeDocument/2006/relationships/hyperlink" Target="https://www.youtube.com/watch?v=rdyZwjy8Wko" TargetMode="External"/><Relationship Id="rId791" Type="http://schemas.openxmlformats.org/officeDocument/2006/relationships/hyperlink" Target="https://www.youtube.com/watch?v=cUULt5zHp0k" TargetMode="External"/><Relationship Id="rId889" Type="http://schemas.openxmlformats.org/officeDocument/2006/relationships/hyperlink" Target="https://www.youtube.com/watch?v=AgRVHML48XM" TargetMode="External"/><Relationship Id="rId1074" Type="http://schemas.openxmlformats.org/officeDocument/2006/relationships/hyperlink" Target="https://www.youtube.com/watch?v=WzACbsbv3Mc" TargetMode="External"/><Relationship Id="rId444" Type="http://schemas.openxmlformats.org/officeDocument/2006/relationships/hyperlink" Target="https://www.youtube.com/watch?v=cshbkDak_p0" TargetMode="External"/><Relationship Id="rId651" Type="http://schemas.openxmlformats.org/officeDocument/2006/relationships/hyperlink" Target="https://www.youtube.com/watch?v=wXSD2PQznXI" TargetMode="External"/><Relationship Id="rId749" Type="http://schemas.openxmlformats.org/officeDocument/2006/relationships/hyperlink" Target="https://www.youtube.com/watch?v=dJ9wpyiJSSI" TargetMode="External"/><Relationship Id="rId1281" Type="http://schemas.openxmlformats.org/officeDocument/2006/relationships/hyperlink" Target="https://www.youtube.com/watch?v=0cvq3rbQ7Dw" TargetMode="External"/><Relationship Id="rId1379" Type="http://schemas.openxmlformats.org/officeDocument/2006/relationships/hyperlink" Target="https://www.youtube.com/watch?v=qqDl6coS7wg" TargetMode="External"/><Relationship Id="rId1502" Type="http://schemas.openxmlformats.org/officeDocument/2006/relationships/hyperlink" Target="https://www.youtube.com/watch?v=GtSbmTRia5Y" TargetMode="External"/><Relationship Id="rId290" Type="http://schemas.openxmlformats.org/officeDocument/2006/relationships/hyperlink" Target="https://www.youtube.com/watch?v=75OFJ9IX4tI" TargetMode="External"/><Relationship Id="rId304" Type="http://schemas.openxmlformats.org/officeDocument/2006/relationships/hyperlink" Target="https://www.youtube.com/watch?v=vKGL9b0x_K8" TargetMode="External"/><Relationship Id="rId388" Type="http://schemas.openxmlformats.org/officeDocument/2006/relationships/hyperlink" Target="https://www.youtube.com/watch?v=yVdcSMOWtxM" TargetMode="External"/><Relationship Id="rId511" Type="http://schemas.openxmlformats.org/officeDocument/2006/relationships/hyperlink" Target="https://www.youtube.com/watch?v=_Anq0CTYGt8" TargetMode="External"/><Relationship Id="rId609" Type="http://schemas.openxmlformats.org/officeDocument/2006/relationships/hyperlink" Target="https://www.youtube.com/watch?v=NhDs3OPqMQ4" TargetMode="External"/><Relationship Id="rId956" Type="http://schemas.openxmlformats.org/officeDocument/2006/relationships/hyperlink" Target="https://www.youtube.com/watch?v=47hxgUfQ8jo" TargetMode="External"/><Relationship Id="rId1141" Type="http://schemas.openxmlformats.org/officeDocument/2006/relationships/hyperlink" Target="https://www.youtube.com/watch?v=BKG8mWyOvuw" TargetMode="External"/><Relationship Id="rId1239" Type="http://schemas.openxmlformats.org/officeDocument/2006/relationships/hyperlink" Target="https://www.youtube.com/watch?v=1k_PbRxkEqo" TargetMode="External"/><Relationship Id="rId85" Type="http://schemas.openxmlformats.org/officeDocument/2006/relationships/hyperlink" Target="https://www.youtube.com/watch?v=ufZ1BZcZzKI" TargetMode="External"/><Relationship Id="rId150" Type="http://schemas.openxmlformats.org/officeDocument/2006/relationships/hyperlink" Target="https://www.youtube.com/watch?v=29-xoooHPaw" TargetMode="External"/><Relationship Id="rId595" Type="http://schemas.openxmlformats.org/officeDocument/2006/relationships/hyperlink" Target="https://www.youtube.com/watch?v=kaJQx-nXg6M" TargetMode="External"/><Relationship Id="rId816" Type="http://schemas.openxmlformats.org/officeDocument/2006/relationships/hyperlink" Target="https://www.youtube.com/watch?v=GDQ-FTObhak" TargetMode="External"/><Relationship Id="rId1001" Type="http://schemas.openxmlformats.org/officeDocument/2006/relationships/hyperlink" Target="https://www.youtube.com/watch?v=JkMKDP2BOlw&amp;t=169s" TargetMode="External"/><Relationship Id="rId1446" Type="http://schemas.openxmlformats.org/officeDocument/2006/relationships/hyperlink" Target="https://www.youtube.com/watch?v=rP79c8rd-jE" TargetMode="External"/><Relationship Id="rId248" Type="http://schemas.openxmlformats.org/officeDocument/2006/relationships/hyperlink" Target="https://www.youtube.com/watch?v=BF7tCmPOjs4" TargetMode="External"/><Relationship Id="rId455" Type="http://schemas.openxmlformats.org/officeDocument/2006/relationships/hyperlink" Target="https://www.youtube.com/watch?v=Th1s8XrKhnk" TargetMode="External"/><Relationship Id="rId662" Type="http://schemas.openxmlformats.org/officeDocument/2006/relationships/hyperlink" Target="https://www.youtube.com/watch?v=liKAbE7beNI" TargetMode="External"/><Relationship Id="rId1085" Type="http://schemas.openxmlformats.org/officeDocument/2006/relationships/hyperlink" Target="https://www.youtube.com/watch?v=mxQpJeckKaU" TargetMode="External"/><Relationship Id="rId1292" Type="http://schemas.openxmlformats.org/officeDocument/2006/relationships/hyperlink" Target="https://www.youtube.com/watch?v=1P_XO3xfTCs" TargetMode="External"/><Relationship Id="rId1306" Type="http://schemas.openxmlformats.org/officeDocument/2006/relationships/hyperlink" Target="https://www.youtube.com/watch?v=_D2sWZSHDqg&amp;t=834s" TargetMode="External"/><Relationship Id="rId1513" Type="http://schemas.openxmlformats.org/officeDocument/2006/relationships/hyperlink" Target="https://www.youtube.com/watch?v=79r5KYH0nBI" TargetMode="External"/><Relationship Id="rId12" Type="http://schemas.openxmlformats.org/officeDocument/2006/relationships/hyperlink" Target="https://www.youtube.com/watch?v=WU456HIXN5U" TargetMode="External"/><Relationship Id="rId108" Type="http://schemas.openxmlformats.org/officeDocument/2006/relationships/hyperlink" Target="https://www.youtube.com/watch?v=m3jwqSSyVkg" TargetMode="External"/><Relationship Id="rId315" Type="http://schemas.openxmlformats.org/officeDocument/2006/relationships/hyperlink" Target="https://www.youtube.com/watch?v=4h6drLmYTr8" TargetMode="External"/><Relationship Id="rId522" Type="http://schemas.openxmlformats.org/officeDocument/2006/relationships/hyperlink" Target="https://www.youtube.com/watch?v=CouNRYMLDmY" TargetMode="External"/><Relationship Id="rId967" Type="http://schemas.openxmlformats.org/officeDocument/2006/relationships/hyperlink" Target="https://www.youtube.com/watch?v=9oRLNbl-DxI" TargetMode="External"/><Relationship Id="rId1152" Type="http://schemas.openxmlformats.org/officeDocument/2006/relationships/hyperlink" Target="https://www.youtube.com/watch?v=ANDhhofT1w0" TargetMode="External"/><Relationship Id="rId96" Type="http://schemas.openxmlformats.org/officeDocument/2006/relationships/hyperlink" Target="https://www.youtube.com/watch?v=QEUeYDEFtsE" TargetMode="External"/><Relationship Id="rId161" Type="http://schemas.openxmlformats.org/officeDocument/2006/relationships/hyperlink" Target="https://www.youtube.com/watch?v=4eM5V0OXNNU" TargetMode="External"/><Relationship Id="rId399" Type="http://schemas.openxmlformats.org/officeDocument/2006/relationships/hyperlink" Target="https://www.youtube.com/watch?v=F95dqGlnggo" TargetMode="External"/><Relationship Id="rId827" Type="http://schemas.openxmlformats.org/officeDocument/2006/relationships/hyperlink" Target="https://www.youtube.com/watch?v=5tMCiwnQlXM" TargetMode="External"/><Relationship Id="rId1012" Type="http://schemas.openxmlformats.org/officeDocument/2006/relationships/hyperlink" Target="https://www.youtube.com/watch?v=8Fyp5gw_HGc&amp;t=19s" TargetMode="External"/><Relationship Id="rId1457" Type="http://schemas.openxmlformats.org/officeDocument/2006/relationships/hyperlink" Target="https://www.youtube.com/watch?v=7IXp156RgtQ" TargetMode="External"/><Relationship Id="rId259" Type="http://schemas.openxmlformats.org/officeDocument/2006/relationships/hyperlink" Target="https://www.youtube.com/watch?v=g-xyM5pVESg" TargetMode="External"/><Relationship Id="rId466" Type="http://schemas.openxmlformats.org/officeDocument/2006/relationships/hyperlink" Target="https://www.youtube.com/watch?v=-rJtFWVJpjA" TargetMode="External"/><Relationship Id="rId673" Type="http://schemas.openxmlformats.org/officeDocument/2006/relationships/hyperlink" Target="https://www.youtube.com/watch?v=MP4mGKSR2-0" TargetMode="External"/><Relationship Id="rId880" Type="http://schemas.openxmlformats.org/officeDocument/2006/relationships/hyperlink" Target="https://www.youtube.com/watch?v=kSNHRGhGt_Y" TargetMode="External"/><Relationship Id="rId1096" Type="http://schemas.openxmlformats.org/officeDocument/2006/relationships/hyperlink" Target="https://www.youtube.com/watch?v=joPLKP546hk" TargetMode="External"/><Relationship Id="rId1317" Type="http://schemas.openxmlformats.org/officeDocument/2006/relationships/hyperlink" Target="https://www.youtube.com/watch?v=JjtvU2xQpaQ" TargetMode="External"/><Relationship Id="rId23" Type="http://schemas.openxmlformats.org/officeDocument/2006/relationships/hyperlink" Target="https://www.youtube.com/watch?v=2UnJMns3fjs" TargetMode="External"/><Relationship Id="rId119" Type="http://schemas.openxmlformats.org/officeDocument/2006/relationships/hyperlink" Target="https://www.youtube.com/watch?v=sc4OOSLMiQQ" TargetMode="External"/><Relationship Id="rId326" Type="http://schemas.openxmlformats.org/officeDocument/2006/relationships/hyperlink" Target="https://www.youtube.com/watch?v=8iuVX1AkV_0" TargetMode="External"/><Relationship Id="rId533" Type="http://schemas.openxmlformats.org/officeDocument/2006/relationships/hyperlink" Target="https://www.youtube.com/watch?v=yYhGJH2NjBA" TargetMode="External"/><Relationship Id="rId978" Type="http://schemas.openxmlformats.org/officeDocument/2006/relationships/hyperlink" Target="https://www.youtube.com/watch?v=iGqKIfGTc-s" TargetMode="External"/><Relationship Id="rId1163" Type="http://schemas.openxmlformats.org/officeDocument/2006/relationships/hyperlink" Target="https://www.youtube.com/watch?v=B1KtIwSP4_U" TargetMode="External"/><Relationship Id="rId1370" Type="http://schemas.openxmlformats.org/officeDocument/2006/relationships/hyperlink" Target="https://www.youtube.com/watch?v=qY_yQIrKwRk" TargetMode="External"/><Relationship Id="rId740" Type="http://schemas.openxmlformats.org/officeDocument/2006/relationships/hyperlink" Target="https://www.youtube.com/watch?v=sTYcLqa56Z4" TargetMode="External"/><Relationship Id="rId838" Type="http://schemas.openxmlformats.org/officeDocument/2006/relationships/hyperlink" Target="https://www.youtube.com/watch?v=KXamV4OZjYs" TargetMode="External"/><Relationship Id="rId1023" Type="http://schemas.openxmlformats.org/officeDocument/2006/relationships/hyperlink" Target="https://www.youtube.com/watch?v=3vhgcNKVRgY" TargetMode="External"/><Relationship Id="rId1468" Type="http://schemas.openxmlformats.org/officeDocument/2006/relationships/hyperlink" Target="https://www.youtube.com/watch?v=8gCMYZ-alVw" TargetMode="External"/><Relationship Id="rId172" Type="http://schemas.openxmlformats.org/officeDocument/2006/relationships/hyperlink" Target="https://www.youtube.com/watch?v=f-XdG6v-RWk" TargetMode="External"/><Relationship Id="rId477" Type="http://schemas.openxmlformats.org/officeDocument/2006/relationships/hyperlink" Target="https://www.youtube.com/watch?v=pfw-rEK12IA" TargetMode="External"/><Relationship Id="rId600" Type="http://schemas.openxmlformats.org/officeDocument/2006/relationships/hyperlink" Target="https://www.youtube.com/watch?v=OHn7cvWw5gE" TargetMode="External"/><Relationship Id="rId684" Type="http://schemas.openxmlformats.org/officeDocument/2006/relationships/hyperlink" Target="https://www.youtube.com/watch?v=vEdOCEkdY9Q" TargetMode="External"/><Relationship Id="rId1230" Type="http://schemas.openxmlformats.org/officeDocument/2006/relationships/hyperlink" Target="https://www.youtube.com/watch?v=XWeFa6jUiPw" TargetMode="External"/><Relationship Id="rId1328" Type="http://schemas.openxmlformats.org/officeDocument/2006/relationships/hyperlink" Target="https://www.youtube.com/watch?v=sZGlmV--sG4" TargetMode="External"/><Relationship Id="rId337" Type="http://schemas.openxmlformats.org/officeDocument/2006/relationships/hyperlink" Target="https://www.youtube.com/watch?v=fQxUVyFqzpA" TargetMode="External"/><Relationship Id="rId891" Type="http://schemas.openxmlformats.org/officeDocument/2006/relationships/hyperlink" Target="https://www.youtube.com/watch?v=2Hmcjz_IH8I" TargetMode="External"/><Relationship Id="rId905" Type="http://schemas.openxmlformats.org/officeDocument/2006/relationships/hyperlink" Target="https://www.youtube.com/watch?v=LEotomBnsQk" TargetMode="External"/><Relationship Id="rId989" Type="http://schemas.openxmlformats.org/officeDocument/2006/relationships/hyperlink" Target="https://www.youtube.com/watch?v=CLCX0mlWjw0" TargetMode="External"/><Relationship Id="rId34" Type="http://schemas.openxmlformats.org/officeDocument/2006/relationships/hyperlink" Target="https://www.youtube.com/watch?v=tkF_3Ixn02I" TargetMode="External"/><Relationship Id="rId544" Type="http://schemas.openxmlformats.org/officeDocument/2006/relationships/hyperlink" Target="https://www.youtube.com/watch?v=s1VIjn0qPQg" TargetMode="External"/><Relationship Id="rId751" Type="http://schemas.openxmlformats.org/officeDocument/2006/relationships/hyperlink" Target="https://www.youtube.com/watch?v=0DBc4TKwgDc" TargetMode="External"/><Relationship Id="rId849" Type="http://schemas.openxmlformats.org/officeDocument/2006/relationships/hyperlink" Target="https://www.youtube.com/watch?v=5iT09vIaZOU" TargetMode="External"/><Relationship Id="rId1174" Type="http://schemas.openxmlformats.org/officeDocument/2006/relationships/hyperlink" Target="https://www.youtube.com/watch?v=zNgyoAjVDhk" TargetMode="External"/><Relationship Id="rId1381" Type="http://schemas.openxmlformats.org/officeDocument/2006/relationships/hyperlink" Target="https://www.youtube.com/watch?v=0RYS6V76lRQ" TargetMode="External"/><Relationship Id="rId1479" Type="http://schemas.openxmlformats.org/officeDocument/2006/relationships/hyperlink" Target="https://www.youtube.com/watch?v=VFJFvcNogFU" TargetMode="External"/><Relationship Id="rId183" Type="http://schemas.openxmlformats.org/officeDocument/2006/relationships/hyperlink" Target="https://www.youtube.com/watch?v=VP5gPVW3XDM" TargetMode="External"/><Relationship Id="rId390" Type="http://schemas.openxmlformats.org/officeDocument/2006/relationships/hyperlink" Target="https://www.youtube.com/watch?v=Yf6-fJ-LcU8" TargetMode="External"/><Relationship Id="rId404" Type="http://schemas.openxmlformats.org/officeDocument/2006/relationships/hyperlink" Target="https://www.youtube.com/watch?v=5YuNKvTZtdM" TargetMode="External"/><Relationship Id="rId611" Type="http://schemas.openxmlformats.org/officeDocument/2006/relationships/hyperlink" Target="https://www.youtube.com/watch?v=7JNUG5Lyals" TargetMode="External"/><Relationship Id="rId1034" Type="http://schemas.openxmlformats.org/officeDocument/2006/relationships/hyperlink" Target="https://www.youtube.com/watch?v=S9RImbEoWYA" TargetMode="External"/><Relationship Id="rId1241" Type="http://schemas.openxmlformats.org/officeDocument/2006/relationships/hyperlink" Target="https://www.youtube.com/watch?v=JZ7LHVZfMwM" TargetMode="External"/><Relationship Id="rId1339" Type="http://schemas.openxmlformats.org/officeDocument/2006/relationships/hyperlink" Target="https://www.youtube.com/watch?v=kvEIBfEnwXM" TargetMode="External"/><Relationship Id="rId250" Type="http://schemas.openxmlformats.org/officeDocument/2006/relationships/hyperlink" Target="https://www.youtube.com/watch?v=UrWQfScMALY" TargetMode="External"/><Relationship Id="rId488" Type="http://schemas.openxmlformats.org/officeDocument/2006/relationships/hyperlink" Target="https://www.youtube.com/watch?v=4gAHt9ki2xY" TargetMode="External"/><Relationship Id="rId695" Type="http://schemas.openxmlformats.org/officeDocument/2006/relationships/hyperlink" Target="https://www.youtube.com/watch?v=5U64D5B9-O0" TargetMode="External"/><Relationship Id="rId709" Type="http://schemas.openxmlformats.org/officeDocument/2006/relationships/hyperlink" Target="https://www.youtube.com/watch?v=hPD7CW4JiSA" TargetMode="External"/><Relationship Id="rId916" Type="http://schemas.openxmlformats.org/officeDocument/2006/relationships/hyperlink" Target="https://www.youtube.com/watch?v=kZVT_WU4Pm4" TargetMode="External"/><Relationship Id="rId1101" Type="http://schemas.openxmlformats.org/officeDocument/2006/relationships/hyperlink" Target="https://www.youtube.com/watch?v=Zr29r9gnq6A" TargetMode="External"/><Relationship Id="rId45" Type="http://schemas.openxmlformats.org/officeDocument/2006/relationships/hyperlink" Target="https://www.youtube.com/watch?v=5LJPOCxc3E8" TargetMode="External"/><Relationship Id="rId110" Type="http://schemas.openxmlformats.org/officeDocument/2006/relationships/hyperlink" Target="https://www.youtube.com/watch?v=QWaXqmcxm94" TargetMode="External"/><Relationship Id="rId348" Type="http://schemas.openxmlformats.org/officeDocument/2006/relationships/hyperlink" Target="https://www.youtube.com/watch?v=MfzPrOKKZVo" TargetMode="External"/><Relationship Id="rId555" Type="http://schemas.openxmlformats.org/officeDocument/2006/relationships/hyperlink" Target="https://www.youtube.com/watch?v=1GLaXQ6Rgcg" TargetMode="External"/><Relationship Id="rId762" Type="http://schemas.openxmlformats.org/officeDocument/2006/relationships/hyperlink" Target="https://www.youtube.com/watch?v=VJZ4LARPMJU&amp;t=79s" TargetMode="External"/><Relationship Id="rId1185" Type="http://schemas.openxmlformats.org/officeDocument/2006/relationships/hyperlink" Target="https://www.youtube.com/watch?v=MqvZxu1TaSQ" TargetMode="External"/><Relationship Id="rId1392" Type="http://schemas.openxmlformats.org/officeDocument/2006/relationships/hyperlink" Target="https://www.youtube.com/watch?v=_xxJKDZyRuE" TargetMode="External"/><Relationship Id="rId1406" Type="http://schemas.openxmlformats.org/officeDocument/2006/relationships/hyperlink" Target="https://www.youtube.com/watch?v=lQph5joRdU8" TargetMode="External"/><Relationship Id="rId194" Type="http://schemas.openxmlformats.org/officeDocument/2006/relationships/hyperlink" Target="https://www.youtube.com/watch?v=gmu_fBglk-A" TargetMode="External"/><Relationship Id="rId208" Type="http://schemas.openxmlformats.org/officeDocument/2006/relationships/hyperlink" Target="https://www.youtube.com/watch?v=MOkWSa69NKA" TargetMode="External"/><Relationship Id="rId415" Type="http://schemas.openxmlformats.org/officeDocument/2006/relationships/hyperlink" Target="https://www.youtube.com/watch?v=gU4jkSa9phY" TargetMode="External"/><Relationship Id="rId622" Type="http://schemas.openxmlformats.org/officeDocument/2006/relationships/hyperlink" Target="https://www.youtube.com/watch?v=zm-fPGwlflY" TargetMode="External"/><Relationship Id="rId1045" Type="http://schemas.openxmlformats.org/officeDocument/2006/relationships/hyperlink" Target="https://www.youtube.com/watch?v=VkyOIj4SQu4" TargetMode="External"/><Relationship Id="rId1252" Type="http://schemas.openxmlformats.org/officeDocument/2006/relationships/hyperlink" Target="https://www.youtube.com/watch?v=LAZPY_rTJLU" TargetMode="External"/><Relationship Id="rId261" Type="http://schemas.openxmlformats.org/officeDocument/2006/relationships/hyperlink" Target="https://www.youtube.com/watch?v=vHGejHQUoio" TargetMode="External"/><Relationship Id="rId499" Type="http://schemas.openxmlformats.org/officeDocument/2006/relationships/hyperlink" Target="https://www.youtube.com/watch?v=Ow3nJA8fhhQ" TargetMode="External"/><Relationship Id="rId927" Type="http://schemas.openxmlformats.org/officeDocument/2006/relationships/hyperlink" Target="https://www.youtube.com/watch?v=fmVDyQnLFe4" TargetMode="External"/><Relationship Id="rId1112" Type="http://schemas.openxmlformats.org/officeDocument/2006/relationships/hyperlink" Target="https://www.youtube.com/watch?v=FgVpxhtCQdA" TargetMode="External"/><Relationship Id="rId56" Type="http://schemas.openxmlformats.org/officeDocument/2006/relationships/hyperlink" Target="https://www.youtube.com/watch?v=N0PD3TuLvoo" TargetMode="External"/><Relationship Id="rId359" Type="http://schemas.openxmlformats.org/officeDocument/2006/relationships/hyperlink" Target="https://www.youtube.com/watch?v=nCmJgIvSqfU" TargetMode="External"/><Relationship Id="rId566" Type="http://schemas.openxmlformats.org/officeDocument/2006/relationships/hyperlink" Target="https://www.youtube.com/watch?v=O5i1SD7KFkI" TargetMode="External"/><Relationship Id="rId773" Type="http://schemas.openxmlformats.org/officeDocument/2006/relationships/hyperlink" Target="https://www.youtube.com/watch?v=xjoBDX3u1Ys" TargetMode="External"/><Relationship Id="rId1196" Type="http://schemas.openxmlformats.org/officeDocument/2006/relationships/hyperlink" Target="https://www.youtube.com/watch?v=ZkrWcJXqbGA" TargetMode="External"/><Relationship Id="rId1417" Type="http://schemas.openxmlformats.org/officeDocument/2006/relationships/hyperlink" Target="https://www.youtube.com/watch?v=VKbVHIgKbbo" TargetMode="External"/><Relationship Id="rId121" Type="http://schemas.openxmlformats.org/officeDocument/2006/relationships/hyperlink" Target="https://www.youtube.com/watch?v=QZxRsM9xvK4" TargetMode="External"/><Relationship Id="rId219" Type="http://schemas.openxmlformats.org/officeDocument/2006/relationships/hyperlink" Target="https://www.youtube.com/watch?v=CtiARMXwI0Q" TargetMode="External"/><Relationship Id="rId426" Type="http://schemas.openxmlformats.org/officeDocument/2006/relationships/hyperlink" Target="https://www.youtube.com/watch?v=8ZJ9Ubv74Fc" TargetMode="External"/><Relationship Id="rId633" Type="http://schemas.openxmlformats.org/officeDocument/2006/relationships/hyperlink" Target="https://www.youtube.com/watch?v=hbcWYVaowqI" TargetMode="External"/><Relationship Id="rId980" Type="http://schemas.openxmlformats.org/officeDocument/2006/relationships/hyperlink" Target="https://www.youtube.com/watch?v=ejkbEib1Otk" TargetMode="External"/><Relationship Id="rId1056" Type="http://schemas.openxmlformats.org/officeDocument/2006/relationships/hyperlink" Target="https://www.youtube.com/watch?v=ozdJ_kTaZcc" TargetMode="External"/><Relationship Id="rId1263" Type="http://schemas.openxmlformats.org/officeDocument/2006/relationships/hyperlink" Target="https://www.youtube.com/watch?v=-c4KLljIDeo" TargetMode="External"/><Relationship Id="rId840" Type="http://schemas.openxmlformats.org/officeDocument/2006/relationships/hyperlink" Target="https://www.youtube.com/watch?v=rbrxzObExNc" TargetMode="External"/><Relationship Id="rId938" Type="http://schemas.openxmlformats.org/officeDocument/2006/relationships/hyperlink" Target="https://www.youtube.com/watch?v=Deab_JE4fv4" TargetMode="External"/><Relationship Id="rId1470" Type="http://schemas.openxmlformats.org/officeDocument/2006/relationships/hyperlink" Target="https://www.youtube.com/watch?v=aPfBxS4huSc" TargetMode="External"/><Relationship Id="rId67" Type="http://schemas.openxmlformats.org/officeDocument/2006/relationships/hyperlink" Target="https://www.youtube.com/watch?v=lzMEDrUFlpw" TargetMode="External"/><Relationship Id="rId272" Type="http://schemas.openxmlformats.org/officeDocument/2006/relationships/hyperlink" Target="https://www.youtube.com/watch?v=qd7yTtTb_Fc" TargetMode="External"/><Relationship Id="rId577" Type="http://schemas.openxmlformats.org/officeDocument/2006/relationships/hyperlink" Target="https://www.youtube.com/watch?v=NQUbNykwFG4" TargetMode="External"/><Relationship Id="rId700" Type="http://schemas.openxmlformats.org/officeDocument/2006/relationships/hyperlink" Target="https://www.youtube.com/watch?v=zKr-cYKprD8" TargetMode="External"/><Relationship Id="rId1123" Type="http://schemas.openxmlformats.org/officeDocument/2006/relationships/hyperlink" Target="https://www.youtube.com/watch?v=8M2LUwJGwHw" TargetMode="External"/><Relationship Id="rId1330" Type="http://schemas.openxmlformats.org/officeDocument/2006/relationships/hyperlink" Target="https://www.youtube.com/watch?v=MAt3aD51sUM" TargetMode="External"/><Relationship Id="rId1428" Type="http://schemas.openxmlformats.org/officeDocument/2006/relationships/hyperlink" Target="https://www.youtube.com/watch?v=inDcB8LwlqI" TargetMode="External"/><Relationship Id="rId132" Type="http://schemas.openxmlformats.org/officeDocument/2006/relationships/hyperlink" Target="https://www.youtube.com/watch?v=mhHQNrL_bkM" TargetMode="External"/><Relationship Id="rId784" Type="http://schemas.openxmlformats.org/officeDocument/2006/relationships/hyperlink" Target="https://www.youtube.com/watch?v=orOA4dPxE98" TargetMode="External"/><Relationship Id="rId991" Type="http://schemas.openxmlformats.org/officeDocument/2006/relationships/hyperlink" Target="https://www.youtube.com/watch?v=5XqO9FCH3Xk" TargetMode="External"/><Relationship Id="rId1067" Type="http://schemas.openxmlformats.org/officeDocument/2006/relationships/hyperlink" Target="https://www.youtube.com/watch?v=2yRygpW0RYY" TargetMode="External"/><Relationship Id="rId437" Type="http://schemas.openxmlformats.org/officeDocument/2006/relationships/hyperlink" Target="https://www.youtube.com/watch?v=dXkhbNnOMy0" TargetMode="External"/><Relationship Id="rId644" Type="http://schemas.openxmlformats.org/officeDocument/2006/relationships/hyperlink" Target="https://www.youtube.com/watch?v=RaNpNJVvWDI" TargetMode="External"/><Relationship Id="rId851" Type="http://schemas.openxmlformats.org/officeDocument/2006/relationships/hyperlink" Target="https://www.youtube.com/watch?v=inpmzGJn2LU" TargetMode="External"/><Relationship Id="rId1274" Type="http://schemas.openxmlformats.org/officeDocument/2006/relationships/hyperlink" Target="https://www.youtube.com/watch?v=p08RUDejFXs" TargetMode="External"/><Relationship Id="rId1481" Type="http://schemas.openxmlformats.org/officeDocument/2006/relationships/hyperlink" Target="https://www.youtube.com/watch?v=JlEmX46IYNY" TargetMode="External"/><Relationship Id="rId283" Type="http://schemas.openxmlformats.org/officeDocument/2006/relationships/hyperlink" Target="https://www.youtube.com/watch?v=k54XQ5I1Nzo" TargetMode="External"/><Relationship Id="rId490" Type="http://schemas.openxmlformats.org/officeDocument/2006/relationships/hyperlink" Target="https://www.youtube.com/watch?v=TbQkh6axHEM" TargetMode="External"/><Relationship Id="rId504" Type="http://schemas.openxmlformats.org/officeDocument/2006/relationships/hyperlink" Target="https://www.youtube.com/watch?v=JNg9hu1QURw" TargetMode="External"/><Relationship Id="rId711" Type="http://schemas.openxmlformats.org/officeDocument/2006/relationships/hyperlink" Target="https://www.youtube.com/watch?v=wKE7d6nLsDM" TargetMode="External"/><Relationship Id="rId949" Type="http://schemas.openxmlformats.org/officeDocument/2006/relationships/hyperlink" Target="https://www.youtube.com/watch?v=VDqAX3plBww" TargetMode="External"/><Relationship Id="rId1134" Type="http://schemas.openxmlformats.org/officeDocument/2006/relationships/hyperlink" Target="https://www.youtube.com/watch?v=aEAK6N982oQ" TargetMode="External"/><Relationship Id="rId1341" Type="http://schemas.openxmlformats.org/officeDocument/2006/relationships/hyperlink" Target="https://www.youtube.com/watch?v=lkDfIrZy2VY" TargetMode="External"/><Relationship Id="rId78" Type="http://schemas.openxmlformats.org/officeDocument/2006/relationships/hyperlink" Target="https://www.youtube.com/watch?v=iS7CE9mrtI4" TargetMode="External"/><Relationship Id="rId143" Type="http://schemas.openxmlformats.org/officeDocument/2006/relationships/hyperlink" Target="https://www.youtube.com/watch?v=MlTxtaiX1xI" TargetMode="External"/><Relationship Id="rId350" Type="http://schemas.openxmlformats.org/officeDocument/2006/relationships/hyperlink" Target="https://www.youtube.com/watch?v=57-MHC42i7g" TargetMode="External"/><Relationship Id="rId588" Type="http://schemas.openxmlformats.org/officeDocument/2006/relationships/hyperlink" Target="https://www.youtube.com/watch?v=yZ08CJsgurU" TargetMode="External"/><Relationship Id="rId795" Type="http://schemas.openxmlformats.org/officeDocument/2006/relationships/hyperlink" Target="https://www.youtube.com/watch?v=C3knBzrgTTY" TargetMode="External"/><Relationship Id="rId809" Type="http://schemas.openxmlformats.org/officeDocument/2006/relationships/hyperlink" Target="https://www.youtube.com/watch?v=c0qRokhkADI" TargetMode="External"/><Relationship Id="rId1201" Type="http://schemas.openxmlformats.org/officeDocument/2006/relationships/hyperlink" Target="https://www.youtube.com/watch?v=ZI3BJk08OWI" TargetMode="External"/><Relationship Id="rId1439" Type="http://schemas.openxmlformats.org/officeDocument/2006/relationships/hyperlink" Target="https://www.youtube.com/watch?v=sEg8fP2ckhI" TargetMode="External"/><Relationship Id="rId9" Type="http://schemas.openxmlformats.org/officeDocument/2006/relationships/hyperlink" Target="https://www.youtube.com/watch?v=7WsGnkGob7A" TargetMode="External"/><Relationship Id="rId210" Type="http://schemas.openxmlformats.org/officeDocument/2006/relationships/hyperlink" Target="https://www.youtube.com/watch?v=k_PhmmAyLFg" TargetMode="External"/><Relationship Id="rId448" Type="http://schemas.openxmlformats.org/officeDocument/2006/relationships/hyperlink" Target="https://www.youtube.com/watch?v=myyrtrylWQs" TargetMode="External"/><Relationship Id="rId655" Type="http://schemas.openxmlformats.org/officeDocument/2006/relationships/hyperlink" Target="https://www.youtube.com/watch?v=7bZemcM70W0" TargetMode="External"/><Relationship Id="rId862" Type="http://schemas.openxmlformats.org/officeDocument/2006/relationships/hyperlink" Target="https://www.youtube.com/watch?v=S2ePhtW_O5A" TargetMode="External"/><Relationship Id="rId1078" Type="http://schemas.openxmlformats.org/officeDocument/2006/relationships/hyperlink" Target="https://www.youtube.com/watch?v=a30EnICYBUA" TargetMode="External"/><Relationship Id="rId1285" Type="http://schemas.openxmlformats.org/officeDocument/2006/relationships/hyperlink" Target="https://www.youtube.com/watch?v=Yb0AWtlb8-g" TargetMode="External"/><Relationship Id="rId1492" Type="http://schemas.openxmlformats.org/officeDocument/2006/relationships/hyperlink" Target="https://www.youtube.com/watch?v=wfQX8QWcWgI" TargetMode="External"/><Relationship Id="rId1506" Type="http://schemas.openxmlformats.org/officeDocument/2006/relationships/hyperlink" Target="https://www.youtube.com/watch?v=ahKeSqFT0Nk" TargetMode="External"/><Relationship Id="rId294" Type="http://schemas.openxmlformats.org/officeDocument/2006/relationships/hyperlink" Target="https://www.youtube.com/watch?v=cKIAV15AZcI" TargetMode="External"/><Relationship Id="rId308" Type="http://schemas.openxmlformats.org/officeDocument/2006/relationships/hyperlink" Target="https://www.youtube.com/watch?v=R7mzbp-9vbk" TargetMode="External"/><Relationship Id="rId515" Type="http://schemas.openxmlformats.org/officeDocument/2006/relationships/hyperlink" Target="https://www.youtube.com/watch?v=qGie_-i1j6o" TargetMode="External"/><Relationship Id="rId722" Type="http://schemas.openxmlformats.org/officeDocument/2006/relationships/hyperlink" Target="https://www.youtube.com/watch?v=QT3p6iGNrkU" TargetMode="External"/><Relationship Id="rId1145" Type="http://schemas.openxmlformats.org/officeDocument/2006/relationships/hyperlink" Target="https://www.youtube.com/watch?v=BsEY7XJTv70" TargetMode="External"/><Relationship Id="rId1352" Type="http://schemas.openxmlformats.org/officeDocument/2006/relationships/hyperlink" Target="https://www.youtube.com/watch?v=bD-uUsBgY-w" TargetMode="External"/><Relationship Id="rId89" Type="http://schemas.openxmlformats.org/officeDocument/2006/relationships/hyperlink" Target="https://www.youtube.com/watch?v=FndfcBhZklU" TargetMode="External"/><Relationship Id="rId154" Type="http://schemas.openxmlformats.org/officeDocument/2006/relationships/hyperlink" Target="https://www.youtube.com/watch?v=FNqQxPkLmPI" TargetMode="External"/><Relationship Id="rId361" Type="http://schemas.openxmlformats.org/officeDocument/2006/relationships/hyperlink" Target="https://www.youtube.com/watch?v=qsCWK-TQVsk" TargetMode="External"/><Relationship Id="rId599" Type="http://schemas.openxmlformats.org/officeDocument/2006/relationships/hyperlink" Target="https://www.youtube.com/watch?v=OHn7cvWw5gE" TargetMode="External"/><Relationship Id="rId1005" Type="http://schemas.openxmlformats.org/officeDocument/2006/relationships/hyperlink" Target="https://www.youtube.com/watch?v=qEJJIhs02cI" TargetMode="External"/><Relationship Id="rId1212" Type="http://schemas.openxmlformats.org/officeDocument/2006/relationships/hyperlink" Target="https://www.youtube.com/watch?v=DrTFGS7SoCg" TargetMode="External"/><Relationship Id="rId459" Type="http://schemas.openxmlformats.org/officeDocument/2006/relationships/hyperlink" Target="https://www.youtube.com/watch?v=Cs9JbmZ0poM" TargetMode="External"/><Relationship Id="rId666" Type="http://schemas.openxmlformats.org/officeDocument/2006/relationships/hyperlink" Target="https://www.youtube.com/watch?v=afXofZLlzB4" TargetMode="External"/><Relationship Id="rId873" Type="http://schemas.openxmlformats.org/officeDocument/2006/relationships/hyperlink" Target="https://www.youtube.com/watch?v=o-395A-OrOQ" TargetMode="External"/><Relationship Id="rId1089" Type="http://schemas.openxmlformats.org/officeDocument/2006/relationships/hyperlink" Target="https://www.youtube.com/watch?v=Aivw6qVhabo" TargetMode="External"/><Relationship Id="rId1296" Type="http://schemas.openxmlformats.org/officeDocument/2006/relationships/hyperlink" Target="https://www.youtube.com/watch?v=F2WG7neA31s" TargetMode="External"/><Relationship Id="rId1517" Type="http://schemas.openxmlformats.org/officeDocument/2006/relationships/comments" Target="../comments1.xml"/><Relationship Id="rId16" Type="http://schemas.openxmlformats.org/officeDocument/2006/relationships/hyperlink" Target="https://www.youtube.com/watch?v=mjFek0gF97s" TargetMode="External"/><Relationship Id="rId221" Type="http://schemas.openxmlformats.org/officeDocument/2006/relationships/hyperlink" Target="https://www.youtube.com/watch?v=61LvuBJ6Ojs" TargetMode="External"/><Relationship Id="rId319" Type="http://schemas.openxmlformats.org/officeDocument/2006/relationships/hyperlink" Target="https://www.youtube.com/watch?v=Y1SUVA0PU1o" TargetMode="External"/><Relationship Id="rId526" Type="http://schemas.openxmlformats.org/officeDocument/2006/relationships/hyperlink" Target="https://www.youtube.com/watch?v=ziCW-l-SXRM" TargetMode="External"/><Relationship Id="rId1156" Type="http://schemas.openxmlformats.org/officeDocument/2006/relationships/hyperlink" Target="https://www.youtube.com/watch?v=wEalKzas5Ig" TargetMode="External"/><Relationship Id="rId1363" Type="http://schemas.openxmlformats.org/officeDocument/2006/relationships/hyperlink" Target="https://www.youtube.com/watch?v=iwaHs0-q9l8" TargetMode="External"/><Relationship Id="rId733" Type="http://schemas.openxmlformats.org/officeDocument/2006/relationships/hyperlink" Target="https://www.youtube.com/watch?v=qY5oQOirve4" TargetMode="External"/><Relationship Id="rId940" Type="http://schemas.openxmlformats.org/officeDocument/2006/relationships/hyperlink" Target="https://www.youtube.com/watch?v=GiNhw1WJNXc" TargetMode="External"/><Relationship Id="rId1016" Type="http://schemas.openxmlformats.org/officeDocument/2006/relationships/hyperlink" Target="https://www.youtube.com/watch?v=ll-fhgVbj1I" TargetMode="External"/><Relationship Id="rId165" Type="http://schemas.openxmlformats.org/officeDocument/2006/relationships/hyperlink" Target="https://www.youtube.com/watch?v=3pxgnl2fHZg" TargetMode="External"/><Relationship Id="rId372" Type="http://schemas.openxmlformats.org/officeDocument/2006/relationships/hyperlink" Target="https://www.youtube.com/watch?v=oeFU8Lk35BI" TargetMode="External"/><Relationship Id="rId677" Type="http://schemas.openxmlformats.org/officeDocument/2006/relationships/hyperlink" Target="https://www.youtube.com/watch?v=LkTTH9gGQwA" TargetMode="External"/><Relationship Id="rId800" Type="http://schemas.openxmlformats.org/officeDocument/2006/relationships/hyperlink" Target="https://www.youtube.com/watch?v=1-5q-Da6EHQ" TargetMode="External"/><Relationship Id="rId1223" Type="http://schemas.openxmlformats.org/officeDocument/2006/relationships/hyperlink" Target="https://www.youtube.com/watch?v=r0tSX3M-7oM&amp;t=41s" TargetMode="External"/><Relationship Id="rId1430" Type="http://schemas.openxmlformats.org/officeDocument/2006/relationships/hyperlink" Target="https://www.youtube.com/watch?v=1wYg5d-4aVg" TargetMode="External"/><Relationship Id="rId232" Type="http://schemas.openxmlformats.org/officeDocument/2006/relationships/hyperlink" Target="https://www.youtube.com/watch?v=vnw9dW2QgYk" TargetMode="External"/><Relationship Id="rId884" Type="http://schemas.openxmlformats.org/officeDocument/2006/relationships/hyperlink" Target="https://www.youtube.com/watch?v=glBt8I5y1b8" TargetMode="External"/><Relationship Id="rId27" Type="http://schemas.openxmlformats.org/officeDocument/2006/relationships/hyperlink" Target="https://www.youtube.com/watch?v=Smd_3o5vtLo" TargetMode="External"/><Relationship Id="rId537" Type="http://schemas.openxmlformats.org/officeDocument/2006/relationships/hyperlink" Target="https://www.youtube.com/watch?v=k6dsew1B6SE" TargetMode="External"/><Relationship Id="rId744" Type="http://schemas.openxmlformats.org/officeDocument/2006/relationships/hyperlink" Target="https://www.youtube.com/watch?v=kKbQvD24QPY" TargetMode="External"/><Relationship Id="rId951" Type="http://schemas.openxmlformats.org/officeDocument/2006/relationships/hyperlink" Target="https://www.youtube.com/watch?v=Hqx5Pfe-4NI" TargetMode="External"/><Relationship Id="rId1167" Type="http://schemas.openxmlformats.org/officeDocument/2006/relationships/hyperlink" Target="https://www.youtube.com/watch?v=sGXLoCpynsU" TargetMode="External"/><Relationship Id="rId1374" Type="http://schemas.openxmlformats.org/officeDocument/2006/relationships/hyperlink" Target="https://www.youtube.com/watch?v=Fb11XAvWeyE" TargetMode="External"/><Relationship Id="rId80" Type="http://schemas.openxmlformats.org/officeDocument/2006/relationships/hyperlink" Target="https://www.youtube.com/watch?v=THua8SMPtK4" TargetMode="External"/><Relationship Id="rId176" Type="http://schemas.openxmlformats.org/officeDocument/2006/relationships/hyperlink" Target="https://www.youtube.com/watch?v=lXmhJr1LDyI" TargetMode="External"/><Relationship Id="rId383" Type="http://schemas.openxmlformats.org/officeDocument/2006/relationships/hyperlink" Target="https://www.youtube.com/watch?v=EWnc9FdyP7s" TargetMode="External"/><Relationship Id="rId590" Type="http://schemas.openxmlformats.org/officeDocument/2006/relationships/hyperlink" Target="https://www.youtube.com/watch?v=c13ZN5rYckE" TargetMode="External"/><Relationship Id="rId604" Type="http://schemas.openxmlformats.org/officeDocument/2006/relationships/hyperlink" Target="https://www.youtube.com/watch?v=tNKCTknE59M" TargetMode="External"/><Relationship Id="rId811" Type="http://schemas.openxmlformats.org/officeDocument/2006/relationships/hyperlink" Target="https://www.youtube.com/watch?v=AcHVZjv6cAs" TargetMode="External"/><Relationship Id="rId1027" Type="http://schemas.openxmlformats.org/officeDocument/2006/relationships/hyperlink" Target="https://www.youtube.com/watch?v=wYCmU0vaKvc" TargetMode="External"/><Relationship Id="rId1234" Type="http://schemas.openxmlformats.org/officeDocument/2006/relationships/hyperlink" Target="https://www.youtube.com/watch?v=SNAHZpRl3go" TargetMode="External"/><Relationship Id="rId1441" Type="http://schemas.openxmlformats.org/officeDocument/2006/relationships/hyperlink" Target="https://www.youtube.com/watch?v=tmCFtpj6IZc" TargetMode="External"/><Relationship Id="rId243" Type="http://schemas.openxmlformats.org/officeDocument/2006/relationships/hyperlink" Target="https://www.youtube.com/watch?v=67Y76FPHZ-g" TargetMode="External"/><Relationship Id="rId450" Type="http://schemas.openxmlformats.org/officeDocument/2006/relationships/hyperlink" Target="https://www.youtube.com/watch?v=v6x52noLJOo" TargetMode="External"/><Relationship Id="rId688" Type="http://schemas.openxmlformats.org/officeDocument/2006/relationships/hyperlink" Target="https://www.youtube.com/watch?v=Uk3mD3cAFXg" TargetMode="External"/><Relationship Id="rId895" Type="http://schemas.openxmlformats.org/officeDocument/2006/relationships/hyperlink" Target="https://www.youtube.com/watch?v=2U1DVGO8vo4" TargetMode="External"/><Relationship Id="rId909" Type="http://schemas.openxmlformats.org/officeDocument/2006/relationships/hyperlink" Target="https://www.youtube.com/watch?v=Cuelsn9VyZQ" TargetMode="External"/><Relationship Id="rId1080" Type="http://schemas.openxmlformats.org/officeDocument/2006/relationships/hyperlink" Target="https://www.youtube.com/watch?v=Wr_CIMPuH3I" TargetMode="External"/><Relationship Id="rId1301" Type="http://schemas.openxmlformats.org/officeDocument/2006/relationships/hyperlink" Target="https://www.youtube.com/watch?v=9FgUTz996bs" TargetMode="External"/><Relationship Id="rId38" Type="http://schemas.openxmlformats.org/officeDocument/2006/relationships/hyperlink" Target="https://www.youtube.com/watch?v=Wpkt3HpzBTs" TargetMode="External"/><Relationship Id="rId103" Type="http://schemas.openxmlformats.org/officeDocument/2006/relationships/hyperlink" Target="https://www.youtube.com/watch?v=-udb2VYB5uo" TargetMode="External"/><Relationship Id="rId310" Type="http://schemas.openxmlformats.org/officeDocument/2006/relationships/hyperlink" Target="https://www.youtube.com/watch?v=ucgD3lqwZX0" TargetMode="External"/><Relationship Id="rId548" Type="http://schemas.openxmlformats.org/officeDocument/2006/relationships/hyperlink" Target="https://www.youtube.com/watch?v=m9xF54UZFuY" TargetMode="External"/><Relationship Id="rId755" Type="http://schemas.openxmlformats.org/officeDocument/2006/relationships/hyperlink" Target="https://www.youtube.com/watch?v=FQmwAFcJSpw" TargetMode="External"/><Relationship Id="rId962" Type="http://schemas.openxmlformats.org/officeDocument/2006/relationships/hyperlink" Target="https://www.youtube.com/watch?v=-HWLO-7d98U" TargetMode="External"/><Relationship Id="rId1178" Type="http://schemas.openxmlformats.org/officeDocument/2006/relationships/hyperlink" Target="https://www.youtube.com/watch?v=9qgkONu6nbk" TargetMode="External"/><Relationship Id="rId1385" Type="http://schemas.openxmlformats.org/officeDocument/2006/relationships/hyperlink" Target="https://www.youtube.com/watch?v=7AYmPqY5iF4" TargetMode="External"/><Relationship Id="rId91" Type="http://schemas.openxmlformats.org/officeDocument/2006/relationships/hyperlink" Target="https://www.youtube.com/watch?v=20u8yHim1tM" TargetMode="External"/><Relationship Id="rId187" Type="http://schemas.openxmlformats.org/officeDocument/2006/relationships/hyperlink" Target="https://www.youtube.com/watch?v=fjD9BVlmPoA" TargetMode="External"/><Relationship Id="rId394" Type="http://schemas.openxmlformats.org/officeDocument/2006/relationships/hyperlink" Target="https://www.youtube.com/watch?v=wm8QHjKcDf8" TargetMode="External"/><Relationship Id="rId408" Type="http://schemas.openxmlformats.org/officeDocument/2006/relationships/hyperlink" Target="https://www.youtube.com/watch?v=182HueOxCaU" TargetMode="External"/><Relationship Id="rId615" Type="http://schemas.openxmlformats.org/officeDocument/2006/relationships/hyperlink" Target="https://www.youtube.com/watch?v=2RlQdQoP4mE" TargetMode="External"/><Relationship Id="rId822" Type="http://schemas.openxmlformats.org/officeDocument/2006/relationships/hyperlink" Target="https://www.youtube.com/watch?v=F4X3ljkLFP8" TargetMode="External"/><Relationship Id="rId1038" Type="http://schemas.openxmlformats.org/officeDocument/2006/relationships/hyperlink" Target="https://www.youtube.com/watch?v=EfHkupTL5wU" TargetMode="External"/><Relationship Id="rId1245" Type="http://schemas.openxmlformats.org/officeDocument/2006/relationships/hyperlink" Target="https://www.youtube.com/watch?v=HzuZ57Y3-VQ" TargetMode="External"/><Relationship Id="rId1452" Type="http://schemas.openxmlformats.org/officeDocument/2006/relationships/hyperlink" Target="https://www.youtube.com/watch?v=5IYA6g6rNW0" TargetMode="External"/><Relationship Id="rId254" Type="http://schemas.openxmlformats.org/officeDocument/2006/relationships/hyperlink" Target="https://www.youtube.com/watch?v=08Xwx9vsy6w" TargetMode="External"/><Relationship Id="rId699" Type="http://schemas.openxmlformats.org/officeDocument/2006/relationships/hyperlink" Target="https://www.youtube.com/watch?v=zKr-cYKprD8" TargetMode="External"/><Relationship Id="rId1091" Type="http://schemas.openxmlformats.org/officeDocument/2006/relationships/hyperlink" Target="https://www.youtube.com/watch?v=av1BWeMbl1Q" TargetMode="External"/><Relationship Id="rId1105" Type="http://schemas.openxmlformats.org/officeDocument/2006/relationships/hyperlink" Target="https://www.youtube.com/watch?v=R6bvpvI1_uY" TargetMode="External"/><Relationship Id="rId1312" Type="http://schemas.openxmlformats.org/officeDocument/2006/relationships/hyperlink" Target="https://www.youtube.com/watch?v=mScbp58xwJE" TargetMode="External"/><Relationship Id="rId49" Type="http://schemas.openxmlformats.org/officeDocument/2006/relationships/hyperlink" Target="https://www.youtube.com/watch?v=gbWoqwJKhbM" TargetMode="External"/><Relationship Id="rId114" Type="http://schemas.openxmlformats.org/officeDocument/2006/relationships/hyperlink" Target="https://www.youtube.com/watch?v=TGgYE0Ui0co" TargetMode="External"/><Relationship Id="rId461" Type="http://schemas.openxmlformats.org/officeDocument/2006/relationships/hyperlink" Target="https://www.youtube.com/watch?v=xGvABG6vfLg" TargetMode="External"/><Relationship Id="rId559" Type="http://schemas.openxmlformats.org/officeDocument/2006/relationships/hyperlink" Target="https://www.youtube.com/watch?v=EHQ6eLHDs78" TargetMode="External"/><Relationship Id="rId766" Type="http://schemas.openxmlformats.org/officeDocument/2006/relationships/hyperlink" Target="https://www.youtube.com/watch?v=4fTC0cZiBus" TargetMode="External"/><Relationship Id="rId1189" Type="http://schemas.openxmlformats.org/officeDocument/2006/relationships/hyperlink" Target="https://www.youtube.com/watch?v=YtD-Ro9OJRQ" TargetMode="External"/><Relationship Id="rId1396" Type="http://schemas.openxmlformats.org/officeDocument/2006/relationships/hyperlink" Target="https://www.youtube.com/watch?v=vmOlaD1O5rg" TargetMode="External"/><Relationship Id="rId198" Type="http://schemas.openxmlformats.org/officeDocument/2006/relationships/hyperlink" Target="https://www.youtube.com/watch?v=91dtNzk71IA" TargetMode="External"/><Relationship Id="rId321" Type="http://schemas.openxmlformats.org/officeDocument/2006/relationships/hyperlink" Target="https://www.youtube.com/watch?v=yaOVnZ7W-Qc" TargetMode="External"/><Relationship Id="rId419" Type="http://schemas.openxmlformats.org/officeDocument/2006/relationships/hyperlink" Target="https://www.youtube.com/watch?v=zVH1ZOi2_yk" TargetMode="External"/><Relationship Id="rId626" Type="http://schemas.openxmlformats.org/officeDocument/2006/relationships/hyperlink" Target="https://www.youtube.com/watch?v=kpktr2ml8m8" TargetMode="External"/><Relationship Id="rId973" Type="http://schemas.openxmlformats.org/officeDocument/2006/relationships/hyperlink" Target="https://www.youtube.com/watch?v=FTdLV7hcCvI" TargetMode="External"/><Relationship Id="rId1049" Type="http://schemas.openxmlformats.org/officeDocument/2006/relationships/hyperlink" Target="https://www.youtube.com/watch?v=vOOkxcKaZEo" TargetMode="External"/><Relationship Id="rId1256" Type="http://schemas.openxmlformats.org/officeDocument/2006/relationships/hyperlink" Target="https://www.youtube.com/watch?v=lnII4AH2rHw" TargetMode="External"/><Relationship Id="rId833" Type="http://schemas.openxmlformats.org/officeDocument/2006/relationships/hyperlink" Target="https://www.youtube.com/watch?v=bF-3L4O8Nq8" TargetMode="External"/><Relationship Id="rId1116" Type="http://schemas.openxmlformats.org/officeDocument/2006/relationships/hyperlink" Target="https://www.youtube.com/watch?v=n0Ekb7yhf18" TargetMode="External"/><Relationship Id="rId1463" Type="http://schemas.openxmlformats.org/officeDocument/2006/relationships/hyperlink" Target="https://www.youtube.com/watch?v=lyiuoR-2E6I" TargetMode="External"/><Relationship Id="rId265" Type="http://schemas.openxmlformats.org/officeDocument/2006/relationships/hyperlink" Target="https://www.youtube.com/watch?v=kQP4pUPNjqs" TargetMode="External"/><Relationship Id="rId472" Type="http://schemas.openxmlformats.org/officeDocument/2006/relationships/hyperlink" Target="https://www.youtube.com/watch?v=DoYL7K2djDY" TargetMode="External"/><Relationship Id="rId900" Type="http://schemas.openxmlformats.org/officeDocument/2006/relationships/hyperlink" Target="https://www.youtube.com/watch?v=lJLoAHZxMWE" TargetMode="External"/><Relationship Id="rId1323" Type="http://schemas.openxmlformats.org/officeDocument/2006/relationships/hyperlink" Target="https://www.youtube.com/watch?v=Ih4StVOa0Qs" TargetMode="External"/><Relationship Id="rId125" Type="http://schemas.openxmlformats.org/officeDocument/2006/relationships/hyperlink" Target="https://www.youtube.com/watch?v=-3rtVbNkNNQ" TargetMode="External"/><Relationship Id="rId332" Type="http://schemas.openxmlformats.org/officeDocument/2006/relationships/hyperlink" Target="https://www.youtube.com/watch?v=itgdRwuvtN0" TargetMode="External"/><Relationship Id="rId777" Type="http://schemas.openxmlformats.org/officeDocument/2006/relationships/hyperlink" Target="https://www.youtube.com/watch?v=gL_j5YKKN38" TargetMode="External"/><Relationship Id="rId984" Type="http://schemas.openxmlformats.org/officeDocument/2006/relationships/hyperlink" Target="https://www.youtube.com/watch?v=9fu_xDvkBMk" TargetMode="External"/><Relationship Id="rId637" Type="http://schemas.openxmlformats.org/officeDocument/2006/relationships/hyperlink" Target="https://www.youtube.com/watch?v=fwbLw9W9GC8" TargetMode="External"/><Relationship Id="rId844" Type="http://schemas.openxmlformats.org/officeDocument/2006/relationships/hyperlink" Target="https://www.youtube.com/watch?v=mK5DuxKw-I8" TargetMode="External"/><Relationship Id="rId1267" Type="http://schemas.openxmlformats.org/officeDocument/2006/relationships/hyperlink" Target="https://www.youtube.com/watch?v=GP0JLpTLOWU" TargetMode="External"/><Relationship Id="rId1474" Type="http://schemas.openxmlformats.org/officeDocument/2006/relationships/hyperlink" Target="https://www.youtube.com/watch?v=qIQN0DtO2Z8" TargetMode="External"/><Relationship Id="rId276" Type="http://schemas.openxmlformats.org/officeDocument/2006/relationships/hyperlink" Target="https://www.youtube.com/watch?v=agP31XI_FxA" TargetMode="External"/><Relationship Id="rId483" Type="http://schemas.openxmlformats.org/officeDocument/2006/relationships/hyperlink" Target="https://www.youtube.com/watch?v=7WA-8QBd5Tk" TargetMode="External"/><Relationship Id="rId690" Type="http://schemas.openxmlformats.org/officeDocument/2006/relationships/hyperlink" Target="https://www.youtube.com/watch?v=spEEA-o1zlE" TargetMode="External"/><Relationship Id="rId704" Type="http://schemas.openxmlformats.org/officeDocument/2006/relationships/hyperlink" Target="https://www.youtube.com/watch?v=8xbYHg11ROo" TargetMode="External"/><Relationship Id="rId911" Type="http://schemas.openxmlformats.org/officeDocument/2006/relationships/hyperlink" Target="https://www.youtube.com/watch?v=IQCY6tVgZ9s" TargetMode="External"/><Relationship Id="rId1127" Type="http://schemas.openxmlformats.org/officeDocument/2006/relationships/hyperlink" Target="https://www.youtube.com/watch?v=udkwSpjJnGk" TargetMode="External"/><Relationship Id="rId1334" Type="http://schemas.openxmlformats.org/officeDocument/2006/relationships/hyperlink" Target="https://www.youtube.com/watch?v=XfaMChybaCc" TargetMode="External"/><Relationship Id="rId40" Type="http://schemas.openxmlformats.org/officeDocument/2006/relationships/hyperlink" Target="https://www.youtube.com/watch?v=_IcfDP-ezpo" TargetMode="External"/><Relationship Id="rId136" Type="http://schemas.openxmlformats.org/officeDocument/2006/relationships/hyperlink" Target="https://www.youtube.com/watch?v=IAmXafhUmYc" TargetMode="External"/><Relationship Id="rId343" Type="http://schemas.openxmlformats.org/officeDocument/2006/relationships/hyperlink" Target="https://www.youtube.com/watch?v=Au_HvuB2IQc" TargetMode="External"/><Relationship Id="rId550" Type="http://schemas.openxmlformats.org/officeDocument/2006/relationships/hyperlink" Target="https://www.youtube.com/watch?v=srr9jTynwdo" TargetMode="External"/><Relationship Id="rId788" Type="http://schemas.openxmlformats.org/officeDocument/2006/relationships/hyperlink" Target="https://www.youtube.com/watch?v=dlfE6JbvIYI" TargetMode="External"/><Relationship Id="rId995" Type="http://schemas.openxmlformats.org/officeDocument/2006/relationships/hyperlink" Target="https://www.youtube.com/watch?v=KStzrk3h76o" TargetMode="External"/><Relationship Id="rId1180" Type="http://schemas.openxmlformats.org/officeDocument/2006/relationships/hyperlink" Target="https://www.youtube.com/watch?v=k8zAYJDE01E" TargetMode="External"/><Relationship Id="rId1401" Type="http://schemas.openxmlformats.org/officeDocument/2006/relationships/hyperlink" Target="https://www.youtube.com/watch?v=MC9pK4dCHAs" TargetMode="External"/><Relationship Id="rId203" Type="http://schemas.openxmlformats.org/officeDocument/2006/relationships/hyperlink" Target="https://www.youtube.com/watch?v=NPNImjeRrF8" TargetMode="External"/><Relationship Id="rId648" Type="http://schemas.openxmlformats.org/officeDocument/2006/relationships/hyperlink" Target="https://www.youtube.com/watch?v=jQ47l4DT1BY" TargetMode="External"/><Relationship Id="rId855" Type="http://schemas.openxmlformats.org/officeDocument/2006/relationships/hyperlink" Target="https://www.youtube.com/watch?v=aASsLwbe6kY" TargetMode="External"/><Relationship Id="rId1040" Type="http://schemas.openxmlformats.org/officeDocument/2006/relationships/hyperlink" Target="https://www.youtube.com/watch?v=4pkD8CkJiIQ" TargetMode="External"/><Relationship Id="rId1278" Type="http://schemas.openxmlformats.org/officeDocument/2006/relationships/hyperlink" Target="https://www.youtube.com/watch?v=Iz3TO-dXkSI" TargetMode="External"/><Relationship Id="rId1485" Type="http://schemas.openxmlformats.org/officeDocument/2006/relationships/hyperlink" Target="https://www.youtube.com/watch?v=sy6xQyjX7qg" TargetMode="External"/><Relationship Id="rId287" Type="http://schemas.openxmlformats.org/officeDocument/2006/relationships/hyperlink" Target="https://www.youtube.com/watch?v=q1K9wPDzMjU" TargetMode="External"/><Relationship Id="rId410" Type="http://schemas.openxmlformats.org/officeDocument/2006/relationships/hyperlink" Target="https://www.youtube.com/watch?v=t63m6GCrKbw" TargetMode="External"/><Relationship Id="rId494" Type="http://schemas.openxmlformats.org/officeDocument/2006/relationships/hyperlink" Target="https://www.youtube.com/watch?v=jaw4U_s24zo" TargetMode="External"/><Relationship Id="rId508" Type="http://schemas.openxmlformats.org/officeDocument/2006/relationships/hyperlink" Target="https://www.youtube.com/watch?v=xjZO-uNelDI" TargetMode="External"/><Relationship Id="rId715" Type="http://schemas.openxmlformats.org/officeDocument/2006/relationships/hyperlink" Target="https://www.youtube.com/watch?v=dgXtHzSngX0" TargetMode="External"/><Relationship Id="rId922" Type="http://schemas.openxmlformats.org/officeDocument/2006/relationships/hyperlink" Target="https://www.youtube.com/watch?v=9Zummy0j6Ws" TargetMode="External"/><Relationship Id="rId1138" Type="http://schemas.openxmlformats.org/officeDocument/2006/relationships/hyperlink" Target="https://www.youtube.com/watch?v=i24adZlRCZk" TargetMode="External"/><Relationship Id="rId1345" Type="http://schemas.openxmlformats.org/officeDocument/2006/relationships/hyperlink" Target="https://www.youtube.com/watch?v=vzoIHUTieE0" TargetMode="External"/><Relationship Id="rId147" Type="http://schemas.openxmlformats.org/officeDocument/2006/relationships/hyperlink" Target="https://www.youtube.com/watch?v=YFmL65VsWdk" TargetMode="External"/><Relationship Id="rId354" Type="http://schemas.openxmlformats.org/officeDocument/2006/relationships/hyperlink" Target="https://www.youtube.com/watch?v=17Jnr2hr0ro" TargetMode="External"/><Relationship Id="rId799" Type="http://schemas.openxmlformats.org/officeDocument/2006/relationships/hyperlink" Target="https://www.youtube.com/watch?v=1-5q-Da6EHQ" TargetMode="External"/><Relationship Id="rId1191" Type="http://schemas.openxmlformats.org/officeDocument/2006/relationships/hyperlink" Target="https://www.youtube.com/watch?v=m1RnPcyk_e0" TargetMode="External"/><Relationship Id="rId1205" Type="http://schemas.openxmlformats.org/officeDocument/2006/relationships/hyperlink" Target="https://www.youtube.com/watch?v=sLe31yV0Fb4" TargetMode="External"/><Relationship Id="rId51" Type="http://schemas.openxmlformats.org/officeDocument/2006/relationships/hyperlink" Target="https://www.youtube.com/watch?v=RdBz1kIwrqo" TargetMode="External"/><Relationship Id="rId561" Type="http://schemas.openxmlformats.org/officeDocument/2006/relationships/hyperlink" Target="https://www.youtube.com/watch?v=-cC-ErXYdnI" TargetMode="External"/><Relationship Id="rId659" Type="http://schemas.openxmlformats.org/officeDocument/2006/relationships/hyperlink" Target="https://www.youtube.com/watch?v=322EiuTqg7w" TargetMode="External"/><Relationship Id="rId866" Type="http://schemas.openxmlformats.org/officeDocument/2006/relationships/hyperlink" Target="https://www.youtube.com/watch?v=tRgTeYpgv8c" TargetMode="External"/><Relationship Id="rId1289" Type="http://schemas.openxmlformats.org/officeDocument/2006/relationships/hyperlink" Target="https://www.youtube.com/watch?v=-pDxEjRprYM" TargetMode="External"/><Relationship Id="rId1412" Type="http://schemas.openxmlformats.org/officeDocument/2006/relationships/hyperlink" Target="https://www.youtube.com/watch?v=KCUZ6hBgxc0" TargetMode="External"/><Relationship Id="rId1496" Type="http://schemas.openxmlformats.org/officeDocument/2006/relationships/hyperlink" Target="https://www.youtube.com/watch?v=Bx9ffGtMMxo" TargetMode="External"/><Relationship Id="rId214" Type="http://schemas.openxmlformats.org/officeDocument/2006/relationships/hyperlink" Target="https://www.youtube.com/watch?v=Vf5BOYF0S3Y" TargetMode="External"/><Relationship Id="rId298" Type="http://schemas.openxmlformats.org/officeDocument/2006/relationships/hyperlink" Target="https://www.youtube.com/watch?v=T0iutxik1Eg" TargetMode="External"/><Relationship Id="rId421" Type="http://schemas.openxmlformats.org/officeDocument/2006/relationships/hyperlink" Target="https://www.youtube.com/watch?v=F-ZzB9uBQNs" TargetMode="External"/><Relationship Id="rId519" Type="http://schemas.openxmlformats.org/officeDocument/2006/relationships/hyperlink" Target="https://www.youtube.com/watch?v=WQObFfIG62Q" TargetMode="External"/><Relationship Id="rId1051" Type="http://schemas.openxmlformats.org/officeDocument/2006/relationships/hyperlink" Target="https://www.youtube.com/watch?v=aRzq_l_Rmcc" TargetMode="External"/><Relationship Id="rId1149" Type="http://schemas.openxmlformats.org/officeDocument/2006/relationships/hyperlink" Target="https://www.youtube.com/watch?v=C6XbkLOcyVs" TargetMode="External"/><Relationship Id="rId1356" Type="http://schemas.openxmlformats.org/officeDocument/2006/relationships/hyperlink" Target="https://www.youtube.com/watch?v=edQr4IJQuEg" TargetMode="External"/><Relationship Id="rId158" Type="http://schemas.openxmlformats.org/officeDocument/2006/relationships/hyperlink" Target="https://www.youtube.com/watch?v=uDANJcQm-So" TargetMode="External"/><Relationship Id="rId726" Type="http://schemas.openxmlformats.org/officeDocument/2006/relationships/hyperlink" Target="https://www.youtube.com/watch?v=Lg0JLlBHCgA" TargetMode="External"/><Relationship Id="rId933" Type="http://schemas.openxmlformats.org/officeDocument/2006/relationships/hyperlink" Target="https://www.youtube.com/watch?v=_vKbwIOfXy0" TargetMode="External"/><Relationship Id="rId1009" Type="http://schemas.openxmlformats.org/officeDocument/2006/relationships/hyperlink" Target="https://www.youtube.com/watch?v=REfOblHmn6Q" TargetMode="External"/><Relationship Id="rId62" Type="http://schemas.openxmlformats.org/officeDocument/2006/relationships/hyperlink" Target="https://www.youtube.com/watch?v=elqL0Sr_sVU" TargetMode="External"/><Relationship Id="rId365" Type="http://schemas.openxmlformats.org/officeDocument/2006/relationships/hyperlink" Target="https://www.youtube.com/watch?v=MFVzVjuj90E" TargetMode="External"/><Relationship Id="rId572" Type="http://schemas.openxmlformats.org/officeDocument/2006/relationships/hyperlink" Target="https://www.youtube.com/watch?v=Uxcvh2BQu1g" TargetMode="External"/><Relationship Id="rId1216" Type="http://schemas.openxmlformats.org/officeDocument/2006/relationships/hyperlink" Target="https://www.youtube.com/watch?v=1jVMegap8Ws" TargetMode="External"/><Relationship Id="rId1423" Type="http://schemas.openxmlformats.org/officeDocument/2006/relationships/hyperlink" Target="https://www.youtube.com/watch?v=sI2xSENomQY" TargetMode="External"/><Relationship Id="rId225" Type="http://schemas.openxmlformats.org/officeDocument/2006/relationships/hyperlink" Target="https://www.youtube.com/watch?v=myZqody8PTw" TargetMode="External"/><Relationship Id="rId432" Type="http://schemas.openxmlformats.org/officeDocument/2006/relationships/hyperlink" Target="https://www.youtube.com/watch?v=2p91-Fy5A6Q" TargetMode="External"/><Relationship Id="rId877" Type="http://schemas.openxmlformats.org/officeDocument/2006/relationships/hyperlink" Target="https://www.youtube.com/watch?v=-JT1qlD0wPQ" TargetMode="External"/><Relationship Id="rId1062" Type="http://schemas.openxmlformats.org/officeDocument/2006/relationships/hyperlink" Target="https://www.youtube.com/watch?v=log0y9fRklc" TargetMode="External"/><Relationship Id="rId737" Type="http://schemas.openxmlformats.org/officeDocument/2006/relationships/hyperlink" Target="https://www.youtube.com/watch?v=XCXsh2mfb3M" TargetMode="External"/><Relationship Id="rId944" Type="http://schemas.openxmlformats.org/officeDocument/2006/relationships/hyperlink" Target="https://www.youtube.com/watch?v=gF2CbaL7t6g" TargetMode="External"/><Relationship Id="rId1367" Type="http://schemas.openxmlformats.org/officeDocument/2006/relationships/hyperlink" Target="https://www.youtube.com/watch?v=vaRCmUwpmNk" TargetMode="External"/><Relationship Id="rId73" Type="http://schemas.openxmlformats.org/officeDocument/2006/relationships/hyperlink" Target="https://www.youtube.com/watch?v=xANxZaCCD70" TargetMode="External"/><Relationship Id="rId169" Type="http://schemas.openxmlformats.org/officeDocument/2006/relationships/hyperlink" Target="https://www.youtube.com/watch?v=z1wT-GurohQ" TargetMode="External"/><Relationship Id="rId376" Type="http://schemas.openxmlformats.org/officeDocument/2006/relationships/hyperlink" Target="https://www.youtube.com/watch?v=uNPifASaoFM" TargetMode="External"/><Relationship Id="rId583" Type="http://schemas.openxmlformats.org/officeDocument/2006/relationships/hyperlink" Target="https://www.youtube.com/watch?v=-fhrU0xoCgk" TargetMode="External"/><Relationship Id="rId790" Type="http://schemas.openxmlformats.org/officeDocument/2006/relationships/hyperlink" Target="https://www.youtube.com/watch?v=1VZl4rtt2aU" TargetMode="External"/><Relationship Id="rId804" Type="http://schemas.openxmlformats.org/officeDocument/2006/relationships/hyperlink" Target="https://www.youtube.com/watch?v=3zpg3MGhmyI" TargetMode="External"/><Relationship Id="rId1227" Type="http://schemas.openxmlformats.org/officeDocument/2006/relationships/hyperlink" Target="https://www.youtube.com/watch?v=uiJHx80DJcw" TargetMode="External"/><Relationship Id="rId1434" Type="http://schemas.openxmlformats.org/officeDocument/2006/relationships/hyperlink" Target="https://www.youtube.com/watch?v=Owv0FewW5Bo" TargetMode="External"/><Relationship Id="rId4" Type="http://schemas.openxmlformats.org/officeDocument/2006/relationships/hyperlink" Target="https://www.youtube.com/watch?v=jKuCWHsoXmQ" TargetMode="External"/><Relationship Id="rId236" Type="http://schemas.openxmlformats.org/officeDocument/2006/relationships/hyperlink" Target="https://www.youtube.com/watch?v=nbZhVwfCRMU" TargetMode="External"/><Relationship Id="rId443" Type="http://schemas.openxmlformats.org/officeDocument/2006/relationships/hyperlink" Target="https://www.youtube.com/watch?v=cshbkDak_p0" TargetMode="External"/><Relationship Id="rId650" Type="http://schemas.openxmlformats.org/officeDocument/2006/relationships/hyperlink" Target="https://www.youtube.com/watch?v=WkR5PD16sCg" TargetMode="External"/><Relationship Id="rId888" Type="http://schemas.openxmlformats.org/officeDocument/2006/relationships/hyperlink" Target="https://www.youtube.com/watch?v=Kfqplhug-eA" TargetMode="External"/><Relationship Id="rId1073" Type="http://schemas.openxmlformats.org/officeDocument/2006/relationships/hyperlink" Target="https://www.youtube.com/watch?v=WzACbsbv3Mc" TargetMode="External"/><Relationship Id="rId1280" Type="http://schemas.openxmlformats.org/officeDocument/2006/relationships/hyperlink" Target="https://www.youtube.com/watch?v=5Qbkf3waru8" TargetMode="External"/><Relationship Id="rId1501" Type="http://schemas.openxmlformats.org/officeDocument/2006/relationships/hyperlink" Target="https://www.youtube.com/watch?v=GtSbmTRia5Y" TargetMode="External"/><Relationship Id="rId303" Type="http://schemas.openxmlformats.org/officeDocument/2006/relationships/hyperlink" Target="https://www.youtube.com/watch?v=vKGL9b0x_K8" TargetMode="External"/><Relationship Id="rId748" Type="http://schemas.openxmlformats.org/officeDocument/2006/relationships/hyperlink" Target="https://www.youtube.com/watch?v=wzPkggokfLg" TargetMode="External"/><Relationship Id="rId955" Type="http://schemas.openxmlformats.org/officeDocument/2006/relationships/hyperlink" Target="https://www.youtube.com/watch?v=47hxgUfQ8jo" TargetMode="External"/><Relationship Id="rId1140" Type="http://schemas.openxmlformats.org/officeDocument/2006/relationships/hyperlink" Target="https://www.youtube.com/watch?v=KYhdz2LiDLA" TargetMode="External"/><Relationship Id="rId1378" Type="http://schemas.openxmlformats.org/officeDocument/2006/relationships/hyperlink" Target="https://www.youtube.com/watch?v=kcbL1wC9PEg" TargetMode="External"/><Relationship Id="rId84" Type="http://schemas.openxmlformats.org/officeDocument/2006/relationships/hyperlink" Target="https://www.youtube.com/watch?v=LXrKKz7Mld8" TargetMode="External"/><Relationship Id="rId387" Type="http://schemas.openxmlformats.org/officeDocument/2006/relationships/hyperlink" Target="https://www.youtube.com/watch?v=yVdcSMOWtxM" TargetMode="External"/><Relationship Id="rId510" Type="http://schemas.openxmlformats.org/officeDocument/2006/relationships/hyperlink" Target="https://www.youtube.com/watch?v=6oKx_bFPSSA" TargetMode="External"/><Relationship Id="rId594" Type="http://schemas.openxmlformats.org/officeDocument/2006/relationships/hyperlink" Target="https://www.youtube.com/watch?v=FrXBeS9Vj40" TargetMode="External"/><Relationship Id="rId608" Type="http://schemas.openxmlformats.org/officeDocument/2006/relationships/hyperlink" Target="https://www.youtube.com/watch?v=59-D2X_vmlA" TargetMode="External"/><Relationship Id="rId815" Type="http://schemas.openxmlformats.org/officeDocument/2006/relationships/hyperlink" Target="https://www.youtube.com/watch?v=GDQ-FTObhak" TargetMode="External"/><Relationship Id="rId1238" Type="http://schemas.openxmlformats.org/officeDocument/2006/relationships/hyperlink" Target="https://www.youtube.com/watch?v=Vrv16kSoTLQ" TargetMode="External"/><Relationship Id="rId1445" Type="http://schemas.openxmlformats.org/officeDocument/2006/relationships/hyperlink" Target="https://www.youtube.com/watch?v=rP79c8rd-jE" TargetMode="External"/><Relationship Id="rId247" Type="http://schemas.openxmlformats.org/officeDocument/2006/relationships/hyperlink" Target="https://www.youtube.com/watch?v=BF7tCmPOjs4" TargetMode="External"/><Relationship Id="rId899" Type="http://schemas.openxmlformats.org/officeDocument/2006/relationships/hyperlink" Target="https://www.youtube.com/watch?v=lJLoAHZxMWE" TargetMode="External"/><Relationship Id="rId1000" Type="http://schemas.openxmlformats.org/officeDocument/2006/relationships/hyperlink" Target="https://www.youtube.com/watch?v=1UT4aCq24wA" TargetMode="External"/><Relationship Id="rId1084" Type="http://schemas.openxmlformats.org/officeDocument/2006/relationships/hyperlink" Target="https://www.youtube.com/watch?v=N20dY0-9Nio" TargetMode="External"/><Relationship Id="rId1305" Type="http://schemas.openxmlformats.org/officeDocument/2006/relationships/hyperlink" Target="https://www.youtube.com/watch?v=_D2sWZSHDqg&amp;t=834s" TargetMode="External"/><Relationship Id="rId107" Type="http://schemas.openxmlformats.org/officeDocument/2006/relationships/hyperlink" Target="https://www.youtube.com/watch?v=m3jwqSSyVkg" TargetMode="External"/><Relationship Id="rId454" Type="http://schemas.openxmlformats.org/officeDocument/2006/relationships/hyperlink" Target="https://www.youtube.com/watch?v=7RTlRYpr7o8" TargetMode="External"/><Relationship Id="rId661" Type="http://schemas.openxmlformats.org/officeDocument/2006/relationships/hyperlink" Target="https://www.youtube.com/watch?v=liKAbE7beNI" TargetMode="External"/><Relationship Id="rId759" Type="http://schemas.openxmlformats.org/officeDocument/2006/relationships/hyperlink" Target="https://www.youtube.com/watch?v=_OTzuNIDOOA" TargetMode="External"/><Relationship Id="rId966" Type="http://schemas.openxmlformats.org/officeDocument/2006/relationships/hyperlink" Target="https://www.youtube.com/watch?v=pIn71L7Kv9Q" TargetMode="External"/><Relationship Id="rId1291" Type="http://schemas.openxmlformats.org/officeDocument/2006/relationships/hyperlink" Target="https://www.youtube.com/watch?v=1P_XO3xfTCs" TargetMode="External"/><Relationship Id="rId1389" Type="http://schemas.openxmlformats.org/officeDocument/2006/relationships/hyperlink" Target="https://www.youtube.com/watch?v=OI3nL5YCIO8" TargetMode="External"/><Relationship Id="rId1512" Type="http://schemas.openxmlformats.org/officeDocument/2006/relationships/hyperlink" Target="https://www.youtube.com/watch?v=9QSUsKZfoQA&amp;t=156s" TargetMode="External"/><Relationship Id="rId11" Type="http://schemas.openxmlformats.org/officeDocument/2006/relationships/hyperlink" Target="https://www.youtube.com/watch?v=WU456HIXN5U" TargetMode="External"/><Relationship Id="rId314" Type="http://schemas.openxmlformats.org/officeDocument/2006/relationships/hyperlink" Target="https://www.youtube.com/watch?v=d9KgrM48iGg" TargetMode="External"/><Relationship Id="rId398" Type="http://schemas.openxmlformats.org/officeDocument/2006/relationships/hyperlink" Target="https://www.youtube.com/watch?v=ja-cxuo3ugc" TargetMode="External"/><Relationship Id="rId521" Type="http://schemas.openxmlformats.org/officeDocument/2006/relationships/hyperlink" Target="https://www.youtube.com/watch?v=CouNRYMLDmY" TargetMode="External"/><Relationship Id="rId619" Type="http://schemas.openxmlformats.org/officeDocument/2006/relationships/hyperlink" Target="https://www.youtube.com/watch?v=t5AEphve0P8" TargetMode="External"/><Relationship Id="rId1151" Type="http://schemas.openxmlformats.org/officeDocument/2006/relationships/hyperlink" Target="https://www.youtube.com/watch?v=ANDhhofT1w0" TargetMode="External"/><Relationship Id="rId1249" Type="http://schemas.openxmlformats.org/officeDocument/2006/relationships/hyperlink" Target="https://www.youtube.com/watch?v=6M1Mp5tvk-E" TargetMode="External"/><Relationship Id="rId95" Type="http://schemas.openxmlformats.org/officeDocument/2006/relationships/hyperlink" Target="https://www.youtube.com/watch?v=QEUeYDEFtsE" TargetMode="External"/><Relationship Id="rId160" Type="http://schemas.openxmlformats.org/officeDocument/2006/relationships/hyperlink" Target="https://www.youtube.com/watch?v=aXm-YqwVmbs" TargetMode="External"/><Relationship Id="rId826" Type="http://schemas.openxmlformats.org/officeDocument/2006/relationships/hyperlink" Target="https://www.youtube.com/watch?v=JDOBTQ94-S4" TargetMode="External"/><Relationship Id="rId1011" Type="http://schemas.openxmlformats.org/officeDocument/2006/relationships/hyperlink" Target="https://www.youtube.com/watch?v=8Fyp5gw_HGc&amp;t=19s" TargetMode="External"/><Relationship Id="rId1109" Type="http://schemas.openxmlformats.org/officeDocument/2006/relationships/hyperlink" Target="https://www.youtube.com/watch?v=3dYP3FhD3Po" TargetMode="External"/><Relationship Id="rId1456" Type="http://schemas.openxmlformats.org/officeDocument/2006/relationships/hyperlink" Target="https://www.youtube.com/watch?v=s9g49kgd9ao" TargetMode="External"/><Relationship Id="rId258" Type="http://schemas.openxmlformats.org/officeDocument/2006/relationships/hyperlink" Target="https://www.youtube.com/watch?v=SS0UQNsxhus" TargetMode="External"/><Relationship Id="rId465" Type="http://schemas.openxmlformats.org/officeDocument/2006/relationships/hyperlink" Target="https://www.youtube.com/watch?v=-rJtFWVJpjA" TargetMode="External"/><Relationship Id="rId672" Type="http://schemas.openxmlformats.org/officeDocument/2006/relationships/hyperlink" Target="https://www.youtube.com/watch?v=Xk3tQcQ1QcQ" TargetMode="External"/><Relationship Id="rId1095" Type="http://schemas.openxmlformats.org/officeDocument/2006/relationships/hyperlink" Target="https://www.youtube.com/watch?v=joPLKP546hk" TargetMode="External"/><Relationship Id="rId1316" Type="http://schemas.openxmlformats.org/officeDocument/2006/relationships/hyperlink" Target="https://www.youtube.com/watch?v=qzXGb7RIXmc" TargetMode="External"/><Relationship Id="rId22" Type="http://schemas.openxmlformats.org/officeDocument/2006/relationships/hyperlink" Target="https://www.youtube.com/watch?v=jMgGGixmfus" TargetMode="External"/><Relationship Id="rId118" Type="http://schemas.openxmlformats.org/officeDocument/2006/relationships/hyperlink" Target="https://www.youtube.com/watch?v=ByaheAphduQ" TargetMode="External"/><Relationship Id="rId325" Type="http://schemas.openxmlformats.org/officeDocument/2006/relationships/hyperlink" Target="https://www.youtube.com/watch?v=8iuVX1AkV_0" TargetMode="External"/><Relationship Id="rId532" Type="http://schemas.openxmlformats.org/officeDocument/2006/relationships/hyperlink" Target="https://www.youtube.com/watch?v=zyTsxv3NJzA" TargetMode="External"/><Relationship Id="rId977" Type="http://schemas.openxmlformats.org/officeDocument/2006/relationships/hyperlink" Target="https://www.youtube.com/watch?v=iGqKIfGTc-s" TargetMode="External"/><Relationship Id="rId1162" Type="http://schemas.openxmlformats.org/officeDocument/2006/relationships/hyperlink" Target="https://www.youtube.com/watch?v=vTz9mFEgYQU" TargetMode="External"/><Relationship Id="rId171" Type="http://schemas.openxmlformats.org/officeDocument/2006/relationships/hyperlink" Target="https://www.youtube.com/watch?v=f-XdG6v-RWk" TargetMode="External"/><Relationship Id="rId837" Type="http://schemas.openxmlformats.org/officeDocument/2006/relationships/hyperlink" Target="https://www.youtube.com/watch?v=KXamV4OZjYs" TargetMode="External"/><Relationship Id="rId1022" Type="http://schemas.openxmlformats.org/officeDocument/2006/relationships/hyperlink" Target="https://www.youtube.com/watch?v=NeCQOUox8zc" TargetMode="External"/><Relationship Id="rId1467" Type="http://schemas.openxmlformats.org/officeDocument/2006/relationships/hyperlink" Target="https://www.youtube.com/watch?v=8gCMYZ-alVw" TargetMode="External"/><Relationship Id="rId269" Type="http://schemas.openxmlformats.org/officeDocument/2006/relationships/hyperlink" Target="https://www.youtube.com/watch?v=7jIfpSOnmK8" TargetMode="External"/><Relationship Id="rId476" Type="http://schemas.openxmlformats.org/officeDocument/2006/relationships/hyperlink" Target="https://www.youtube.com/watch?v=QPVDHJcsv5U" TargetMode="External"/><Relationship Id="rId683" Type="http://schemas.openxmlformats.org/officeDocument/2006/relationships/hyperlink" Target="https://www.youtube.com/watch?v=vEdOCEkdY9Q" TargetMode="External"/><Relationship Id="rId890" Type="http://schemas.openxmlformats.org/officeDocument/2006/relationships/hyperlink" Target="https://www.youtube.com/watch?v=AgRVHML48XM" TargetMode="External"/><Relationship Id="rId904" Type="http://schemas.openxmlformats.org/officeDocument/2006/relationships/hyperlink" Target="https://www.youtube.com/watch?v=t5tjD9qq-98" TargetMode="External"/><Relationship Id="rId1327" Type="http://schemas.openxmlformats.org/officeDocument/2006/relationships/hyperlink" Target="https://www.youtube.com/watch?v=sZGlmV--sG4" TargetMode="External"/><Relationship Id="rId33" Type="http://schemas.openxmlformats.org/officeDocument/2006/relationships/hyperlink" Target="https://www.youtube.com/watch?v=tkF_3Ixn02I" TargetMode="External"/><Relationship Id="rId129" Type="http://schemas.openxmlformats.org/officeDocument/2006/relationships/hyperlink" Target="https://www.youtube.com/watch?v=28dLjjiriJA" TargetMode="External"/><Relationship Id="rId336" Type="http://schemas.openxmlformats.org/officeDocument/2006/relationships/hyperlink" Target="https://www.youtube.com/watch?v=UuJzHq-Ont4" TargetMode="External"/><Relationship Id="rId543" Type="http://schemas.openxmlformats.org/officeDocument/2006/relationships/hyperlink" Target="https://www.youtube.com/watch?v=s1VIjn0qPQg" TargetMode="External"/><Relationship Id="rId988" Type="http://schemas.openxmlformats.org/officeDocument/2006/relationships/hyperlink" Target="https://www.youtube.com/watch?v=C-AklzjB96w" TargetMode="External"/><Relationship Id="rId1173" Type="http://schemas.openxmlformats.org/officeDocument/2006/relationships/hyperlink" Target="https://www.youtube.com/watch?v=zNgyoAjVDhk" TargetMode="External"/><Relationship Id="rId1380" Type="http://schemas.openxmlformats.org/officeDocument/2006/relationships/hyperlink" Target="https://www.youtube.com/watch?v=qqDl6coS7wg" TargetMode="External"/><Relationship Id="rId182" Type="http://schemas.openxmlformats.org/officeDocument/2006/relationships/hyperlink" Target="https://www.youtube.com/watch?v=G3NpQQMh8jQ" TargetMode="External"/><Relationship Id="rId403" Type="http://schemas.openxmlformats.org/officeDocument/2006/relationships/hyperlink" Target="https://www.youtube.com/watch?v=5YuNKvTZtdM" TargetMode="External"/><Relationship Id="rId750" Type="http://schemas.openxmlformats.org/officeDocument/2006/relationships/hyperlink" Target="https://www.youtube.com/watch?v=dJ9wpyiJSSI" TargetMode="External"/><Relationship Id="rId848" Type="http://schemas.openxmlformats.org/officeDocument/2006/relationships/hyperlink" Target="https://www.youtube.com/watch?v=dzUx3zUv_yw" TargetMode="External"/><Relationship Id="rId1033" Type="http://schemas.openxmlformats.org/officeDocument/2006/relationships/hyperlink" Target="https://www.youtube.com/watch?v=S9RImbEoWYA" TargetMode="External"/><Relationship Id="rId1478" Type="http://schemas.openxmlformats.org/officeDocument/2006/relationships/hyperlink" Target="https://www.youtube.com/watch?v=ZyApm_PJ-W8&amp;t=65s" TargetMode="External"/><Relationship Id="rId487" Type="http://schemas.openxmlformats.org/officeDocument/2006/relationships/hyperlink" Target="https://www.youtube.com/watch?v=4gAHt9ki2xY" TargetMode="External"/><Relationship Id="rId610" Type="http://schemas.openxmlformats.org/officeDocument/2006/relationships/hyperlink" Target="https://www.youtube.com/watch?v=NhDs3OPqMQ4" TargetMode="External"/><Relationship Id="rId694" Type="http://schemas.openxmlformats.org/officeDocument/2006/relationships/hyperlink" Target="https://www.youtube.com/watch?v=M8Xez56Bg9c" TargetMode="External"/><Relationship Id="rId708" Type="http://schemas.openxmlformats.org/officeDocument/2006/relationships/hyperlink" Target="https://www.youtube.com/watch?v=JkoZriLo3fA" TargetMode="External"/><Relationship Id="rId915" Type="http://schemas.openxmlformats.org/officeDocument/2006/relationships/hyperlink" Target="https://www.youtube.com/watch?v=kZVT_WU4Pm4" TargetMode="External"/><Relationship Id="rId1240" Type="http://schemas.openxmlformats.org/officeDocument/2006/relationships/hyperlink" Target="https://www.youtube.com/watch?v=1k_PbRxkEqo" TargetMode="External"/><Relationship Id="rId1338" Type="http://schemas.openxmlformats.org/officeDocument/2006/relationships/hyperlink" Target="https://www.youtube.com/watch?v=rt5w2HzSWc0" TargetMode="External"/><Relationship Id="rId347" Type="http://schemas.openxmlformats.org/officeDocument/2006/relationships/hyperlink" Target="https://www.youtube.com/watch?v=MfzPrOKKZVo" TargetMode="External"/><Relationship Id="rId999" Type="http://schemas.openxmlformats.org/officeDocument/2006/relationships/hyperlink" Target="https://www.youtube.com/watch?v=1UT4aCq24wA" TargetMode="External"/><Relationship Id="rId1100" Type="http://schemas.openxmlformats.org/officeDocument/2006/relationships/hyperlink" Target="https://www.youtube.com/watch?v=N1wkN3CKqHY" TargetMode="External"/><Relationship Id="rId1184" Type="http://schemas.openxmlformats.org/officeDocument/2006/relationships/hyperlink" Target="https://www.youtube.com/watch?v=B3K5KRgT0oE" TargetMode="External"/><Relationship Id="rId1405" Type="http://schemas.openxmlformats.org/officeDocument/2006/relationships/hyperlink" Target="https://www.youtube.com/watch?v=lQph5joRdU8" TargetMode="External"/><Relationship Id="rId44" Type="http://schemas.openxmlformats.org/officeDocument/2006/relationships/hyperlink" Target="https://www.youtube.com/watch?v=Uq2PJjcHiqI" TargetMode="External"/><Relationship Id="rId554" Type="http://schemas.openxmlformats.org/officeDocument/2006/relationships/hyperlink" Target="https://www.youtube.com/watch?v=AuVaei10Du0" TargetMode="External"/><Relationship Id="rId761" Type="http://schemas.openxmlformats.org/officeDocument/2006/relationships/hyperlink" Target="https://www.youtube.com/watch?v=VJZ4LARPMJU&amp;t=79s" TargetMode="External"/><Relationship Id="rId859" Type="http://schemas.openxmlformats.org/officeDocument/2006/relationships/hyperlink" Target="https://www.youtube.com/watch?v=PWZrF-TGsWo" TargetMode="External"/><Relationship Id="rId1391" Type="http://schemas.openxmlformats.org/officeDocument/2006/relationships/hyperlink" Target="https://www.youtube.com/watch?v=_xxJKDZyRuE" TargetMode="External"/><Relationship Id="rId1489" Type="http://schemas.openxmlformats.org/officeDocument/2006/relationships/hyperlink" Target="https://www.youtube.com/watch?v=s4vjcCAXvVI" TargetMode="External"/><Relationship Id="rId193" Type="http://schemas.openxmlformats.org/officeDocument/2006/relationships/hyperlink" Target="https://www.youtube.com/watch?v=gmu_fBglk-A" TargetMode="External"/><Relationship Id="rId207" Type="http://schemas.openxmlformats.org/officeDocument/2006/relationships/hyperlink" Target="https://www.youtube.com/watch?v=MOkWSa69NKA" TargetMode="External"/><Relationship Id="rId414" Type="http://schemas.openxmlformats.org/officeDocument/2006/relationships/hyperlink" Target="https://www.youtube.com/watch?v=RKYffxIB9EM" TargetMode="External"/><Relationship Id="rId498" Type="http://schemas.openxmlformats.org/officeDocument/2006/relationships/hyperlink" Target="https://www.youtube.com/watch?v=d9iObjKR5yI" TargetMode="External"/><Relationship Id="rId621" Type="http://schemas.openxmlformats.org/officeDocument/2006/relationships/hyperlink" Target="https://www.youtube.com/watch?v=zm-fPGwlflY" TargetMode="External"/><Relationship Id="rId1044" Type="http://schemas.openxmlformats.org/officeDocument/2006/relationships/hyperlink" Target="https://www.youtube.com/watch?v=xkyySDtO5HU" TargetMode="External"/><Relationship Id="rId1251" Type="http://schemas.openxmlformats.org/officeDocument/2006/relationships/hyperlink" Target="https://www.youtube.com/watch?v=LAZPY_rTJLU" TargetMode="External"/><Relationship Id="rId1349" Type="http://schemas.openxmlformats.org/officeDocument/2006/relationships/hyperlink" Target="https://www.youtube.com/watch?v=1UnsEQPK3PQ" TargetMode="External"/><Relationship Id="rId260" Type="http://schemas.openxmlformats.org/officeDocument/2006/relationships/hyperlink" Target="https://www.youtube.com/watch?v=g-xyM5pVESg" TargetMode="External"/><Relationship Id="rId719" Type="http://schemas.openxmlformats.org/officeDocument/2006/relationships/hyperlink" Target="https://www.youtube.com/watch?v=I6Nwopg3FIw" TargetMode="External"/><Relationship Id="rId926" Type="http://schemas.openxmlformats.org/officeDocument/2006/relationships/hyperlink" Target="https://www.youtube.com/watch?v=ZwiLQGKP--A" TargetMode="External"/><Relationship Id="rId1111" Type="http://schemas.openxmlformats.org/officeDocument/2006/relationships/hyperlink" Target="https://www.youtube.com/watch?v=FgVpxhtCQdA" TargetMode="External"/><Relationship Id="rId55" Type="http://schemas.openxmlformats.org/officeDocument/2006/relationships/hyperlink" Target="https://www.youtube.com/watch?v=N0PD3TuLvoo" TargetMode="External"/><Relationship Id="rId120" Type="http://schemas.openxmlformats.org/officeDocument/2006/relationships/hyperlink" Target="https://www.youtube.com/watch?v=sc4OOSLMiQQ" TargetMode="External"/><Relationship Id="rId358" Type="http://schemas.openxmlformats.org/officeDocument/2006/relationships/hyperlink" Target="https://www.youtube.com/watch?v=MBzty84VgRo" TargetMode="External"/><Relationship Id="rId565" Type="http://schemas.openxmlformats.org/officeDocument/2006/relationships/hyperlink" Target="https://www.youtube.com/watch?v=O5i1SD7KFkI" TargetMode="External"/><Relationship Id="rId772" Type="http://schemas.openxmlformats.org/officeDocument/2006/relationships/hyperlink" Target="https://www.youtube.com/watch?v=yB7P6V4_zUw" TargetMode="External"/><Relationship Id="rId1195" Type="http://schemas.openxmlformats.org/officeDocument/2006/relationships/hyperlink" Target="https://www.youtube.com/watch?v=ZkrWcJXqbGA" TargetMode="External"/><Relationship Id="rId1209" Type="http://schemas.openxmlformats.org/officeDocument/2006/relationships/hyperlink" Target="https://www.youtube.com/watch?v=EKyX0QsZVJc" TargetMode="External"/><Relationship Id="rId1416" Type="http://schemas.openxmlformats.org/officeDocument/2006/relationships/hyperlink" Target="https://www.youtube.com/watch?v=DBYSIkWsAOI" TargetMode="External"/><Relationship Id="rId218" Type="http://schemas.openxmlformats.org/officeDocument/2006/relationships/hyperlink" Target="https://www.youtube.com/watch?v=apOba1F4MT4" TargetMode="External"/><Relationship Id="rId425" Type="http://schemas.openxmlformats.org/officeDocument/2006/relationships/hyperlink" Target="https://www.youtube.com/watch?v=8ZJ9Ubv74Fc" TargetMode="External"/><Relationship Id="rId632" Type="http://schemas.openxmlformats.org/officeDocument/2006/relationships/hyperlink" Target="https://www.youtube.com/watch?v=G-AjF_4Jc1I" TargetMode="External"/><Relationship Id="rId1055" Type="http://schemas.openxmlformats.org/officeDocument/2006/relationships/hyperlink" Target="https://www.youtube.com/watch?v=ozdJ_kTaZcc" TargetMode="External"/><Relationship Id="rId1262" Type="http://schemas.openxmlformats.org/officeDocument/2006/relationships/hyperlink" Target="https://www.youtube.com/watch?v=IS6hRiM7WuU" TargetMode="External"/><Relationship Id="rId271" Type="http://schemas.openxmlformats.org/officeDocument/2006/relationships/hyperlink" Target="https://www.youtube.com/watch?v=qd7yTtTb_Fc" TargetMode="External"/><Relationship Id="rId937" Type="http://schemas.openxmlformats.org/officeDocument/2006/relationships/hyperlink" Target="https://www.youtube.com/watch?v=Deab_JE4fv4" TargetMode="External"/><Relationship Id="rId1122" Type="http://schemas.openxmlformats.org/officeDocument/2006/relationships/hyperlink" Target="https://www.youtube.com/watch?v=NaCx35vC5wg" TargetMode="External"/><Relationship Id="rId66" Type="http://schemas.openxmlformats.org/officeDocument/2006/relationships/hyperlink" Target="https://www.youtube.com/watch?v=BEz8X5SUwjY" TargetMode="External"/><Relationship Id="rId131" Type="http://schemas.openxmlformats.org/officeDocument/2006/relationships/hyperlink" Target="https://www.youtube.com/watch?v=mhHQNrL_bkM" TargetMode="External"/><Relationship Id="rId369" Type="http://schemas.openxmlformats.org/officeDocument/2006/relationships/hyperlink" Target="https://www.youtube.com/watch?v=zqnotAbf-Cc" TargetMode="External"/><Relationship Id="rId576" Type="http://schemas.openxmlformats.org/officeDocument/2006/relationships/hyperlink" Target="https://www.youtube.com/watch?v=j84sUcOTBRM" TargetMode="External"/><Relationship Id="rId783" Type="http://schemas.openxmlformats.org/officeDocument/2006/relationships/hyperlink" Target="https://www.youtube.com/watch?v=orOA4dPxE98" TargetMode="External"/><Relationship Id="rId990" Type="http://schemas.openxmlformats.org/officeDocument/2006/relationships/hyperlink" Target="https://www.youtube.com/watch?v=CLCX0mlWjw0" TargetMode="External"/><Relationship Id="rId1427" Type="http://schemas.openxmlformats.org/officeDocument/2006/relationships/hyperlink" Target="https://www.youtube.com/watch?v=inDcB8LwlqI" TargetMode="External"/><Relationship Id="rId229" Type="http://schemas.openxmlformats.org/officeDocument/2006/relationships/hyperlink" Target="https://www.youtube.com/watch?v=eKtCOiQbVX0" TargetMode="External"/><Relationship Id="rId436" Type="http://schemas.openxmlformats.org/officeDocument/2006/relationships/hyperlink" Target="https://www.youtube.com/watch?v=nEEhdprZ-EE" TargetMode="External"/><Relationship Id="rId643" Type="http://schemas.openxmlformats.org/officeDocument/2006/relationships/hyperlink" Target="https://www.youtube.com/watch?v=RaNpNJVvWDI" TargetMode="External"/><Relationship Id="rId1066" Type="http://schemas.openxmlformats.org/officeDocument/2006/relationships/hyperlink" Target="https://www.youtube.com/watch?v=gzOZ5Lo3n9Y" TargetMode="External"/><Relationship Id="rId1273" Type="http://schemas.openxmlformats.org/officeDocument/2006/relationships/hyperlink" Target="https://www.youtube.com/watch?v=p08RUDejFXs" TargetMode="External"/><Relationship Id="rId1480" Type="http://schemas.openxmlformats.org/officeDocument/2006/relationships/hyperlink" Target="https://www.youtube.com/watch?v=VFJFvcNogFU" TargetMode="External"/><Relationship Id="rId850" Type="http://schemas.openxmlformats.org/officeDocument/2006/relationships/hyperlink" Target="https://www.youtube.com/watch?v=5iT09vIaZOU" TargetMode="External"/><Relationship Id="rId948" Type="http://schemas.openxmlformats.org/officeDocument/2006/relationships/hyperlink" Target="https://www.youtube.com/watch?v=AB0KeX_0T2I" TargetMode="External"/><Relationship Id="rId1133" Type="http://schemas.openxmlformats.org/officeDocument/2006/relationships/hyperlink" Target="https://www.youtube.com/watch?v=aEAK6N982oQ" TargetMode="External"/><Relationship Id="rId77" Type="http://schemas.openxmlformats.org/officeDocument/2006/relationships/hyperlink" Target="https://www.youtube.com/watch?v=iS7CE9mrtI4" TargetMode="External"/><Relationship Id="rId282" Type="http://schemas.openxmlformats.org/officeDocument/2006/relationships/hyperlink" Target="https://www.youtube.com/watch?v=OBViSvvLu-s" TargetMode="External"/><Relationship Id="rId503" Type="http://schemas.openxmlformats.org/officeDocument/2006/relationships/hyperlink" Target="https://www.youtube.com/watch?v=JNg9hu1QURw" TargetMode="External"/><Relationship Id="rId587" Type="http://schemas.openxmlformats.org/officeDocument/2006/relationships/hyperlink" Target="https://www.youtube.com/watch?v=yZ08CJsgurU" TargetMode="External"/><Relationship Id="rId710" Type="http://schemas.openxmlformats.org/officeDocument/2006/relationships/hyperlink" Target="https://www.youtube.com/watch?v=hPD7CW4JiSA" TargetMode="External"/><Relationship Id="rId808" Type="http://schemas.openxmlformats.org/officeDocument/2006/relationships/hyperlink" Target="https://www.youtube.com/watch?v=yCrftsxElf8" TargetMode="External"/><Relationship Id="rId1340" Type="http://schemas.openxmlformats.org/officeDocument/2006/relationships/hyperlink" Target="https://www.youtube.com/watch?v=kvEIBfEnwXM" TargetMode="External"/><Relationship Id="rId1438" Type="http://schemas.openxmlformats.org/officeDocument/2006/relationships/hyperlink" Target="https://www.youtube.com/watch?v=tPgOVeqnOcc" TargetMode="External"/><Relationship Id="rId8" Type="http://schemas.openxmlformats.org/officeDocument/2006/relationships/hyperlink" Target="https://www.youtube.com/watch?v=FytdS2vMJfU" TargetMode="External"/><Relationship Id="rId142" Type="http://schemas.openxmlformats.org/officeDocument/2006/relationships/hyperlink" Target="https://www.youtube.com/watch?v=OpsoPcAUMbw" TargetMode="External"/><Relationship Id="rId447" Type="http://schemas.openxmlformats.org/officeDocument/2006/relationships/hyperlink" Target="https://www.youtube.com/watch?v=myyrtrylWQs" TargetMode="External"/><Relationship Id="rId794" Type="http://schemas.openxmlformats.org/officeDocument/2006/relationships/hyperlink" Target="https://www.youtube.com/watch?v=BNly0XIZX6c" TargetMode="External"/><Relationship Id="rId1077" Type="http://schemas.openxmlformats.org/officeDocument/2006/relationships/hyperlink" Target="https://www.youtube.com/watch?v=a30EnICYBUA" TargetMode="External"/><Relationship Id="rId1200" Type="http://schemas.openxmlformats.org/officeDocument/2006/relationships/hyperlink" Target="https://www.youtube.com/watch?v=j53ZVDx4pYc" TargetMode="External"/><Relationship Id="rId654" Type="http://schemas.openxmlformats.org/officeDocument/2006/relationships/hyperlink" Target="https://www.youtube.com/watch?v=p4NkqPPh2fk" TargetMode="External"/><Relationship Id="rId861" Type="http://schemas.openxmlformats.org/officeDocument/2006/relationships/hyperlink" Target="https://www.youtube.com/watch?v=S2ePhtW_O5A" TargetMode="External"/><Relationship Id="rId959" Type="http://schemas.openxmlformats.org/officeDocument/2006/relationships/hyperlink" Target="https://www.youtube.com/watch?v=Xsq9jAEpAY8" TargetMode="External"/><Relationship Id="rId1284" Type="http://schemas.openxmlformats.org/officeDocument/2006/relationships/hyperlink" Target="https://www.youtube.com/watch?v=69M5XJQEYX4" TargetMode="External"/><Relationship Id="rId1491" Type="http://schemas.openxmlformats.org/officeDocument/2006/relationships/hyperlink" Target="https://www.youtube.com/watch?v=wfQX8QWcWgI" TargetMode="External"/><Relationship Id="rId1505" Type="http://schemas.openxmlformats.org/officeDocument/2006/relationships/hyperlink" Target="https://www.youtube.com/watch?v=ahKeSqFT0Nk" TargetMode="External"/><Relationship Id="rId293" Type="http://schemas.openxmlformats.org/officeDocument/2006/relationships/hyperlink" Target="https://www.youtube.com/watch?v=cKIAV15AZcI" TargetMode="External"/><Relationship Id="rId307" Type="http://schemas.openxmlformats.org/officeDocument/2006/relationships/hyperlink" Target="https://www.youtube.com/watch?v=R7mzbp-9vbk" TargetMode="External"/><Relationship Id="rId514" Type="http://schemas.openxmlformats.org/officeDocument/2006/relationships/hyperlink" Target="https://www.youtube.com/watch?v=_xIbCmTtK8s" TargetMode="External"/><Relationship Id="rId721" Type="http://schemas.openxmlformats.org/officeDocument/2006/relationships/hyperlink" Target="https://www.youtube.com/watch?v=QT3p6iGNrkU" TargetMode="External"/><Relationship Id="rId1144" Type="http://schemas.openxmlformats.org/officeDocument/2006/relationships/hyperlink" Target="https://www.youtube.com/watch?v=bGDeGR7DrFw" TargetMode="External"/><Relationship Id="rId1351" Type="http://schemas.openxmlformats.org/officeDocument/2006/relationships/hyperlink" Target="https://www.youtube.com/watch?v=bD-uUsBgY-w" TargetMode="External"/><Relationship Id="rId1449" Type="http://schemas.openxmlformats.org/officeDocument/2006/relationships/hyperlink" Target="https://www.youtube.com/watch?v=OmWUkxANoEk" TargetMode="External"/><Relationship Id="rId88" Type="http://schemas.openxmlformats.org/officeDocument/2006/relationships/hyperlink" Target="https://www.youtube.com/watch?v=rNhQIKC2jPM" TargetMode="External"/><Relationship Id="rId153" Type="http://schemas.openxmlformats.org/officeDocument/2006/relationships/hyperlink" Target="https://www.youtube.com/watch?v=FNqQxPkLmPI" TargetMode="External"/><Relationship Id="rId360" Type="http://schemas.openxmlformats.org/officeDocument/2006/relationships/hyperlink" Target="https://www.youtube.com/watch?v=nCmJgIvSqfU" TargetMode="External"/><Relationship Id="rId598" Type="http://schemas.openxmlformats.org/officeDocument/2006/relationships/hyperlink" Target="https://www.youtube.com/watch?v=fyMRRD_YeRI" TargetMode="External"/><Relationship Id="rId819" Type="http://schemas.openxmlformats.org/officeDocument/2006/relationships/hyperlink" Target="https://www.youtube.com/watch?v=OAcu0ZHtcXc" TargetMode="External"/><Relationship Id="rId1004" Type="http://schemas.openxmlformats.org/officeDocument/2006/relationships/hyperlink" Target="https://www.youtube.com/watch?v=a6bj2Qddmzk" TargetMode="External"/><Relationship Id="rId1211" Type="http://schemas.openxmlformats.org/officeDocument/2006/relationships/hyperlink" Target="https://www.youtube.com/watch?v=DrTFGS7SoCg" TargetMode="External"/><Relationship Id="rId220" Type="http://schemas.openxmlformats.org/officeDocument/2006/relationships/hyperlink" Target="https://www.youtube.com/watch?v=CtiARMXwI0Q" TargetMode="External"/><Relationship Id="rId458" Type="http://schemas.openxmlformats.org/officeDocument/2006/relationships/hyperlink" Target="https://www.youtube.com/watch?v=oYXPvuD_ejM" TargetMode="External"/><Relationship Id="rId665" Type="http://schemas.openxmlformats.org/officeDocument/2006/relationships/hyperlink" Target="https://www.youtube.com/watch?v=afXofZLlzB4" TargetMode="External"/><Relationship Id="rId872" Type="http://schemas.openxmlformats.org/officeDocument/2006/relationships/hyperlink" Target="https://www.youtube.com/watch?v=7gTT37SeSUc" TargetMode="External"/><Relationship Id="rId1088" Type="http://schemas.openxmlformats.org/officeDocument/2006/relationships/hyperlink" Target="https://www.youtube.com/watch?v=3dgPn1KOovw" TargetMode="External"/><Relationship Id="rId1295" Type="http://schemas.openxmlformats.org/officeDocument/2006/relationships/hyperlink" Target="https://www.youtube.com/watch?v=F2WG7neA31s" TargetMode="External"/><Relationship Id="rId1309" Type="http://schemas.openxmlformats.org/officeDocument/2006/relationships/hyperlink" Target="https://www.youtube.com/watch?v=N6IDjOR1OY0" TargetMode="External"/><Relationship Id="rId1516" Type="http://schemas.openxmlformats.org/officeDocument/2006/relationships/vmlDrawing" Target="../drawings/vmlDrawing1.vml"/><Relationship Id="rId15" Type="http://schemas.openxmlformats.org/officeDocument/2006/relationships/hyperlink" Target="https://www.youtube.com/watch?v=mjFek0gF97s" TargetMode="External"/><Relationship Id="rId318" Type="http://schemas.openxmlformats.org/officeDocument/2006/relationships/hyperlink" Target="https://www.youtube.com/watch?v=2uOiM67vK6A" TargetMode="External"/><Relationship Id="rId525" Type="http://schemas.openxmlformats.org/officeDocument/2006/relationships/hyperlink" Target="https://www.youtube.com/watch?v=ziCW-l-SXRM" TargetMode="External"/><Relationship Id="rId732" Type="http://schemas.openxmlformats.org/officeDocument/2006/relationships/hyperlink" Target="https://www.youtube.com/watch?v=w2e5eqI49cE" TargetMode="External"/><Relationship Id="rId1155" Type="http://schemas.openxmlformats.org/officeDocument/2006/relationships/hyperlink" Target="https://www.youtube.com/watch?v=wEalKzas5Ig" TargetMode="External"/><Relationship Id="rId1362" Type="http://schemas.openxmlformats.org/officeDocument/2006/relationships/hyperlink" Target="https://www.youtube.com/watch?v=_CKZQa18hcY" TargetMode="External"/><Relationship Id="rId99" Type="http://schemas.openxmlformats.org/officeDocument/2006/relationships/hyperlink" Target="https://www.youtube.com/watch?v=8qjQH_-WzyE" TargetMode="External"/><Relationship Id="rId164" Type="http://schemas.openxmlformats.org/officeDocument/2006/relationships/hyperlink" Target="https://www.youtube.com/watch?v=knJJGEYwaZw" TargetMode="External"/><Relationship Id="rId371" Type="http://schemas.openxmlformats.org/officeDocument/2006/relationships/hyperlink" Target="https://www.youtube.com/watch?v=oeFU8Lk35BI" TargetMode="External"/><Relationship Id="rId1015" Type="http://schemas.openxmlformats.org/officeDocument/2006/relationships/hyperlink" Target="https://www.youtube.com/watch?v=ll-fhgVbj1I" TargetMode="External"/><Relationship Id="rId1222" Type="http://schemas.openxmlformats.org/officeDocument/2006/relationships/hyperlink" Target="https://www.youtube.com/watch?v=RfiT3REVHxQ" TargetMode="External"/><Relationship Id="rId469" Type="http://schemas.openxmlformats.org/officeDocument/2006/relationships/hyperlink" Target="https://www.youtube.com/watch?v=KBA7GLExw3o" TargetMode="External"/><Relationship Id="rId676" Type="http://schemas.openxmlformats.org/officeDocument/2006/relationships/hyperlink" Target="https://www.youtube.com/watch?v=55sjF1l4Hu0" TargetMode="External"/><Relationship Id="rId883" Type="http://schemas.openxmlformats.org/officeDocument/2006/relationships/hyperlink" Target="https://www.youtube.com/watch?v=glBt8I5y1b8" TargetMode="External"/><Relationship Id="rId1099" Type="http://schemas.openxmlformats.org/officeDocument/2006/relationships/hyperlink" Target="https://www.youtube.com/watch?v=N1wkN3CKqHY" TargetMode="External"/><Relationship Id="rId26" Type="http://schemas.openxmlformats.org/officeDocument/2006/relationships/hyperlink" Target="https://www.youtube.com/watch?v=KVDRl_wLqdM" TargetMode="External"/><Relationship Id="rId231" Type="http://schemas.openxmlformats.org/officeDocument/2006/relationships/hyperlink" Target="https://www.youtube.com/watch?v=vnw9dW2QgYk" TargetMode="External"/><Relationship Id="rId329" Type="http://schemas.openxmlformats.org/officeDocument/2006/relationships/hyperlink" Target="https://www.youtube.com/watch?v=Um1LJAfSPoo" TargetMode="External"/><Relationship Id="rId536" Type="http://schemas.openxmlformats.org/officeDocument/2006/relationships/hyperlink" Target="https://www.youtube.com/watch?v=R_G2Gd70LiY" TargetMode="External"/><Relationship Id="rId1166" Type="http://schemas.openxmlformats.org/officeDocument/2006/relationships/hyperlink" Target="https://www.youtube.com/watch?v=nUfn2eRsHgo" TargetMode="External"/><Relationship Id="rId1373" Type="http://schemas.openxmlformats.org/officeDocument/2006/relationships/hyperlink" Target="https://www.youtube.com/watch?v=Fb11XAvWeyE" TargetMode="External"/><Relationship Id="rId175" Type="http://schemas.openxmlformats.org/officeDocument/2006/relationships/hyperlink" Target="https://www.youtube.com/watch?v=lXmhJr1LDyI" TargetMode="External"/><Relationship Id="rId743" Type="http://schemas.openxmlformats.org/officeDocument/2006/relationships/hyperlink" Target="https://www.youtube.com/watch?v=kKbQvD24QPY" TargetMode="External"/><Relationship Id="rId950" Type="http://schemas.openxmlformats.org/officeDocument/2006/relationships/hyperlink" Target="https://www.youtube.com/watch?v=VDqAX3plBww" TargetMode="External"/><Relationship Id="rId1026" Type="http://schemas.openxmlformats.org/officeDocument/2006/relationships/hyperlink" Target="https://www.youtube.com/watch?v=gPdm-EF13GU" TargetMode="External"/><Relationship Id="rId382" Type="http://schemas.openxmlformats.org/officeDocument/2006/relationships/hyperlink" Target="https://www.youtube.com/watch?v=pAHRrR6eeDU" TargetMode="External"/><Relationship Id="rId603" Type="http://schemas.openxmlformats.org/officeDocument/2006/relationships/hyperlink" Target="https://www.youtube.com/watch?v=tNKCTknE59M" TargetMode="External"/><Relationship Id="rId687" Type="http://schemas.openxmlformats.org/officeDocument/2006/relationships/hyperlink" Target="https://www.youtube.com/watch?v=Uk3mD3cAFXg" TargetMode="External"/><Relationship Id="rId810" Type="http://schemas.openxmlformats.org/officeDocument/2006/relationships/hyperlink" Target="https://www.youtube.com/watch?v=c0qRokhkADI" TargetMode="External"/><Relationship Id="rId908" Type="http://schemas.openxmlformats.org/officeDocument/2006/relationships/hyperlink" Target="https://www.youtube.com/watch?v=tpUBWJjtzrA" TargetMode="External"/><Relationship Id="rId1233" Type="http://schemas.openxmlformats.org/officeDocument/2006/relationships/hyperlink" Target="https://www.youtube.com/watch?v=SNAHZpRl3go" TargetMode="External"/><Relationship Id="rId1440" Type="http://schemas.openxmlformats.org/officeDocument/2006/relationships/hyperlink" Target="https://www.youtube.com/watch?v=sEg8fP2ckhI" TargetMode="External"/><Relationship Id="rId242" Type="http://schemas.openxmlformats.org/officeDocument/2006/relationships/hyperlink" Target="https://www.youtube.com/watch?v=vSLKEwGRgbY" TargetMode="External"/><Relationship Id="rId894" Type="http://schemas.openxmlformats.org/officeDocument/2006/relationships/hyperlink" Target="https://www.youtube.com/watch?v=xuKnWRKpLyM" TargetMode="External"/><Relationship Id="rId1177" Type="http://schemas.openxmlformats.org/officeDocument/2006/relationships/hyperlink" Target="https://www.youtube.com/watch?v=9qgkONu6nbk" TargetMode="External"/><Relationship Id="rId1300" Type="http://schemas.openxmlformats.org/officeDocument/2006/relationships/hyperlink" Target="https://www.youtube.com/watch?v=mcxquOK_mY8" TargetMode="External"/><Relationship Id="rId37" Type="http://schemas.openxmlformats.org/officeDocument/2006/relationships/hyperlink" Target="https://www.youtube.com/watch?v=Wpkt3HpzBTs" TargetMode="External"/><Relationship Id="rId102" Type="http://schemas.openxmlformats.org/officeDocument/2006/relationships/hyperlink" Target="https://www.youtube.com/watch?v=vHWsmGyjOk0" TargetMode="External"/><Relationship Id="rId547" Type="http://schemas.openxmlformats.org/officeDocument/2006/relationships/hyperlink" Target="https://www.youtube.com/watch?v=m9xF54UZFuY" TargetMode="External"/><Relationship Id="rId754" Type="http://schemas.openxmlformats.org/officeDocument/2006/relationships/hyperlink" Target="https://www.youtube.com/watch?v=AjEKOFHh4yM" TargetMode="External"/><Relationship Id="rId961" Type="http://schemas.openxmlformats.org/officeDocument/2006/relationships/hyperlink" Target="https://www.youtube.com/watch?v=-HWLO-7d98U" TargetMode="External"/><Relationship Id="rId1384" Type="http://schemas.openxmlformats.org/officeDocument/2006/relationships/hyperlink" Target="https://www.youtube.com/watch?v=gtJ9OzJIB_c" TargetMode="External"/><Relationship Id="rId90" Type="http://schemas.openxmlformats.org/officeDocument/2006/relationships/hyperlink" Target="https://www.youtube.com/watch?v=FndfcBhZklU" TargetMode="External"/><Relationship Id="rId186" Type="http://schemas.openxmlformats.org/officeDocument/2006/relationships/hyperlink" Target="https://www.youtube.com/watch?v=0uPW7Jf9y7o" TargetMode="External"/><Relationship Id="rId393" Type="http://schemas.openxmlformats.org/officeDocument/2006/relationships/hyperlink" Target="https://www.youtube.com/watch?v=wm8QHjKcDf8" TargetMode="External"/><Relationship Id="rId407" Type="http://schemas.openxmlformats.org/officeDocument/2006/relationships/hyperlink" Target="https://www.youtube.com/watch?v=182HueOxCaU" TargetMode="External"/><Relationship Id="rId614" Type="http://schemas.openxmlformats.org/officeDocument/2006/relationships/hyperlink" Target="https://www.youtube.com/watch?v=T-iBVjoTxpY" TargetMode="External"/><Relationship Id="rId821" Type="http://schemas.openxmlformats.org/officeDocument/2006/relationships/hyperlink" Target="https://www.youtube.com/watch?v=F4X3ljkLFP8" TargetMode="External"/><Relationship Id="rId1037" Type="http://schemas.openxmlformats.org/officeDocument/2006/relationships/hyperlink" Target="https://www.youtube.com/watch?v=EfHkupTL5wU" TargetMode="External"/><Relationship Id="rId1244" Type="http://schemas.openxmlformats.org/officeDocument/2006/relationships/hyperlink" Target="https://www.youtube.com/watch?v=-pTe3fDFF7U" TargetMode="External"/><Relationship Id="rId1451" Type="http://schemas.openxmlformats.org/officeDocument/2006/relationships/hyperlink" Target="https://www.youtube.com/watch?v=5IYA6g6rNW0" TargetMode="External"/><Relationship Id="rId253" Type="http://schemas.openxmlformats.org/officeDocument/2006/relationships/hyperlink" Target="https://www.youtube.com/watch?v=08Xwx9vsy6w" TargetMode="External"/><Relationship Id="rId460" Type="http://schemas.openxmlformats.org/officeDocument/2006/relationships/hyperlink" Target="https://www.youtube.com/watch?v=Cs9JbmZ0poM" TargetMode="External"/><Relationship Id="rId698" Type="http://schemas.openxmlformats.org/officeDocument/2006/relationships/hyperlink" Target="https://www.youtube.com/watch?v=fKsfq4rFzbA" TargetMode="External"/><Relationship Id="rId919" Type="http://schemas.openxmlformats.org/officeDocument/2006/relationships/hyperlink" Target="https://www.youtube.com/watch?v=KdiEMEbTV1M" TargetMode="External"/><Relationship Id="rId1090" Type="http://schemas.openxmlformats.org/officeDocument/2006/relationships/hyperlink" Target="https://www.youtube.com/watch?v=Aivw6qVhabo" TargetMode="External"/><Relationship Id="rId1104" Type="http://schemas.openxmlformats.org/officeDocument/2006/relationships/hyperlink" Target="https://www.youtube.com/watch?v=eVhJjqlSE8s" TargetMode="External"/><Relationship Id="rId1311" Type="http://schemas.openxmlformats.org/officeDocument/2006/relationships/hyperlink" Target="https://www.youtube.com/watch?v=mScbp58xwJE" TargetMode="External"/><Relationship Id="rId48" Type="http://schemas.openxmlformats.org/officeDocument/2006/relationships/hyperlink" Target="https://www.youtube.com/watch?v=LdrmgXtd_rs" TargetMode="External"/><Relationship Id="rId113" Type="http://schemas.openxmlformats.org/officeDocument/2006/relationships/hyperlink" Target="https://www.youtube.com/watch?v=TGgYE0Ui0co" TargetMode="External"/><Relationship Id="rId320" Type="http://schemas.openxmlformats.org/officeDocument/2006/relationships/hyperlink" Target="https://www.youtube.com/watch?v=Y1SUVA0PU1o" TargetMode="External"/><Relationship Id="rId558" Type="http://schemas.openxmlformats.org/officeDocument/2006/relationships/hyperlink" Target="https://www.youtube.com/watch?v=FKg_FjS3qZw" TargetMode="External"/><Relationship Id="rId765" Type="http://schemas.openxmlformats.org/officeDocument/2006/relationships/hyperlink" Target="https://www.youtube.com/watch?v=4fTC0cZiBus" TargetMode="External"/><Relationship Id="rId972" Type="http://schemas.openxmlformats.org/officeDocument/2006/relationships/hyperlink" Target="https://www.youtube.com/watch?v=G2ke7Higm-Y" TargetMode="External"/><Relationship Id="rId1188" Type="http://schemas.openxmlformats.org/officeDocument/2006/relationships/hyperlink" Target="https://www.youtube.com/watch?v=SmB_GUlrfzk" TargetMode="External"/><Relationship Id="rId1395" Type="http://schemas.openxmlformats.org/officeDocument/2006/relationships/hyperlink" Target="https://www.youtube.com/watch?v=vmOlaD1O5rg" TargetMode="External"/><Relationship Id="rId1409" Type="http://schemas.openxmlformats.org/officeDocument/2006/relationships/hyperlink" Target="https://www.youtube.com/watch?v=Zused4CGMw4" TargetMode="External"/><Relationship Id="rId197" Type="http://schemas.openxmlformats.org/officeDocument/2006/relationships/hyperlink" Target="https://www.youtube.com/watch?v=91dtNzk71IA" TargetMode="External"/><Relationship Id="rId418" Type="http://schemas.openxmlformats.org/officeDocument/2006/relationships/hyperlink" Target="https://www.youtube.com/watch?v=y-v-Ijc7W3Y" TargetMode="External"/><Relationship Id="rId625" Type="http://schemas.openxmlformats.org/officeDocument/2006/relationships/hyperlink" Target="https://www.youtube.com/watch?v=kpktr2ml8m8" TargetMode="External"/><Relationship Id="rId832" Type="http://schemas.openxmlformats.org/officeDocument/2006/relationships/hyperlink" Target="https://www.youtube.com/watch?v=o4_iAmYXDzg" TargetMode="External"/><Relationship Id="rId1048" Type="http://schemas.openxmlformats.org/officeDocument/2006/relationships/hyperlink" Target="https://www.youtube.com/watch?v=GCo89ggyUKw" TargetMode="External"/><Relationship Id="rId1255" Type="http://schemas.openxmlformats.org/officeDocument/2006/relationships/hyperlink" Target="https://www.youtube.com/watch?v=lnII4AH2rHw" TargetMode="External"/><Relationship Id="rId1462" Type="http://schemas.openxmlformats.org/officeDocument/2006/relationships/hyperlink" Target="https://www.youtube.com/watch?v=3Pat7agSMJU&amp;t=22s" TargetMode="External"/><Relationship Id="rId264" Type="http://schemas.openxmlformats.org/officeDocument/2006/relationships/hyperlink" Target="https://www.youtube.com/watch?v=3f7b_ZE5B1Y" TargetMode="External"/><Relationship Id="rId471" Type="http://schemas.openxmlformats.org/officeDocument/2006/relationships/hyperlink" Target="https://www.youtube.com/watch?v=DoYL7K2djDY" TargetMode="External"/><Relationship Id="rId1115" Type="http://schemas.openxmlformats.org/officeDocument/2006/relationships/hyperlink" Target="https://www.youtube.com/watch?v=n0Ekb7yhf18" TargetMode="External"/><Relationship Id="rId1322" Type="http://schemas.openxmlformats.org/officeDocument/2006/relationships/hyperlink" Target="https://www.youtube.com/watch?v=strZVEaixcs" TargetMode="External"/><Relationship Id="rId59" Type="http://schemas.openxmlformats.org/officeDocument/2006/relationships/hyperlink" Target="https://www.youtube.com/watch?v=dp7l5qmLHJI" TargetMode="External"/><Relationship Id="rId124" Type="http://schemas.openxmlformats.org/officeDocument/2006/relationships/hyperlink" Target="https://www.youtube.com/watch?v=s3LVHHEe2vc" TargetMode="External"/><Relationship Id="rId569" Type="http://schemas.openxmlformats.org/officeDocument/2006/relationships/hyperlink" Target="https://www.youtube.com/watch?v=JbxzX8kwig4" TargetMode="External"/><Relationship Id="rId776" Type="http://schemas.openxmlformats.org/officeDocument/2006/relationships/hyperlink" Target="https://www.youtube.com/watch?v=hFK3wIxZt3g" TargetMode="External"/><Relationship Id="rId983" Type="http://schemas.openxmlformats.org/officeDocument/2006/relationships/hyperlink" Target="https://www.youtube.com/watch?v=9fu_xDvkBMk" TargetMode="External"/><Relationship Id="rId1199" Type="http://schemas.openxmlformats.org/officeDocument/2006/relationships/hyperlink" Target="https://www.youtube.com/watch?v=j53ZVDx4pYc" TargetMode="External"/><Relationship Id="rId331" Type="http://schemas.openxmlformats.org/officeDocument/2006/relationships/hyperlink" Target="https://www.youtube.com/watch?v=itgdRwuvtN0" TargetMode="External"/><Relationship Id="rId429" Type="http://schemas.openxmlformats.org/officeDocument/2006/relationships/hyperlink" Target="https://www.youtube.com/watch?v=gKt4SG-pAmw" TargetMode="External"/><Relationship Id="rId636" Type="http://schemas.openxmlformats.org/officeDocument/2006/relationships/hyperlink" Target="https://www.youtube.com/watch?v=olQlPZuEWLY" TargetMode="External"/><Relationship Id="rId1059" Type="http://schemas.openxmlformats.org/officeDocument/2006/relationships/hyperlink" Target="https://www.youtube.com/watch?v=_nyKGkDh6WM" TargetMode="External"/><Relationship Id="rId1266" Type="http://schemas.openxmlformats.org/officeDocument/2006/relationships/hyperlink" Target="https://www.youtube.com/watch?v=6KN0GnYv6xQ" TargetMode="External"/><Relationship Id="rId1473" Type="http://schemas.openxmlformats.org/officeDocument/2006/relationships/hyperlink" Target="https://www.youtube.com/watch?v=qIQN0DtO2Z8" TargetMode="External"/><Relationship Id="rId843" Type="http://schemas.openxmlformats.org/officeDocument/2006/relationships/hyperlink" Target="https://www.youtube.com/watch?v=mK5DuxKw-I8" TargetMode="External"/><Relationship Id="rId1126" Type="http://schemas.openxmlformats.org/officeDocument/2006/relationships/hyperlink" Target="https://www.youtube.com/watch?v=4VaCcFKHkSY" TargetMode="External"/><Relationship Id="rId275" Type="http://schemas.openxmlformats.org/officeDocument/2006/relationships/hyperlink" Target="https://www.youtube.com/watch?v=agP31XI_FxA" TargetMode="External"/><Relationship Id="rId482" Type="http://schemas.openxmlformats.org/officeDocument/2006/relationships/hyperlink" Target="https://www.youtube.com/watch?v=bEc29vVNLOc" TargetMode="External"/><Relationship Id="rId703" Type="http://schemas.openxmlformats.org/officeDocument/2006/relationships/hyperlink" Target="https://www.youtube.com/watch?v=8xbYHg11ROo" TargetMode="External"/><Relationship Id="rId910" Type="http://schemas.openxmlformats.org/officeDocument/2006/relationships/hyperlink" Target="https://www.youtube.com/watch?v=Cuelsn9VyZQ" TargetMode="External"/><Relationship Id="rId1333" Type="http://schemas.openxmlformats.org/officeDocument/2006/relationships/hyperlink" Target="https://www.youtube.com/watch?v=XfaMChybaCc" TargetMode="External"/><Relationship Id="rId135" Type="http://schemas.openxmlformats.org/officeDocument/2006/relationships/hyperlink" Target="https://www.youtube.com/watch?v=IAmXafhUmYc" TargetMode="External"/><Relationship Id="rId342" Type="http://schemas.openxmlformats.org/officeDocument/2006/relationships/hyperlink" Target="https://www.youtube.com/watch?v=2Ew9deAuPwU" TargetMode="External"/><Relationship Id="rId787" Type="http://schemas.openxmlformats.org/officeDocument/2006/relationships/hyperlink" Target="https://www.youtube.com/watch?v=dlfE6JbvIYI" TargetMode="External"/><Relationship Id="rId994" Type="http://schemas.openxmlformats.org/officeDocument/2006/relationships/hyperlink" Target="https://www.youtube.com/watch?v=4xWwhXcAjhU" TargetMode="External"/><Relationship Id="rId1400" Type="http://schemas.openxmlformats.org/officeDocument/2006/relationships/hyperlink" Target="https://www.youtube.com/watch?v=SNpVBfgzPmo" TargetMode="External"/><Relationship Id="rId202" Type="http://schemas.openxmlformats.org/officeDocument/2006/relationships/hyperlink" Target="https://www.youtube.com/watch?v=nmbYnYYpa6g" TargetMode="External"/><Relationship Id="rId647" Type="http://schemas.openxmlformats.org/officeDocument/2006/relationships/hyperlink" Target="https://www.youtube.com/watch?v=jQ47l4DT1BY" TargetMode="External"/><Relationship Id="rId854" Type="http://schemas.openxmlformats.org/officeDocument/2006/relationships/hyperlink" Target="https://www.youtube.com/watch?v=wXoImJcJYxQ" TargetMode="External"/><Relationship Id="rId1277" Type="http://schemas.openxmlformats.org/officeDocument/2006/relationships/hyperlink" Target="https://www.youtube.com/watch?v=Iz3TO-dXkSI" TargetMode="External"/><Relationship Id="rId1484" Type="http://schemas.openxmlformats.org/officeDocument/2006/relationships/hyperlink" Target="https://www.youtube.com/watch?v=SPD35eCSgDk" TargetMode="External"/><Relationship Id="rId286" Type="http://schemas.openxmlformats.org/officeDocument/2006/relationships/hyperlink" Target="https://www.youtube.com/watch?v=vdwHHPZwNEo" TargetMode="External"/><Relationship Id="rId493" Type="http://schemas.openxmlformats.org/officeDocument/2006/relationships/hyperlink" Target="https://www.youtube.com/watch?v=jaw4U_s24zo" TargetMode="External"/><Relationship Id="rId507" Type="http://schemas.openxmlformats.org/officeDocument/2006/relationships/hyperlink" Target="https://www.youtube.com/watch?v=xjZO-uNelDI" TargetMode="External"/><Relationship Id="rId714" Type="http://schemas.openxmlformats.org/officeDocument/2006/relationships/hyperlink" Target="https://www.youtube.com/watch?v=dlQfycnk550" TargetMode="External"/><Relationship Id="rId921" Type="http://schemas.openxmlformats.org/officeDocument/2006/relationships/hyperlink" Target="https://www.youtube.com/watch?v=9Zummy0j6Ws" TargetMode="External"/><Relationship Id="rId1137" Type="http://schemas.openxmlformats.org/officeDocument/2006/relationships/hyperlink" Target="https://www.youtube.com/watch?v=i24adZlRCZk" TargetMode="External"/><Relationship Id="rId1344" Type="http://schemas.openxmlformats.org/officeDocument/2006/relationships/hyperlink" Target="https://www.youtube.com/watch?v=vB9JqlUiYUk" TargetMode="External"/><Relationship Id="rId50" Type="http://schemas.openxmlformats.org/officeDocument/2006/relationships/hyperlink" Target="https://www.youtube.com/watch?v=gbWoqwJKhbM" TargetMode="External"/><Relationship Id="rId146" Type="http://schemas.openxmlformats.org/officeDocument/2006/relationships/hyperlink" Target="https://www.youtube.com/watch?v=4yz6ZL-TC94" TargetMode="External"/><Relationship Id="rId353" Type="http://schemas.openxmlformats.org/officeDocument/2006/relationships/hyperlink" Target="https://www.youtube.com/watch?v=17Jnr2hr0ro" TargetMode="External"/><Relationship Id="rId560" Type="http://schemas.openxmlformats.org/officeDocument/2006/relationships/hyperlink" Target="https://www.youtube.com/watch?v=EHQ6eLHDs78" TargetMode="External"/><Relationship Id="rId798" Type="http://schemas.openxmlformats.org/officeDocument/2006/relationships/hyperlink" Target="https://www.youtube.com/watch?v=w1UAQGgnz4A" TargetMode="External"/><Relationship Id="rId1190" Type="http://schemas.openxmlformats.org/officeDocument/2006/relationships/hyperlink" Target="https://www.youtube.com/watch?v=YtD-Ro9OJRQ" TargetMode="External"/><Relationship Id="rId1204" Type="http://schemas.openxmlformats.org/officeDocument/2006/relationships/hyperlink" Target="https://www.youtube.com/watch?v=84agoVdaycE" TargetMode="External"/><Relationship Id="rId1411" Type="http://schemas.openxmlformats.org/officeDocument/2006/relationships/hyperlink" Target="https://www.youtube.com/watch?v=KCUZ6hBgxc0" TargetMode="External"/><Relationship Id="rId213" Type="http://schemas.openxmlformats.org/officeDocument/2006/relationships/hyperlink" Target="https://www.youtube.com/watch?v=Vf5BOYF0S3Y" TargetMode="External"/><Relationship Id="rId420" Type="http://schemas.openxmlformats.org/officeDocument/2006/relationships/hyperlink" Target="https://www.youtube.com/watch?v=zVH1ZOi2_yk" TargetMode="External"/><Relationship Id="rId658" Type="http://schemas.openxmlformats.org/officeDocument/2006/relationships/hyperlink" Target="https://www.youtube.com/watch?v=GpEk4HU0r2Y" TargetMode="External"/><Relationship Id="rId865" Type="http://schemas.openxmlformats.org/officeDocument/2006/relationships/hyperlink" Target="https://www.youtube.com/watch?v=tRgTeYpgv8c" TargetMode="External"/><Relationship Id="rId1050" Type="http://schemas.openxmlformats.org/officeDocument/2006/relationships/hyperlink" Target="https://www.youtube.com/watch?v=vOOkxcKaZEo" TargetMode="External"/><Relationship Id="rId1288" Type="http://schemas.openxmlformats.org/officeDocument/2006/relationships/hyperlink" Target="https://www.youtube.com/watch?v=1Gop0_4D5pE" TargetMode="External"/><Relationship Id="rId1495" Type="http://schemas.openxmlformats.org/officeDocument/2006/relationships/hyperlink" Target="https://www.youtube.com/watch?v=Bx9ffGtMMxo" TargetMode="External"/><Relationship Id="rId1509" Type="http://schemas.openxmlformats.org/officeDocument/2006/relationships/hyperlink" Target="https://www.youtube.com/watch?v=9jjsiAFVdXc" TargetMode="External"/><Relationship Id="rId297" Type="http://schemas.openxmlformats.org/officeDocument/2006/relationships/hyperlink" Target="https://www.youtube.com/watch?v=T0iutxik1Eg" TargetMode="External"/><Relationship Id="rId518" Type="http://schemas.openxmlformats.org/officeDocument/2006/relationships/hyperlink" Target="https://www.youtube.com/watch?v=VwTbkm1NN4Y" TargetMode="External"/><Relationship Id="rId725" Type="http://schemas.openxmlformats.org/officeDocument/2006/relationships/hyperlink" Target="https://www.youtube.com/watch?v=Lg0JLlBHCgA" TargetMode="External"/><Relationship Id="rId932" Type="http://schemas.openxmlformats.org/officeDocument/2006/relationships/hyperlink" Target="https://www.youtube.com/watch?v=WfJvOgXp9SM" TargetMode="External"/><Relationship Id="rId1148" Type="http://schemas.openxmlformats.org/officeDocument/2006/relationships/hyperlink" Target="https://www.youtube.com/watch?v=Kfvmj7QyAfQ" TargetMode="External"/><Relationship Id="rId1355" Type="http://schemas.openxmlformats.org/officeDocument/2006/relationships/hyperlink" Target="https://www.youtube.com/watch?v=edQr4IJQuEg" TargetMode="External"/><Relationship Id="rId157" Type="http://schemas.openxmlformats.org/officeDocument/2006/relationships/hyperlink" Target="https://www.youtube.com/watch?v=uDANJcQm-So" TargetMode="External"/><Relationship Id="rId364" Type="http://schemas.openxmlformats.org/officeDocument/2006/relationships/hyperlink" Target="https://www.youtube.com/watch?v=r5r1yU9O2ag" TargetMode="External"/><Relationship Id="rId1008" Type="http://schemas.openxmlformats.org/officeDocument/2006/relationships/hyperlink" Target="https://www.youtube.com/watch?v=v2dy-2T9kRE" TargetMode="External"/><Relationship Id="rId1215" Type="http://schemas.openxmlformats.org/officeDocument/2006/relationships/hyperlink" Target="https://www.youtube.com/watch?v=1jVMegap8Ws" TargetMode="External"/><Relationship Id="rId1422" Type="http://schemas.openxmlformats.org/officeDocument/2006/relationships/hyperlink" Target="https://www.youtube.com/watch?v=wKoUB00RmE0" TargetMode="External"/><Relationship Id="rId61" Type="http://schemas.openxmlformats.org/officeDocument/2006/relationships/hyperlink" Target="https://www.youtube.com/watch?v=elqL0Sr_sVU" TargetMode="External"/><Relationship Id="rId571" Type="http://schemas.openxmlformats.org/officeDocument/2006/relationships/hyperlink" Target="https://www.youtube.com/watch?v=Uxcvh2BQu1g" TargetMode="External"/><Relationship Id="rId669" Type="http://schemas.openxmlformats.org/officeDocument/2006/relationships/hyperlink" Target="https://www.youtube.com/watch?v=zgOMSgegwGk" TargetMode="External"/><Relationship Id="rId876" Type="http://schemas.openxmlformats.org/officeDocument/2006/relationships/hyperlink" Target="https://www.youtube.com/watch?v=qYA9DVNkOCA" TargetMode="External"/><Relationship Id="rId1299" Type="http://schemas.openxmlformats.org/officeDocument/2006/relationships/hyperlink" Target="https://www.youtube.com/watch?v=mcxquOK_mY8" TargetMode="External"/><Relationship Id="rId19" Type="http://schemas.openxmlformats.org/officeDocument/2006/relationships/hyperlink" Target="https://www.youtube.com/watch?v=Kxuiy8OL30w" TargetMode="External"/><Relationship Id="rId224" Type="http://schemas.openxmlformats.org/officeDocument/2006/relationships/hyperlink" Target="https://www.youtube.com/watch?v=nQhpJFt2KG8" TargetMode="External"/><Relationship Id="rId431" Type="http://schemas.openxmlformats.org/officeDocument/2006/relationships/hyperlink" Target="https://www.youtube.com/watch?v=2p91-Fy5A6Q" TargetMode="External"/><Relationship Id="rId529" Type="http://schemas.openxmlformats.org/officeDocument/2006/relationships/hyperlink" Target="https://www.youtube.com/watch?v=hH3jbt-s4aY" TargetMode="External"/><Relationship Id="rId736" Type="http://schemas.openxmlformats.org/officeDocument/2006/relationships/hyperlink" Target="https://www.youtube.com/watch?v=yMRw4TF7CAk" TargetMode="External"/><Relationship Id="rId1061" Type="http://schemas.openxmlformats.org/officeDocument/2006/relationships/hyperlink" Target="https://www.youtube.com/watch?v=log0y9fRklc" TargetMode="External"/><Relationship Id="rId1159" Type="http://schemas.openxmlformats.org/officeDocument/2006/relationships/hyperlink" Target="https://www.youtube.com/watch?v=HmKETjjGv0E" TargetMode="External"/><Relationship Id="rId1366" Type="http://schemas.openxmlformats.org/officeDocument/2006/relationships/hyperlink" Target="https://www.youtube.com/watch?v=lkO1JaN7BoQ" TargetMode="External"/><Relationship Id="rId168" Type="http://schemas.openxmlformats.org/officeDocument/2006/relationships/hyperlink" Target="https://www.youtube.com/watch?v=TEUt7CVuFbI" TargetMode="External"/><Relationship Id="rId943" Type="http://schemas.openxmlformats.org/officeDocument/2006/relationships/hyperlink" Target="https://www.youtube.com/watch?v=gF2CbaL7t6g" TargetMode="External"/><Relationship Id="rId1019" Type="http://schemas.openxmlformats.org/officeDocument/2006/relationships/hyperlink" Target="https://www.youtube.com/watch?v=NMCXHN1fW9k" TargetMode="External"/><Relationship Id="rId72" Type="http://schemas.openxmlformats.org/officeDocument/2006/relationships/hyperlink" Target="https://www.youtube.com/watch?v=ycnvyB8pDEM" TargetMode="External"/><Relationship Id="rId375" Type="http://schemas.openxmlformats.org/officeDocument/2006/relationships/hyperlink" Target="https://www.youtube.com/watch?v=uNPifASaoFM" TargetMode="External"/><Relationship Id="rId582" Type="http://schemas.openxmlformats.org/officeDocument/2006/relationships/hyperlink" Target="https://www.youtube.com/watch?v=fzzIeVO7-qk" TargetMode="External"/><Relationship Id="rId803" Type="http://schemas.openxmlformats.org/officeDocument/2006/relationships/hyperlink" Target="https://www.youtube.com/watch?v=3zpg3MGhmyI" TargetMode="External"/><Relationship Id="rId1226" Type="http://schemas.openxmlformats.org/officeDocument/2006/relationships/hyperlink" Target="https://www.youtube.com/watch?v=9hi4MG3BU0Y" TargetMode="External"/><Relationship Id="rId1433" Type="http://schemas.openxmlformats.org/officeDocument/2006/relationships/hyperlink" Target="https://www.youtube.com/watch?v=Owv0FewW5Bo" TargetMode="External"/><Relationship Id="rId3" Type="http://schemas.openxmlformats.org/officeDocument/2006/relationships/hyperlink" Target="https://www.youtube.com/watch?v=jKuCWHsoXmQ" TargetMode="External"/><Relationship Id="rId235" Type="http://schemas.openxmlformats.org/officeDocument/2006/relationships/hyperlink" Target="https://www.youtube.com/watch?v=nbZhVwfCRMU" TargetMode="External"/><Relationship Id="rId442" Type="http://schemas.openxmlformats.org/officeDocument/2006/relationships/hyperlink" Target="https://www.youtube.com/watch?v=mLEhBqCBBYE" TargetMode="External"/><Relationship Id="rId887" Type="http://schemas.openxmlformats.org/officeDocument/2006/relationships/hyperlink" Target="https://www.youtube.com/watch?v=Kfqplhug-eA" TargetMode="External"/><Relationship Id="rId1072" Type="http://schemas.openxmlformats.org/officeDocument/2006/relationships/hyperlink" Target="https://www.youtube.com/watch?v=bMOOUhzJreA" TargetMode="External"/><Relationship Id="rId1500" Type="http://schemas.openxmlformats.org/officeDocument/2006/relationships/hyperlink" Target="https://www.youtube.com/watch?v=dHQ-HMVdPyE" TargetMode="External"/><Relationship Id="rId302" Type="http://schemas.openxmlformats.org/officeDocument/2006/relationships/hyperlink" Target="https://www.youtube.com/watch?v=HdBCunbR_jE" TargetMode="External"/><Relationship Id="rId747" Type="http://schemas.openxmlformats.org/officeDocument/2006/relationships/hyperlink" Target="https://www.youtube.com/watch?v=wzPkggokfLg" TargetMode="External"/><Relationship Id="rId954" Type="http://schemas.openxmlformats.org/officeDocument/2006/relationships/hyperlink" Target="https://www.youtube.com/watch?v=rAWCL2ENS90" TargetMode="External"/><Relationship Id="rId1377" Type="http://schemas.openxmlformats.org/officeDocument/2006/relationships/hyperlink" Target="https://www.youtube.com/watch?v=kcbL1wC9PEg" TargetMode="External"/><Relationship Id="rId83" Type="http://schemas.openxmlformats.org/officeDocument/2006/relationships/hyperlink" Target="https://www.youtube.com/watch?v=LXrKKz7Mld8" TargetMode="External"/><Relationship Id="rId179" Type="http://schemas.openxmlformats.org/officeDocument/2006/relationships/hyperlink" Target="https://www.youtube.com/watch?v=O0wEzvYOTJw" TargetMode="External"/><Relationship Id="rId386" Type="http://schemas.openxmlformats.org/officeDocument/2006/relationships/hyperlink" Target="https://www.youtube.com/watch?v=LI3VwCn-0WI" TargetMode="External"/><Relationship Id="rId593" Type="http://schemas.openxmlformats.org/officeDocument/2006/relationships/hyperlink" Target="https://www.youtube.com/watch?v=FrXBeS9Vj40" TargetMode="External"/><Relationship Id="rId607" Type="http://schemas.openxmlformats.org/officeDocument/2006/relationships/hyperlink" Target="https://www.youtube.com/watch?v=59-D2X_vmlA" TargetMode="External"/><Relationship Id="rId814" Type="http://schemas.openxmlformats.org/officeDocument/2006/relationships/hyperlink" Target="https://www.youtube.com/watch?v=P1Eurn7tEJM" TargetMode="External"/><Relationship Id="rId1237" Type="http://schemas.openxmlformats.org/officeDocument/2006/relationships/hyperlink" Target="https://www.youtube.com/watch?v=Vrv16kSoTLQ" TargetMode="External"/><Relationship Id="rId1444" Type="http://schemas.openxmlformats.org/officeDocument/2006/relationships/hyperlink" Target="https://www.youtube.com/watch?v=Ul-faWS75vA" TargetMode="External"/><Relationship Id="rId246" Type="http://schemas.openxmlformats.org/officeDocument/2006/relationships/hyperlink" Target="https://www.youtube.com/watch?v=qDcBHNXLxdc" TargetMode="External"/><Relationship Id="rId453" Type="http://schemas.openxmlformats.org/officeDocument/2006/relationships/hyperlink" Target="https://www.youtube.com/watch?v=7RTlRYpr7o8" TargetMode="External"/><Relationship Id="rId660" Type="http://schemas.openxmlformats.org/officeDocument/2006/relationships/hyperlink" Target="https://www.youtube.com/watch?v=322EiuTqg7w" TargetMode="External"/><Relationship Id="rId898" Type="http://schemas.openxmlformats.org/officeDocument/2006/relationships/hyperlink" Target="https://www.youtube.com/watch?v=xhcu0nbcfy0" TargetMode="External"/><Relationship Id="rId1083" Type="http://schemas.openxmlformats.org/officeDocument/2006/relationships/hyperlink" Target="https://www.youtube.com/watch?v=N20dY0-9Nio" TargetMode="External"/><Relationship Id="rId1290" Type="http://schemas.openxmlformats.org/officeDocument/2006/relationships/hyperlink" Target="https://www.youtube.com/watch?v=-pDxEjRprYM" TargetMode="External"/><Relationship Id="rId1304" Type="http://schemas.openxmlformats.org/officeDocument/2006/relationships/hyperlink" Target="https://www.youtube.com/watch?v=DVcN5QXGA_w" TargetMode="External"/><Relationship Id="rId1511" Type="http://schemas.openxmlformats.org/officeDocument/2006/relationships/hyperlink" Target="https://www.youtube.com/watch?v=9QSUsKZfoQA&amp;t=156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www.youtube.com/watch?v=ByaheAphduQ" TargetMode="External"/><Relationship Id="rId1" Type="http://schemas.openxmlformats.org/officeDocument/2006/relationships/hyperlink" Target="https://www.youtube.com/watch?v=ByaheAphduQ"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3069"/>
  <sheetViews>
    <sheetView tabSelected="1" topLeftCell="F1" zoomScaleNormal="100" workbookViewId="0">
      <pane ySplit="1" topLeftCell="A2" activePane="bottomLeft" state="frozen"/>
      <selection pane="bottomLeft" activeCell="P1" sqref="P1:P1048576"/>
    </sheetView>
  </sheetViews>
  <sheetFormatPr defaultRowHeight="15" x14ac:dyDescent="0.25"/>
  <cols>
    <col min="1" max="1" width="4.85546875" style="2" bestFit="1" customWidth="1"/>
    <col min="2" max="2" width="4.140625" style="2" customWidth="1"/>
    <col min="3" max="3" width="27" style="2" customWidth="1"/>
    <col min="4" max="4" width="9.7109375" style="2" hidden="1" customWidth="1"/>
    <col min="5" max="5" width="16.28515625" style="7" hidden="1" customWidth="1"/>
    <col min="6" max="6" width="32.42578125" style="19" customWidth="1"/>
    <col min="7" max="7" width="16.28515625" style="18" customWidth="1"/>
    <col min="8" max="8" width="9.7109375" style="2" customWidth="1"/>
    <col min="9" max="9" width="8.42578125" style="2" customWidth="1"/>
    <col min="10" max="10" width="11.140625" style="7" bestFit="1" customWidth="1"/>
    <col min="11" max="12" width="6.140625" bestFit="1" customWidth="1"/>
    <col min="13" max="13" width="9.5703125" bestFit="1" customWidth="1"/>
    <col min="14" max="14" width="9.7109375" bestFit="1" customWidth="1"/>
    <col min="15" max="15" width="23.85546875" customWidth="1"/>
    <col min="16" max="16" width="10.140625" bestFit="1" customWidth="1"/>
    <col min="20" max="20" width="7.85546875" customWidth="1"/>
    <col min="24" max="24" width="56" bestFit="1" customWidth="1"/>
  </cols>
  <sheetData>
    <row r="1" spans="1:24" ht="33.75" x14ac:dyDescent="0.25">
      <c r="A1" s="14" t="s">
        <v>781</v>
      </c>
      <c r="B1" s="19" t="s">
        <v>1698</v>
      </c>
      <c r="C1" s="13" t="s">
        <v>779</v>
      </c>
      <c r="D1" s="13" t="s">
        <v>756</v>
      </c>
      <c r="E1" s="12" t="s">
        <v>757</v>
      </c>
      <c r="F1" s="13" t="s">
        <v>1701</v>
      </c>
      <c r="G1" s="15" t="s">
        <v>911</v>
      </c>
      <c r="H1" s="12" t="s">
        <v>910</v>
      </c>
      <c r="I1" s="16" t="s">
        <v>922</v>
      </c>
      <c r="J1" s="12" t="s">
        <v>778</v>
      </c>
      <c r="K1" s="12" t="s">
        <v>896</v>
      </c>
      <c r="L1" s="13" t="s">
        <v>897</v>
      </c>
      <c r="M1" s="13" t="s">
        <v>927</v>
      </c>
      <c r="N1" s="12" t="s">
        <v>909</v>
      </c>
      <c r="O1" s="15" t="s">
        <v>926</v>
      </c>
      <c r="P1" s="15" t="s">
        <v>1714</v>
      </c>
      <c r="Q1" s="13" t="s">
        <v>931</v>
      </c>
      <c r="R1" s="13" t="s">
        <v>932</v>
      </c>
      <c r="S1" s="13" t="s">
        <v>938</v>
      </c>
      <c r="T1" s="13" t="s">
        <v>930</v>
      </c>
      <c r="U1" s="13" t="s">
        <v>925</v>
      </c>
      <c r="V1" s="12" t="s">
        <v>924</v>
      </c>
      <c r="W1" s="13" t="s">
        <v>923</v>
      </c>
      <c r="X1" s="13" t="s">
        <v>1707</v>
      </c>
    </row>
    <row r="2" spans="1:24" x14ac:dyDescent="0.25">
      <c r="A2" s="2">
        <v>1</v>
      </c>
      <c r="B2" s="2" t="s">
        <v>940</v>
      </c>
      <c r="C2" s="4" t="s">
        <v>0</v>
      </c>
      <c r="D2" s="5">
        <v>0.57777777777777783</v>
      </c>
      <c r="E2" s="3" t="s">
        <v>782</v>
      </c>
      <c r="F2" s="1" t="s">
        <v>1702</v>
      </c>
      <c r="G2" s="17" t="s">
        <v>935</v>
      </c>
      <c r="H2" s="2">
        <f>7*1000</f>
        <v>7000</v>
      </c>
      <c r="I2" s="6">
        <v>9.6296296296296303E-3</v>
      </c>
      <c r="J2" s="7" t="s">
        <v>758</v>
      </c>
      <c r="K2" s="2"/>
      <c r="L2" s="2"/>
      <c r="M2" s="2"/>
      <c r="N2" s="10">
        <v>42989</v>
      </c>
      <c r="O2" s="2"/>
      <c r="P2" s="2" t="s">
        <v>933</v>
      </c>
      <c r="Q2" s="2" t="s">
        <v>933</v>
      </c>
      <c r="R2" s="2" t="s">
        <v>933</v>
      </c>
      <c r="S2" s="2" t="s">
        <v>928</v>
      </c>
      <c r="T2" s="2" t="s">
        <v>934</v>
      </c>
      <c r="U2" s="2" t="s">
        <v>928</v>
      </c>
      <c r="V2" s="2" t="s">
        <v>929</v>
      </c>
      <c r="W2" s="2" t="s">
        <v>928</v>
      </c>
    </row>
    <row r="3" spans="1:24" x14ac:dyDescent="0.25">
      <c r="A3" s="2">
        <v>2</v>
      </c>
      <c r="B3" s="2" t="s">
        <v>941</v>
      </c>
      <c r="C3" s="4" t="s">
        <v>1</v>
      </c>
      <c r="D3" s="5">
        <v>0.61736111111111114</v>
      </c>
      <c r="E3" s="3" t="s">
        <v>783</v>
      </c>
      <c r="F3" s="1" t="s">
        <v>1703</v>
      </c>
      <c r="G3" s="17" t="s">
        <v>936</v>
      </c>
      <c r="H3" s="2">
        <f>4*1000</f>
        <v>4000</v>
      </c>
      <c r="I3" s="6">
        <v>1.0289351851851852E-2</v>
      </c>
      <c r="J3" s="7" t="s">
        <v>758</v>
      </c>
      <c r="K3" s="2"/>
      <c r="L3" s="2"/>
      <c r="M3" s="2"/>
      <c r="N3" s="10">
        <v>42989</v>
      </c>
      <c r="O3" s="2"/>
      <c r="P3" s="2" t="s">
        <v>933</v>
      </c>
      <c r="Q3" s="2" t="s">
        <v>933</v>
      </c>
      <c r="R3" s="2" t="s">
        <v>933</v>
      </c>
      <c r="S3" s="2" t="s">
        <v>928</v>
      </c>
      <c r="T3" s="2" t="s">
        <v>934</v>
      </c>
      <c r="U3" s="2" t="s">
        <v>928</v>
      </c>
      <c r="V3" s="2" t="s">
        <v>929</v>
      </c>
      <c r="W3" s="2" t="s">
        <v>928</v>
      </c>
    </row>
    <row r="4" spans="1:24" x14ac:dyDescent="0.25">
      <c r="A4" s="2">
        <v>3</v>
      </c>
      <c r="B4" s="2" t="s">
        <v>942</v>
      </c>
      <c r="C4" s="4" t="s">
        <v>2</v>
      </c>
      <c r="D4" s="5">
        <v>0.12986111111111112</v>
      </c>
      <c r="E4" s="3">
        <v>826</v>
      </c>
      <c r="F4" s="1" t="s">
        <v>1704</v>
      </c>
      <c r="G4" s="17" t="s">
        <v>937</v>
      </c>
      <c r="H4" s="2">
        <f>826</f>
        <v>826</v>
      </c>
      <c r="I4" s="6">
        <v>2.1643518518518518E-3</v>
      </c>
      <c r="J4" s="7" t="s">
        <v>758</v>
      </c>
      <c r="K4" s="2"/>
      <c r="L4" s="2"/>
      <c r="M4" s="2"/>
      <c r="N4" s="10">
        <v>42990</v>
      </c>
      <c r="O4" s="2"/>
      <c r="P4" s="2" t="s">
        <v>933</v>
      </c>
      <c r="Q4" s="2" t="s">
        <v>933</v>
      </c>
      <c r="R4" s="2" t="s">
        <v>933</v>
      </c>
      <c r="S4" s="2" t="s">
        <v>928</v>
      </c>
      <c r="T4" s="2" t="s">
        <v>934</v>
      </c>
      <c r="U4" s="2" t="s">
        <v>928</v>
      </c>
      <c r="V4" s="2" t="s">
        <v>929</v>
      </c>
      <c r="W4" s="2" t="s">
        <v>929</v>
      </c>
    </row>
    <row r="5" spans="1:24" x14ac:dyDescent="0.25">
      <c r="A5" s="2">
        <v>4</v>
      </c>
      <c r="B5" s="2" t="s">
        <v>943</v>
      </c>
      <c r="C5" s="4" t="s">
        <v>3</v>
      </c>
      <c r="D5" s="5">
        <v>5.8333333333333327E-2</v>
      </c>
      <c r="E5" s="3" t="s">
        <v>784</v>
      </c>
      <c r="F5" s="1" t="s">
        <v>1705</v>
      </c>
      <c r="G5" s="17"/>
      <c r="H5" s="2">
        <f>10*1000</f>
        <v>10000</v>
      </c>
      <c r="I5" s="6">
        <v>9.7222222222222209E-4</v>
      </c>
      <c r="J5" s="7" t="s">
        <v>758</v>
      </c>
      <c r="K5" s="2"/>
      <c r="L5" s="2"/>
      <c r="M5" s="2"/>
      <c r="N5" s="10">
        <v>42990</v>
      </c>
      <c r="O5" s="2"/>
      <c r="P5" s="2" t="s">
        <v>933</v>
      </c>
      <c r="Q5" s="2" t="s">
        <v>933</v>
      </c>
      <c r="R5" s="2" t="s">
        <v>939</v>
      </c>
      <c r="S5" s="2" t="s">
        <v>929</v>
      </c>
      <c r="T5" s="2" t="s">
        <v>934</v>
      </c>
      <c r="U5" s="2" t="s">
        <v>929</v>
      </c>
      <c r="V5" s="2" t="s">
        <v>929</v>
      </c>
      <c r="W5" s="2" t="s">
        <v>929</v>
      </c>
    </row>
    <row r="6" spans="1:24" x14ac:dyDescent="0.25">
      <c r="A6" s="2">
        <v>5</v>
      </c>
      <c r="B6" s="2" t="s">
        <v>944</v>
      </c>
      <c r="C6" s="4" t="s">
        <v>4</v>
      </c>
      <c r="D6" s="5">
        <v>2.4305555555555556E-2</v>
      </c>
      <c r="E6" s="3">
        <v>749</v>
      </c>
      <c r="F6" s="1" t="s">
        <v>934</v>
      </c>
      <c r="G6" s="17" t="s">
        <v>934</v>
      </c>
      <c r="H6" s="2">
        <f>749</f>
        <v>749</v>
      </c>
      <c r="I6" s="6">
        <v>4.0509259259259258E-4</v>
      </c>
      <c r="J6" s="7" t="s">
        <v>758</v>
      </c>
      <c r="K6" s="2"/>
      <c r="L6" s="2"/>
      <c r="M6" s="2"/>
      <c r="N6" s="10">
        <v>42990</v>
      </c>
      <c r="O6" s="2"/>
      <c r="P6" s="2" t="s">
        <v>933</v>
      </c>
      <c r="Q6" s="2" t="s">
        <v>933</v>
      </c>
      <c r="R6" s="2" t="s">
        <v>939</v>
      </c>
      <c r="S6" s="2" t="s">
        <v>929</v>
      </c>
      <c r="T6" s="2" t="s">
        <v>934</v>
      </c>
      <c r="U6" s="2" t="s">
        <v>929</v>
      </c>
      <c r="V6" s="2" t="s">
        <v>929</v>
      </c>
      <c r="W6" s="2" t="s">
        <v>929</v>
      </c>
    </row>
    <row r="7" spans="1:24" x14ac:dyDescent="0.25">
      <c r="A7" s="2">
        <v>6</v>
      </c>
      <c r="B7" s="2" t="s">
        <v>945</v>
      </c>
      <c r="C7" s="4" t="s">
        <v>5</v>
      </c>
      <c r="D7" s="5">
        <v>0.23958333333333334</v>
      </c>
      <c r="E7" s="3" t="s">
        <v>785</v>
      </c>
      <c r="F7" s="20" t="s">
        <v>1743</v>
      </c>
      <c r="G7" s="17"/>
      <c r="H7" s="2">
        <f>1.7*1000</f>
        <v>1700</v>
      </c>
      <c r="I7" s="6">
        <v>3.9930555555555561E-3</v>
      </c>
      <c r="J7" s="7" t="s">
        <v>758</v>
      </c>
      <c r="K7" s="2"/>
      <c r="L7" s="2"/>
      <c r="M7" s="2"/>
      <c r="N7" s="10">
        <v>42990</v>
      </c>
      <c r="O7" s="2"/>
      <c r="P7" s="2" t="s">
        <v>933</v>
      </c>
      <c r="Q7" s="2" t="s">
        <v>933</v>
      </c>
      <c r="R7" s="2" t="s">
        <v>933</v>
      </c>
      <c r="S7" s="2" t="s">
        <v>928</v>
      </c>
      <c r="T7" s="2" t="s">
        <v>934</v>
      </c>
      <c r="U7" s="2" t="s">
        <v>929</v>
      </c>
      <c r="V7" s="2" t="s">
        <v>929</v>
      </c>
      <c r="W7" s="2" t="s">
        <v>929</v>
      </c>
      <c r="X7" s="2" t="s">
        <v>1706</v>
      </c>
    </row>
    <row r="8" spans="1:24" x14ac:dyDescent="0.25">
      <c r="A8" s="2">
        <v>7</v>
      </c>
      <c r="B8" s="2" t="s">
        <v>946</v>
      </c>
      <c r="C8" s="4" t="s">
        <v>6</v>
      </c>
      <c r="D8" s="5">
        <v>0.20208333333333331</v>
      </c>
      <c r="E8" s="3" t="s">
        <v>786</v>
      </c>
      <c r="F8" s="1" t="s">
        <v>1708</v>
      </c>
      <c r="G8" s="17"/>
      <c r="H8" s="2">
        <f>5.1*1000</f>
        <v>5100</v>
      </c>
      <c r="I8" s="6">
        <v>3.3680555555555551E-3</v>
      </c>
      <c r="J8" s="7" t="s">
        <v>758</v>
      </c>
      <c r="K8" s="2"/>
      <c r="L8" s="2"/>
      <c r="M8" s="2"/>
      <c r="N8" s="10">
        <v>42990</v>
      </c>
      <c r="O8" s="2"/>
      <c r="P8" s="2" t="s">
        <v>933</v>
      </c>
      <c r="Q8" s="2" t="s">
        <v>933</v>
      </c>
      <c r="R8" s="2" t="s">
        <v>933</v>
      </c>
      <c r="S8" s="2" t="s">
        <v>928</v>
      </c>
      <c r="T8" s="2" t="s">
        <v>934</v>
      </c>
      <c r="U8" s="2" t="s">
        <v>928</v>
      </c>
      <c r="V8" s="2" t="s">
        <v>929</v>
      </c>
      <c r="W8" s="2" t="s">
        <v>929</v>
      </c>
    </row>
    <row r="9" spans="1:24" x14ac:dyDescent="0.25">
      <c r="A9" s="2">
        <v>8</v>
      </c>
      <c r="B9" s="2" t="s">
        <v>947</v>
      </c>
      <c r="C9" s="4" t="s">
        <v>7</v>
      </c>
      <c r="D9" s="5">
        <v>0.62222222222222223</v>
      </c>
      <c r="E9" s="3" t="s">
        <v>787</v>
      </c>
      <c r="F9" s="1" t="s">
        <v>1709</v>
      </c>
      <c r="G9" s="17" t="s">
        <v>1715</v>
      </c>
      <c r="H9" s="2">
        <f>1.9*1000</f>
        <v>1900</v>
      </c>
      <c r="I9" s="6">
        <v>1.037037037037037E-2</v>
      </c>
      <c r="J9" s="7" t="s">
        <v>758</v>
      </c>
      <c r="K9" s="2"/>
      <c r="L9" s="2"/>
      <c r="M9" s="2"/>
      <c r="N9" s="10">
        <v>42990</v>
      </c>
      <c r="O9" s="2"/>
      <c r="P9" s="2" t="s">
        <v>1712</v>
      </c>
      <c r="Q9" s="2" t="s">
        <v>933</v>
      </c>
      <c r="R9" s="2" t="s">
        <v>933</v>
      </c>
      <c r="S9" s="2" t="s">
        <v>928</v>
      </c>
      <c r="T9" s="2" t="s">
        <v>934</v>
      </c>
      <c r="U9" s="2" t="s">
        <v>928</v>
      </c>
      <c r="V9" s="2" t="s">
        <v>929</v>
      </c>
      <c r="W9" s="2" t="s">
        <v>929</v>
      </c>
      <c r="X9" s="2" t="s">
        <v>1713</v>
      </c>
    </row>
    <row r="10" spans="1:24" x14ac:dyDescent="0.25">
      <c r="C10" s="4"/>
      <c r="D10" s="5"/>
      <c r="E10" s="3"/>
      <c r="F10" s="1" t="s">
        <v>1710</v>
      </c>
      <c r="G10" s="17"/>
      <c r="I10" s="6"/>
      <c r="K10" s="6">
        <v>2.0254629629629629E-3</v>
      </c>
      <c r="L10" s="6">
        <v>4.0393518518518521E-3</v>
      </c>
      <c r="M10" s="6">
        <f>L10-K10</f>
        <v>2.0138888888888893E-3</v>
      </c>
      <c r="N10" s="10">
        <v>42990</v>
      </c>
      <c r="O10" s="21" t="str">
        <f>HYPERLINK(REPLACE($B$9,25,8,"embed/")&amp;"?start="&amp;MINUTE(K10)*60+SECOND(K10)&amp;"&amp;end="&amp;MINUTE(L10)*60+SECOND(L10)&amp;"&amp;autoplay=1")</f>
        <v>https://www.youtube.com/embed/mjFek0gF97s?start=175&amp;end=349&amp;autoplay=1</v>
      </c>
      <c r="P10" s="2" t="s">
        <v>933</v>
      </c>
      <c r="Q10" s="2" t="s">
        <v>1712</v>
      </c>
      <c r="R10" s="2" t="s">
        <v>933</v>
      </c>
      <c r="S10" s="2" t="s">
        <v>928</v>
      </c>
      <c r="T10" s="2" t="s">
        <v>928</v>
      </c>
      <c r="U10" s="2" t="s">
        <v>928</v>
      </c>
      <c r="V10" s="2" t="s">
        <v>929</v>
      </c>
      <c r="W10" s="2" t="s">
        <v>929</v>
      </c>
      <c r="X10" s="2" t="s">
        <v>1711</v>
      </c>
    </row>
    <row r="11" spans="1:24" x14ac:dyDescent="0.25">
      <c r="A11" s="2">
        <v>9</v>
      </c>
      <c r="B11" s="2" t="s">
        <v>948</v>
      </c>
      <c r="C11" s="4" t="s">
        <v>8</v>
      </c>
      <c r="D11" s="5">
        <v>0.20833333333333334</v>
      </c>
      <c r="E11" s="3" t="s">
        <v>785</v>
      </c>
      <c r="F11" s="1" t="s">
        <v>1718</v>
      </c>
      <c r="G11" s="17" t="s">
        <v>1717</v>
      </c>
      <c r="H11" s="2">
        <f>1.7*1000</f>
        <v>1700</v>
      </c>
      <c r="I11" s="6">
        <v>3.472222222222222E-3</v>
      </c>
      <c r="J11" s="7" t="s">
        <v>758</v>
      </c>
      <c r="K11" s="2"/>
      <c r="L11" s="2"/>
      <c r="M11" s="2"/>
      <c r="N11" s="10">
        <v>42990</v>
      </c>
      <c r="O11" s="21"/>
      <c r="P11" s="2" t="s">
        <v>933</v>
      </c>
      <c r="Q11" s="2" t="s">
        <v>933</v>
      </c>
      <c r="R11" s="2" t="s">
        <v>933</v>
      </c>
      <c r="S11" s="2" t="s">
        <v>928</v>
      </c>
      <c r="T11" s="2" t="s">
        <v>934</v>
      </c>
      <c r="U11" s="2" t="s">
        <v>929</v>
      </c>
      <c r="V11" s="2" t="s">
        <v>929</v>
      </c>
      <c r="W11" s="2" t="s">
        <v>928</v>
      </c>
      <c r="X11" s="2" t="s">
        <v>1719</v>
      </c>
    </row>
    <row r="12" spans="1:24" x14ac:dyDescent="0.25">
      <c r="A12" s="2">
        <v>10</v>
      </c>
      <c r="B12" s="2" t="s">
        <v>949</v>
      </c>
      <c r="C12" s="4" t="s">
        <v>9</v>
      </c>
      <c r="D12" s="5">
        <v>0.18194444444444444</v>
      </c>
      <c r="E12" s="3">
        <v>490</v>
      </c>
      <c r="F12" s="1" t="s">
        <v>1720</v>
      </c>
      <c r="G12" s="17" t="s">
        <v>1722</v>
      </c>
      <c r="H12" s="2">
        <f>490</f>
        <v>490</v>
      </c>
      <c r="I12" s="6">
        <v>3.0324074074074073E-3</v>
      </c>
      <c r="J12" s="7" t="s">
        <v>758</v>
      </c>
      <c r="K12" s="2"/>
      <c r="L12" s="2"/>
      <c r="M12" s="2"/>
      <c r="N12" s="10">
        <v>42990</v>
      </c>
      <c r="O12" s="2"/>
      <c r="P12" s="2" t="s">
        <v>933</v>
      </c>
      <c r="Q12" s="2" t="s">
        <v>933</v>
      </c>
      <c r="R12" s="2" t="s">
        <v>933</v>
      </c>
      <c r="S12" s="2" t="s">
        <v>928</v>
      </c>
      <c r="T12" s="2" t="s">
        <v>934</v>
      </c>
      <c r="U12" s="2" t="s">
        <v>928</v>
      </c>
      <c r="V12" s="2" t="s">
        <v>929</v>
      </c>
      <c r="W12" s="2" t="s">
        <v>928</v>
      </c>
    </row>
    <row r="13" spans="1:24" x14ac:dyDescent="0.25">
      <c r="C13" s="4"/>
      <c r="D13" s="5"/>
      <c r="E13" s="3"/>
      <c r="F13" s="1" t="s">
        <v>1721</v>
      </c>
      <c r="G13" s="17"/>
      <c r="I13" s="6"/>
      <c r="K13" s="6">
        <v>1.0300925925925926E-3</v>
      </c>
      <c r="L13" s="6">
        <v>1.4467592592592594E-3</v>
      </c>
      <c r="M13" s="6">
        <f>L13-K13</f>
        <v>4.1666666666666675E-4</v>
      </c>
      <c r="N13" s="10">
        <v>42990</v>
      </c>
      <c r="O13" s="21" t="str">
        <f>HYPERLINK(REPLACE($B$12,25,8,"embed/")&amp;"?start="&amp;MINUTE(K13)*60+SECOND(K13)&amp;"&amp;end="&amp;MINUTE(L13)*60+SECOND(L13)&amp;"&amp;autoplay=1")</f>
        <v>https://www.youtube.com/embed/Kxuiy8OL30w?start=89&amp;end=125&amp;autoplay=1</v>
      </c>
      <c r="P13" s="2" t="s">
        <v>933</v>
      </c>
      <c r="Q13" s="2" t="s">
        <v>933</v>
      </c>
      <c r="R13" s="2" t="s">
        <v>933</v>
      </c>
      <c r="S13" s="2" t="s">
        <v>928</v>
      </c>
      <c r="T13" s="2" t="s">
        <v>928</v>
      </c>
      <c r="U13" s="2" t="s">
        <v>928</v>
      </c>
      <c r="V13" s="2" t="s">
        <v>929</v>
      </c>
      <c r="W13" s="2" t="s">
        <v>928</v>
      </c>
    </row>
    <row r="14" spans="1:24" x14ac:dyDescent="0.25">
      <c r="A14" s="2">
        <v>11</v>
      </c>
      <c r="B14" s="2" t="s">
        <v>950</v>
      </c>
      <c r="C14" s="4" t="s">
        <v>10</v>
      </c>
      <c r="D14" s="5">
        <v>0.1451388888888889</v>
      </c>
      <c r="E14" s="3">
        <v>551</v>
      </c>
      <c r="F14" s="1" t="s">
        <v>1723</v>
      </c>
      <c r="G14" s="17" t="s">
        <v>1724</v>
      </c>
      <c r="H14" s="2">
        <f>551</f>
        <v>551</v>
      </c>
      <c r="I14" s="6">
        <v>2.4189814814814816E-3</v>
      </c>
      <c r="J14" s="7" t="s">
        <v>758</v>
      </c>
      <c r="K14" s="2"/>
      <c r="L14" s="2"/>
      <c r="M14" s="2"/>
      <c r="N14" s="10">
        <v>42991</v>
      </c>
      <c r="O14" s="2"/>
      <c r="P14" s="2" t="s">
        <v>933</v>
      </c>
      <c r="Q14" s="2" t="s">
        <v>933</v>
      </c>
      <c r="R14" s="2" t="s">
        <v>933</v>
      </c>
      <c r="S14" s="2" t="s">
        <v>928</v>
      </c>
      <c r="T14" s="2" t="s">
        <v>934</v>
      </c>
      <c r="U14" s="2" t="s">
        <v>928</v>
      </c>
      <c r="V14" s="2" t="s">
        <v>929</v>
      </c>
      <c r="W14" s="2" t="s">
        <v>929</v>
      </c>
      <c r="X14" s="2" t="s">
        <v>1706</v>
      </c>
    </row>
    <row r="15" spans="1:24" x14ac:dyDescent="0.25">
      <c r="A15" s="2">
        <v>12</v>
      </c>
      <c r="B15" s="2" t="s">
        <v>951</v>
      </c>
      <c r="C15" s="4" t="s">
        <v>11</v>
      </c>
      <c r="D15" s="5">
        <v>0.13333333333333333</v>
      </c>
      <c r="E15" s="3">
        <v>384</v>
      </c>
      <c r="F15" s="17" t="s">
        <v>1726</v>
      </c>
      <c r="G15" s="1" t="s">
        <v>1725</v>
      </c>
      <c r="H15" s="1">
        <v>384</v>
      </c>
      <c r="I15" s="6">
        <v>2.2222222222222222E-3</v>
      </c>
      <c r="J15" s="7" t="s">
        <v>758</v>
      </c>
      <c r="K15" s="2"/>
      <c r="L15" s="2"/>
      <c r="M15" s="2"/>
      <c r="N15" s="10">
        <v>42991</v>
      </c>
      <c r="O15" s="2"/>
      <c r="P15" s="2" t="s">
        <v>933</v>
      </c>
      <c r="Q15" s="2" t="s">
        <v>933</v>
      </c>
      <c r="R15" s="2" t="s">
        <v>933</v>
      </c>
      <c r="S15" s="2" t="s">
        <v>928</v>
      </c>
      <c r="T15" s="2" t="s">
        <v>934</v>
      </c>
      <c r="U15" s="2" t="s">
        <v>928</v>
      </c>
      <c r="V15" s="2" t="s">
        <v>929</v>
      </c>
      <c r="W15" s="2" t="s">
        <v>929</v>
      </c>
      <c r="X15" s="2" t="s">
        <v>1706</v>
      </c>
    </row>
    <row r="16" spans="1:24" x14ac:dyDescent="0.25">
      <c r="A16" s="2">
        <v>13</v>
      </c>
      <c r="B16" s="2" t="s">
        <v>952</v>
      </c>
      <c r="C16" s="4" t="s">
        <v>12</v>
      </c>
      <c r="D16" s="5">
        <v>0.21180555555555555</v>
      </c>
      <c r="E16" s="3" t="s">
        <v>788</v>
      </c>
      <c r="F16" s="19" t="s">
        <v>1727</v>
      </c>
      <c r="G16" s="17" t="s">
        <v>1728</v>
      </c>
      <c r="H16" s="2">
        <f>1.5*1000</f>
        <v>1500</v>
      </c>
      <c r="I16" s="6">
        <v>3.530092592592592E-3</v>
      </c>
      <c r="J16" s="7" t="s">
        <v>758</v>
      </c>
      <c r="K16" s="2"/>
      <c r="L16" s="2"/>
      <c r="M16" s="2"/>
      <c r="N16" s="10">
        <v>42991</v>
      </c>
      <c r="O16" s="2"/>
      <c r="P16" s="2" t="s">
        <v>933</v>
      </c>
      <c r="Q16" s="2" t="s">
        <v>933</v>
      </c>
      <c r="R16" s="2" t="s">
        <v>933</v>
      </c>
      <c r="S16" s="2" t="s">
        <v>928</v>
      </c>
      <c r="T16" s="2" t="s">
        <v>934</v>
      </c>
      <c r="U16" s="2" t="s">
        <v>928</v>
      </c>
      <c r="V16" s="2" t="s">
        <v>929</v>
      </c>
      <c r="W16" s="2" t="s">
        <v>929</v>
      </c>
      <c r="X16" s="2" t="s">
        <v>1706</v>
      </c>
    </row>
    <row r="17" spans="1:24" x14ac:dyDescent="0.25">
      <c r="A17" s="2">
        <v>14</v>
      </c>
      <c r="B17" s="2" t="s">
        <v>953</v>
      </c>
      <c r="C17" s="4" t="s">
        <v>13</v>
      </c>
      <c r="D17" s="5">
        <v>0.24444444444444446</v>
      </c>
      <c r="E17" s="3">
        <v>595</v>
      </c>
      <c r="F17" s="1" t="s">
        <v>1729</v>
      </c>
      <c r="G17" s="17"/>
      <c r="H17" s="2">
        <f>595</f>
        <v>595</v>
      </c>
      <c r="I17" s="6">
        <v>4.0740740740740746E-3</v>
      </c>
      <c r="J17" s="7" t="s">
        <v>758</v>
      </c>
      <c r="K17" s="2"/>
      <c r="L17" s="2"/>
      <c r="M17" s="2"/>
      <c r="N17" s="10">
        <v>42991</v>
      </c>
      <c r="O17" s="2"/>
      <c r="P17" s="2" t="s">
        <v>933</v>
      </c>
      <c r="Q17" s="2" t="s">
        <v>933</v>
      </c>
      <c r="R17" s="2" t="s">
        <v>933</v>
      </c>
      <c r="S17" s="2" t="s">
        <v>928</v>
      </c>
      <c r="T17" s="2" t="s">
        <v>934</v>
      </c>
      <c r="U17" s="2" t="s">
        <v>928</v>
      </c>
      <c r="V17" s="2" t="s">
        <v>929</v>
      </c>
      <c r="W17" s="2" t="s">
        <v>929</v>
      </c>
      <c r="X17" s="2" t="s">
        <v>1706</v>
      </c>
    </row>
    <row r="18" spans="1:24" x14ac:dyDescent="0.25">
      <c r="A18" s="2">
        <v>15</v>
      </c>
      <c r="B18" s="2" t="s">
        <v>954</v>
      </c>
      <c r="C18" s="4" t="s">
        <v>14</v>
      </c>
      <c r="D18" s="5">
        <v>0.16041666666666668</v>
      </c>
      <c r="E18" s="3">
        <v>477</v>
      </c>
      <c r="F18" s="1" t="s">
        <v>1730</v>
      </c>
      <c r="G18" s="17"/>
      <c r="H18" s="2">
        <f>477</f>
        <v>477</v>
      </c>
      <c r="I18" s="6">
        <v>2.673611111111111E-3</v>
      </c>
      <c r="J18" s="7" t="s">
        <v>758</v>
      </c>
      <c r="K18" s="2"/>
      <c r="L18" s="2"/>
      <c r="M18" s="2"/>
      <c r="N18" s="10">
        <v>42991</v>
      </c>
      <c r="O18" s="2"/>
      <c r="P18" s="2" t="s">
        <v>933</v>
      </c>
      <c r="Q18" s="2" t="s">
        <v>933</v>
      </c>
      <c r="R18" s="2" t="s">
        <v>933</v>
      </c>
      <c r="S18" s="2" t="s">
        <v>928</v>
      </c>
      <c r="T18" s="2" t="s">
        <v>934</v>
      </c>
      <c r="U18" s="2" t="s">
        <v>928</v>
      </c>
      <c r="V18" s="2" t="s">
        <v>929</v>
      </c>
      <c r="W18" s="2" t="s">
        <v>929</v>
      </c>
    </row>
    <row r="19" spans="1:24" x14ac:dyDescent="0.25">
      <c r="A19" s="2">
        <v>16</v>
      </c>
      <c r="B19" s="2" t="s">
        <v>955</v>
      </c>
      <c r="C19" s="4" t="s">
        <v>15</v>
      </c>
      <c r="D19" s="5">
        <v>0.3430555555555555</v>
      </c>
      <c r="E19" s="3">
        <v>506</v>
      </c>
      <c r="F19" s="1" t="s">
        <v>1731</v>
      </c>
      <c r="G19" s="17" t="s">
        <v>1732</v>
      </c>
      <c r="H19" s="2">
        <f>506</f>
        <v>506</v>
      </c>
      <c r="I19" s="6">
        <v>5.7175925925925927E-3</v>
      </c>
      <c r="J19" s="7" t="s">
        <v>758</v>
      </c>
      <c r="K19" s="2"/>
      <c r="L19" s="2"/>
      <c r="M19" s="2"/>
      <c r="N19" s="10">
        <v>42991</v>
      </c>
      <c r="O19" s="2"/>
      <c r="P19" s="2" t="s">
        <v>933</v>
      </c>
      <c r="Q19" s="2" t="s">
        <v>933</v>
      </c>
      <c r="R19" s="2" t="s">
        <v>933</v>
      </c>
      <c r="S19" s="2" t="s">
        <v>928</v>
      </c>
      <c r="T19" s="2" t="s">
        <v>934</v>
      </c>
      <c r="U19" s="2" t="s">
        <v>928</v>
      </c>
      <c r="V19" s="2" t="s">
        <v>929</v>
      </c>
      <c r="W19" s="2" t="s">
        <v>929</v>
      </c>
      <c r="X19" s="2" t="s">
        <v>1733</v>
      </c>
    </row>
    <row r="20" spans="1:24" x14ac:dyDescent="0.25">
      <c r="A20" s="2">
        <v>17</v>
      </c>
      <c r="B20" s="2" t="s">
        <v>956</v>
      </c>
      <c r="C20" s="4" t="s">
        <v>16</v>
      </c>
      <c r="D20" s="5">
        <v>0.16458333333333333</v>
      </c>
      <c r="E20" s="3">
        <v>343</v>
      </c>
      <c r="F20" s="1"/>
      <c r="G20" s="17"/>
      <c r="H20" s="2">
        <f>343</f>
        <v>343</v>
      </c>
      <c r="I20" s="6">
        <v>2.7430555555555559E-3</v>
      </c>
      <c r="J20" s="7" t="s">
        <v>758</v>
      </c>
      <c r="K20" s="2"/>
      <c r="L20" s="2"/>
      <c r="M20" s="2"/>
      <c r="N20" s="2"/>
      <c r="O20" s="2"/>
      <c r="P20" s="2"/>
      <c r="Q20" s="2"/>
      <c r="R20" s="2"/>
      <c r="S20" s="2"/>
      <c r="T20" s="2"/>
      <c r="U20" s="2"/>
      <c r="V20" s="2"/>
      <c r="W20" s="2"/>
    </row>
    <row r="21" spans="1:24" x14ac:dyDescent="0.25">
      <c r="A21" s="2">
        <v>18</v>
      </c>
      <c r="B21" s="2" t="s">
        <v>957</v>
      </c>
      <c r="C21" s="4" t="s">
        <v>17</v>
      </c>
      <c r="D21" s="5">
        <v>0.14791666666666667</v>
      </c>
      <c r="E21" s="3" t="s">
        <v>789</v>
      </c>
      <c r="F21" s="1"/>
      <c r="G21" s="17"/>
      <c r="H21" s="2">
        <f>1*1000</f>
        <v>1000</v>
      </c>
      <c r="I21" s="6">
        <v>2.4652777777777776E-3</v>
      </c>
      <c r="J21" s="7" t="s">
        <v>758</v>
      </c>
      <c r="K21" s="2"/>
      <c r="L21" s="2"/>
      <c r="M21" s="2"/>
      <c r="N21" s="2"/>
      <c r="O21" s="2"/>
      <c r="P21" s="2"/>
      <c r="Q21" s="2"/>
      <c r="R21" s="2"/>
      <c r="S21" s="2"/>
      <c r="T21" s="2"/>
      <c r="U21" s="2"/>
      <c r="V21" s="2"/>
      <c r="W21" s="2"/>
    </row>
    <row r="22" spans="1:24" x14ac:dyDescent="0.25">
      <c r="A22" s="2">
        <v>19</v>
      </c>
      <c r="B22" s="2" t="s">
        <v>958</v>
      </c>
      <c r="C22" s="4" t="s">
        <v>18</v>
      </c>
      <c r="D22" s="5">
        <v>6.7361111111111108E-2</v>
      </c>
      <c r="E22" s="3">
        <v>378</v>
      </c>
      <c r="F22" s="1"/>
      <c r="G22" s="17"/>
      <c r="H22" s="2">
        <f>378</f>
        <v>378</v>
      </c>
      <c r="I22" s="6">
        <v>1.1226851851851851E-3</v>
      </c>
      <c r="J22" s="7" t="s">
        <v>758</v>
      </c>
      <c r="K22" s="2"/>
      <c r="L22" s="2"/>
      <c r="M22" s="2"/>
      <c r="N22" s="2"/>
      <c r="O22" s="2"/>
      <c r="P22" s="2"/>
      <c r="Q22" s="2"/>
      <c r="R22" s="2"/>
      <c r="S22" s="2"/>
      <c r="T22" s="2"/>
      <c r="U22" s="2"/>
      <c r="V22" s="2"/>
      <c r="W22" s="2"/>
    </row>
    <row r="23" spans="1:24" x14ac:dyDescent="0.25">
      <c r="A23" s="2">
        <v>20</v>
      </c>
      <c r="B23" s="2" t="s">
        <v>959</v>
      </c>
      <c r="C23" s="4" t="s">
        <v>19</v>
      </c>
      <c r="D23" s="5">
        <v>0.43124999999999997</v>
      </c>
      <c r="E23" s="3" t="s">
        <v>790</v>
      </c>
      <c r="F23" s="1"/>
      <c r="G23" s="17"/>
      <c r="H23" s="2">
        <f>8.5*1000</f>
        <v>8500</v>
      </c>
      <c r="I23" s="6">
        <v>7.1874999999999994E-3</v>
      </c>
      <c r="J23" s="7" t="s">
        <v>758</v>
      </c>
      <c r="K23" s="2"/>
      <c r="L23" s="2"/>
      <c r="M23" s="2"/>
      <c r="N23" s="2"/>
      <c r="O23" s="2"/>
      <c r="P23" s="2"/>
      <c r="Q23" s="2"/>
      <c r="R23" s="2"/>
      <c r="S23" s="2"/>
      <c r="T23" s="2"/>
      <c r="U23" s="2"/>
      <c r="V23" s="2"/>
      <c r="W23" s="2"/>
    </row>
    <row r="24" spans="1:24" x14ac:dyDescent="0.25">
      <c r="A24" s="2">
        <v>21</v>
      </c>
      <c r="B24" s="2" t="s">
        <v>960</v>
      </c>
      <c r="C24" s="4" t="s">
        <v>20</v>
      </c>
      <c r="D24" s="5">
        <v>7.8472222222222221E-2</v>
      </c>
      <c r="E24" s="3" t="s">
        <v>791</v>
      </c>
      <c r="F24" s="1"/>
      <c r="G24" s="17"/>
      <c r="H24" s="2">
        <f>3.2*1000</f>
        <v>3200</v>
      </c>
      <c r="I24" s="6">
        <v>1.3078703703703705E-3</v>
      </c>
      <c r="J24" s="7" t="s">
        <v>758</v>
      </c>
      <c r="K24" s="2"/>
      <c r="L24" s="2"/>
      <c r="M24" s="2"/>
      <c r="N24" s="2"/>
      <c r="O24" s="2"/>
      <c r="P24" s="2"/>
      <c r="Q24" s="2"/>
      <c r="R24" s="2"/>
      <c r="S24" s="2"/>
      <c r="T24" s="2"/>
      <c r="U24" s="2"/>
      <c r="V24" s="2"/>
      <c r="W24" s="2"/>
    </row>
    <row r="25" spans="1:24" x14ac:dyDescent="0.25">
      <c r="A25" s="2">
        <v>22</v>
      </c>
      <c r="B25" s="2" t="s">
        <v>961</v>
      </c>
      <c r="C25" s="4" t="s">
        <v>21</v>
      </c>
      <c r="D25" s="5">
        <v>0.55763888888888891</v>
      </c>
      <c r="E25" s="3" t="s">
        <v>792</v>
      </c>
      <c r="F25" s="1"/>
      <c r="G25" s="17"/>
      <c r="H25" s="2">
        <f>4.9*1000</f>
        <v>4900</v>
      </c>
      <c r="I25" s="6">
        <v>9.2939814814814812E-3</v>
      </c>
      <c r="J25" s="7" t="s">
        <v>758</v>
      </c>
      <c r="K25" s="2"/>
      <c r="L25" s="2"/>
      <c r="M25" s="2"/>
      <c r="N25" s="2"/>
      <c r="O25" s="2"/>
      <c r="P25" s="2"/>
      <c r="Q25" s="2"/>
      <c r="R25" s="2"/>
      <c r="S25" s="2"/>
      <c r="T25" s="2"/>
      <c r="U25" s="2"/>
      <c r="V25" s="2"/>
      <c r="W25" s="2"/>
    </row>
    <row r="26" spans="1:24" x14ac:dyDescent="0.25">
      <c r="A26" s="2">
        <v>23</v>
      </c>
      <c r="B26" s="2" t="s">
        <v>962</v>
      </c>
      <c r="C26" s="4" t="s">
        <v>22</v>
      </c>
      <c r="D26" s="5">
        <v>0.44861111111111113</v>
      </c>
      <c r="E26" s="3" t="s">
        <v>793</v>
      </c>
      <c r="F26" s="1"/>
      <c r="G26" s="17"/>
      <c r="H26" s="2">
        <f>3.6*1000</f>
        <v>3600</v>
      </c>
      <c r="I26" s="6">
        <v>7.4768518518518526E-3</v>
      </c>
      <c r="J26" s="7" t="s">
        <v>758</v>
      </c>
      <c r="K26" s="2"/>
      <c r="L26" s="2"/>
      <c r="M26" s="2"/>
      <c r="N26" s="2"/>
      <c r="O26" s="2"/>
      <c r="P26" s="2"/>
      <c r="Q26" s="2"/>
      <c r="R26" s="2"/>
      <c r="S26" s="2"/>
      <c r="T26" s="2"/>
      <c r="U26" s="2"/>
      <c r="V26" s="2"/>
      <c r="W26" s="2"/>
    </row>
    <row r="27" spans="1:24" x14ac:dyDescent="0.25">
      <c r="A27" s="2">
        <v>24</v>
      </c>
      <c r="B27" s="2" t="s">
        <v>963</v>
      </c>
      <c r="C27" s="4" t="s">
        <v>23</v>
      </c>
      <c r="D27" s="5">
        <v>0.49513888888888885</v>
      </c>
      <c r="E27" s="3" t="s">
        <v>794</v>
      </c>
      <c r="F27" s="1"/>
      <c r="G27" s="17"/>
      <c r="H27" s="2">
        <f>2.4*1000</f>
        <v>2400</v>
      </c>
      <c r="I27" s="6">
        <v>8.2523148148148148E-3</v>
      </c>
      <c r="J27" s="7" t="s">
        <v>758</v>
      </c>
      <c r="K27" s="2"/>
      <c r="L27" s="2"/>
      <c r="M27" s="2"/>
      <c r="N27" s="2"/>
      <c r="O27" s="2"/>
      <c r="P27" s="2"/>
      <c r="Q27" s="2"/>
      <c r="R27" s="2"/>
      <c r="S27" s="2"/>
      <c r="T27" s="2"/>
      <c r="U27" s="2"/>
      <c r="V27" s="2"/>
      <c r="W27" s="2"/>
    </row>
    <row r="28" spans="1:24" x14ac:dyDescent="0.25">
      <c r="A28" s="2">
        <v>25</v>
      </c>
      <c r="B28" s="2" t="s">
        <v>964</v>
      </c>
      <c r="C28" s="4" t="s">
        <v>24</v>
      </c>
      <c r="D28" s="5">
        <v>0.57708333333333328</v>
      </c>
      <c r="E28" s="3" t="s">
        <v>795</v>
      </c>
      <c r="F28" s="1"/>
      <c r="G28" s="17"/>
      <c r="H28" s="2">
        <f>2.1*1000</f>
        <v>2100</v>
      </c>
      <c r="I28" s="6">
        <v>9.618055555555555E-3</v>
      </c>
      <c r="J28" s="7" t="s">
        <v>758</v>
      </c>
      <c r="K28" s="2"/>
      <c r="L28" s="2"/>
      <c r="M28" s="2"/>
      <c r="N28" s="2"/>
      <c r="O28" s="2"/>
      <c r="P28" s="2"/>
      <c r="Q28" s="2"/>
      <c r="R28" s="2"/>
      <c r="S28" s="2"/>
      <c r="T28" s="2"/>
      <c r="U28" s="2"/>
      <c r="V28" s="2"/>
      <c r="W28" s="2"/>
    </row>
    <row r="29" spans="1:24" x14ac:dyDescent="0.25">
      <c r="A29" s="2">
        <v>26</v>
      </c>
      <c r="B29" s="2" t="s">
        <v>965</v>
      </c>
      <c r="C29" s="4" t="s">
        <v>25</v>
      </c>
      <c r="D29" s="5">
        <v>0.44930555555555557</v>
      </c>
      <c r="E29" s="3" t="s">
        <v>796</v>
      </c>
      <c r="F29" s="1"/>
      <c r="G29" s="17"/>
      <c r="H29" s="2">
        <f>14*1000</f>
        <v>14000</v>
      </c>
      <c r="I29" s="6">
        <v>7.4884259259259262E-3</v>
      </c>
      <c r="J29" s="7" t="s">
        <v>758</v>
      </c>
      <c r="K29" s="2"/>
      <c r="L29" s="2"/>
      <c r="M29" s="2"/>
      <c r="N29" s="2"/>
      <c r="O29" s="2"/>
      <c r="P29" s="2"/>
      <c r="Q29" s="2"/>
      <c r="R29" s="2"/>
      <c r="S29" s="2"/>
      <c r="T29" s="2"/>
      <c r="U29" s="2"/>
      <c r="V29" s="2"/>
      <c r="W29" s="2"/>
    </row>
    <row r="30" spans="1:24" x14ac:dyDescent="0.25">
      <c r="A30" s="2">
        <v>27</v>
      </c>
      <c r="B30" s="2" t="s">
        <v>966</v>
      </c>
      <c r="C30" s="4" t="s">
        <v>26</v>
      </c>
      <c r="D30" s="5">
        <v>0.19444444444444445</v>
      </c>
      <c r="E30" s="3" t="s">
        <v>797</v>
      </c>
      <c r="F30" s="1"/>
      <c r="G30" s="17"/>
      <c r="H30" s="2">
        <f>15*1000</f>
        <v>15000</v>
      </c>
      <c r="I30" s="6">
        <v>3.2407407407407406E-3</v>
      </c>
      <c r="J30" s="7" t="s">
        <v>758</v>
      </c>
      <c r="K30" s="2"/>
      <c r="L30" s="2"/>
      <c r="M30" s="2"/>
      <c r="N30" s="2"/>
      <c r="O30" s="2"/>
      <c r="P30" s="2"/>
      <c r="Q30" s="2"/>
      <c r="R30" s="2"/>
      <c r="S30" s="2"/>
      <c r="T30" s="2"/>
      <c r="U30" s="2"/>
      <c r="V30" s="2"/>
      <c r="W30" s="2"/>
    </row>
    <row r="31" spans="1:24" x14ac:dyDescent="0.25">
      <c r="A31" s="2">
        <v>28</v>
      </c>
      <c r="B31" s="2" t="s">
        <v>967</v>
      </c>
      <c r="C31" s="4" t="s">
        <v>27</v>
      </c>
      <c r="D31" s="5">
        <v>0.48402777777777778</v>
      </c>
      <c r="E31" s="3" t="s">
        <v>798</v>
      </c>
      <c r="F31" s="1"/>
      <c r="G31" s="17"/>
      <c r="H31" s="2">
        <f>9.3*1000</f>
        <v>9300</v>
      </c>
      <c r="I31" s="6">
        <v>8.0671296296296307E-3</v>
      </c>
      <c r="J31" s="7" t="s">
        <v>758</v>
      </c>
      <c r="K31" s="2"/>
      <c r="L31" s="2"/>
      <c r="M31" s="2"/>
      <c r="N31" s="2"/>
      <c r="O31" s="2"/>
      <c r="P31" s="2"/>
      <c r="Q31" s="2"/>
      <c r="R31" s="2"/>
      <c r="S31" s="2"/>
      <c r="T31" s="2"/>
      <c r="U31" s="2"/>
      <c r="V31" s="2"/>
      <c r="W31" s="2"/>
    </row>
    <row r="32" spans="1:24" x14ac:dyDescent="0.25">
      <c r="A32" s="2">
        <v>29</v>
      </c>
      <c r="B32" s="2" t="s">
        <v>968</v>
      </c>
      <c r="C32" s="4" t="s">
        <v>28</v>
      </c>
      <c r="D32" s="5">
        <v>0.46111111111111108</v>
      </c>
      <c r="E32" s="3" t="s">
        <v>799</v>
      </c>
      <c r="F32" s="1"/>
      <c r="G32" s="17"/>
      <c r="H32" s="2">
        <f>35*1000</f>
        <v>35000</v>
      </c>
      <c r="I32" s="6">
        <v>7.6851851851851847E-3</v>
      </c>
      <c r="J32" s="7" t="s">
        <v>758</v>
      </c>
      <c r="K32" s="2"/>
      <c r="L32" s="2"/>
      <c r="M32" s="2"/>
      <c r="N32" s="2"/>
      <c r="O32" s="2"/>
      <c r="P32" s="2"/>
      <c r="Q32" s="2"/>
      <c r="R32" s="2"/>
      <c r="S32" s="2"/>
      <c r="T32" s="2"/>
      <c r="U32" s="2"/>
      <c r="V32" s="2"/>
      <c r="W32" s="2"/>
    </row>
    <row r="33" spans="1:23" x14ac:dyDescent="0.25">
      <c r="A33" s="2">
        <v>30</v>
      </c>
      <c r="B33" s="2" t="s">
        <v>969</v>
      </c>
      <c r="C33" s="4" t="s">
        <v>29</v>
      </c>
      <c r="D33" s="5">
        <v>0.3125</v>
      </c>
      <c r="E33" s="3" t="s">
        <v>800</v>
      </c>
      <c r="F33" s="1"/>
      <c r="G33" s="17"/>
      <c r="H33" s="2">
        <f>6.9*1000</f>
        <v>6900</v>
      </c>
      <c r="I33" s="6">
        <v>5.208333333333333E-3</v>
      </c>
      <c r="J33" s="7" t="s">
        <v>758</v>
      </c>
      <c r="K33" s="2"/>
      <c r="L33" s="2"/>
      <c r="M33" s="2"/>
      <c r="N33" s="2"/>
      <c r="O33" s="2"/>
      <c r="P33" s="2"/>
      <c r="Q33" s="2"/>
      <c r="R33" s="2"/>
      <c r="S33" s="2"/>
      <c r="T33" s="2"/>
      <c r="U33" s="2"/>
      <c r="V33" s="2"/>
      <c r="W33" s="2"/>
    </row>
    <row r="34" spans="1:23" x14ac:dyDescent="0.25">
      <c r="A34" s="2">
        <v>31</v>
      </c>
      <c r="B34" s="2" t="s">
        <v>970</v>
      </c>
      <c r="C34" s="4" t="s">
        <v>30</v>
      </c>
      <c r="D34" s="5">
        <v>0.29166666666666669</v>
      </c>
      <c r="E34" s="3">
        <v>645</v>
      </c>
      <c r="F34" s="1"/>
      <c r="G34" s="17"/>
      <c r="H34" s="2">
        <f>645</f>
        <v>645</v>
      </c>
      <c r="I34" s="6">
        <v>4.8611111111111112E-3</v>
      </c>
      <c r="J34" s="7" t="s">
        <v>758</v>
      </c>
      <c r="K34" s="2"/>
      <c r="L34" s="2"/>
      <c r="M34" s="2"/>
      <c r="N34" s="2"/>
      <c r="O34" s="2"/>
      <c r="P34" s="2"/>
      <c r="Q34" s="2"/>
      <c r="R34" s="2"/>
      <c r="S34" s="2"/>
      <c r="T34" s="2"/>
      <c r="U34" s="2"/>
      <c r="V34" s="2"/>
      <c r="W34" s="2"/>
    </row>
    <row r="35" spans="1:23" x14ac:dyDescent="0.25">
      <c r="A35" s="2">
        <v>32</v>
      </c>
      <c r="B35" s="2" t="s">
        <v>971</v>
      </c>
      <c r="C35" s="4" t="s">
        <v>31</v>
      </c>
      <c r="D35" s="5">
        <v>7.2222222222222229E-2</v>
      </c>
      <c r="E35" s="3">
        <v>282</v>
      </c>
      <c r="F35" s="1"/>
      <c r="G35" s="17"/>
      <c r="H35" s="2">
        <f>282</f>
        <v>282</v>
      </c>
      <c r="I35" s="6">
        <v>1.2037037037037038E-3</v>
      </c>
      <c r="J35" s="7" t="s">
        <v>758</v>
      </c>
      <c r="K35" s="2"/>
      <c r="L35" s="2"/>
      <c r="M35" s="2"/>
      <c r="N35" s="2"/>
      <c r="O35" s="2"/>
      <c r="P35" s="2"/>
      <c r="Q35" s="2"/>
      <c r="R35" s="2"/>
      <c r="S35" s="2"/>
      <c r="T35" s="2"/>
      <c r="U35" s="2"/>
      <c r="V35" s="2"/>
      <c r="W35" s="2"/>
    </row>
    <row r="36" spans="1:23" x14ac:dyDescent="0.25">
      <c r="A36" s="2">
        <v>33</v>
      </c>
      <c r="B36" s="2" t="s">
        <v>972</v>
      </c>
      <c r="C36" s="4" t="s">
        <v>32</v>
      </c>
      <c r="D36" s="5">
        <v>0.44027777777777777</v>
      </c>
      <c r="E36" s="3">
        <v>732</v>
      </c>
      <c r="F36" s="1"/>
      <c r="G36" s="17"/>
      <c r="H36" s="2">
        <f>732</f>
        <v>732</v>
      </c>
      <c r="I36" s="6">
        <v>7.3379629629629628E-3</v>
      </c>
      <c r="J36" s="7" t="s">
        <v>758</v>
      </c>
      <c r="K36" s="2"/>
      <c r="L36" s="2"/>
      <c r="M36" s="2"/>
      <c r="N36" s="2"/>
      <c r="O36" s="2"/>
      <c r="P36" s="2"/>
      <c r="Q36" s="2"/>
      <c r="R36" s="2"/>
      <c r="S36" s="2"/>
      <c r="T36" s="2"/>
      <c r="U36" s="2"/>
      <c r="V36" s="2"/>
      <c r="W36" s="2"/>
    </row>
    <row r="37" spans="1:23" x14ac:dyDescent="0.25">
      <c r="A37" s="2">
        <v>34</v>
      </c>
      <c r="B37" s="2" t="s">
        <v>973</v>
      </c>
      <c r="C37" s="4" t="s">
        <v>33</v>
      </c>
      <c r="D37" s="5">
        <v>0.45833333333333331</v>
      </c>
      <c r="E37" s="3">
        <v>459</v>
      </c>
      <c r="F37" s="1"/>
      <c r="G37" s="17"/>
      <c r="H37" s="2">
        <f>459</f>
        <v>459</v>
      </c>
      <c r="I37" s="6">
        <v>7.6388888888888886E-3</v>
      </c>
      <c r="J37" s="7" t="s">
        <v>758</v>
      </c>
      <c r="K37" s="2"/>
      <c r="L37" s="2"/>
      <c r="M37" s="2"/>
      <c r="N37" s="2"/>
      <c r="O37" s="2"/>
      <c r="P37" s="2"/>
      <c r="Q37" s="2"/>
      <c r="R37" s="2"/>
      <c r="S37" s="2"/>
      <c r="T37" s="2"/>
      <c r="U37" s="2"/>
      <c r="V37" s="2"/>
      <c r="W37" s="2"/>
    </row>
    <row r="38" spans="1:23" x14ac:dyDescent="0.25">
      <c r="A38" s="2">
        <v>35</v>
      </c>
      <c r="B38" s="2" t="s">
        <v>974</v>
      </c>
      <c r="C38" s="4" t="s">
        <v>34</v>
      </c>
      <c r="D38" s="5">
        <v>0.35694444444444445</v>
      </c>
      <c r="E38" s="3">
        <v>419</v>
      </c>
      <c r="F38" s="1"/>
      <c r="G38" s="17"/>
      <c r="H38" s="2">
        <f>419</f>
        <v>419</v>
      </c>
      <c r="I38" s="6">
        <v>5.9490740740740745E-3</v>
      </c>
      <c r="J38" s="7" t="s">
        <v>758</v>
      </c>
      <c r="K38" s="2"/>
      <c r="L38" s="2"/>
      <c r="M38" s="2"/>
      <c r="N38" s="2"/>
      <c r="O38" s="2"/>
      <c r="P38" s="2"/>
      <c r="Q38" s="2"/>
      <c r="R38" s="2"/>
      <c r="S38" s="2"/>
      <c r="T38" s="2"/>
      <c r="U38" s="2"/>
      <c r="V38" s="2"/>
      <c r="W38" s="2"/>
    </row>
    <row r="39" spans="1:23" x14ac:dyDescent="0.25">
      <c r="A39" s="2">
        <v>36</v>
      </c>
      <c r="B39" s="2" t="s">
        <v>975</v>
      </c>
      <c r="C39" s="4" t="s">
        <v>35</v>
      </c>
      <c r="D39" s="5">
        <v>0.50069444444444444</v>
      </c>
      <c r="E39" s="3">
        <v>755</v>
      </c>
      <c r="F39" s="1"/>
      <c r="G39" s="17"/>
      <c r="H39" s="2">
        <f>755</f>
        <v>755</v>
      </c>
      <c r="I39" s="6">
        <v>8.3449074074074085E-3</v>
      </c>
      <c r="J39" s="7" t="s">
        <v>758</v>
      </c>
      <c r="K39" s="2"/>
      <c r="L39" s="2"/>
      <c r="M39" s="2"/>
      <c r="N39" s="2"/>
      <c r="O39" s="2"/>
      <c r="P39" s="2"/>
      <c r="Q39" s="2"/>
      <c r="R39" s="2"/>
      <c r="S39" s="2"/>
      <c r="T39" s="2"/>
      <c r="U39" s="2"/>
      <c r="V39" s="2"/>
      <c r="W39" s="2"/>
    </row>
    <row r="40" spans="1:23" x14ac:dyDescent="0.25">
      <c r="A40" s="2">
        <v>37</v>
      </c>
      <c r="B40" s="2" t="s">
        <v>976</v>
      </c>
      <c r="C40" s="4" t="s">
        <v>36</v>
      </c>
      <c r="D40" s="5">
        <v>0.57291666666666663</v>
      </c>
      <c r="E40" s="3">
        <v>773</v>
      </c>
      <c r="F40" s="1"/>
      <c r="G40" s="17"/>
      <c r="H40" s="2">
        <f>773</f>
        <v>773</v>
      </c>
      <c r="I40" s="6">
        <v>9.5486111111111101E-3</v>
      </c>
      <c r="J40" s="7" t="s">
        <v>758</v>
      </c>
      <c r="K40" s="2"/>
      <c r="L40" s="2"/>
      <c r="M40" s="2"/>
      <c r="N40" s="2"/>
      <c r="O40" s="2"/>
      <c r="P40" s="2"/>
      <c r="Q40" s="2"/>
      <c r="R40" s="2"/>
      <c r="S40" s="2"/>
      <c r="T40" s="2"/>
      <c r="U40" s="2"/>
      <c r="V40" s="2"/>
      <c r="W40" s="2"/>
    </row>
    <row r="41" spans="1:23" x14ac:dyDescent="0.25">
      <c r="A41" s="2">
        <v>38</v>
      </c>
      <c r="B41" s="2" t="s">
        <v>977</v>
      </c>
      <c r="C41" s="4" t="s">
        <v>37</v>
      </c>
      <c r="D41" s="5">
        <v>0.20138888888888887</v>
      </c>
      <c r="E41" s="3">
        <v>427</v>
      </c>
      <c r="F41" s="1"/>
      <c r="G41" s="17"/>
      <c r="H41" s="2">
        <f>427</f>
        <v>427</v>
      </c>
      <c r="I41" s="6">
        <v>3.3564814814814811E-3</v>
      </c>
      <c r="J41" s="7" t="s">
        <v>758</v>
      </c>
      <c r="K41" s="2"/>
      <c r="L41" s="2"/>
      <c r="M41" s="2"/>
      <c r="N41" s="2"/>
      <c r="O41" s="2"/>
      <c r="P41" s="2"/>
      <c r="Q41" s="2"/>
      <c r="R41" s="2"/>
      <c r="S41" s="2"/>
      <c r="T41" s="2"/>
      <c r="U41" s="2"/>
      <c r="V41" s="2"/>
      <c r="W41" s="2"/>
    </row>
    <row r="42" spans="1:23" x14ac:dyDescent="0.25">
      <c r="A42" s="2">
        <v>39</v>
      </c>
      <c r="B42" s="2" t="s">
        <v>978</v>
      </c>
      <c r="C42" s="4" t="s">
        <v>38</v>
      </c>
      <c r="D42" s="5">
        <v>0.39444444444444443</v>
      </c>
      <c r="E42" s="3" t="s">
        <v>801</v>
      </c>
      <c r="F42" s="1"/>
      <c r="G42" s="17"/>
      <c r="H42" s="2">
        <f>5.9*1000</f>
        <v>5900</v>
      </c>
      <c r="I42" s="6">
        <v>6.5740740740740733E-3</v>
      </c>
      <c r="J42" s="7" t="s">
        <v>758</v>
      </c>
      <c r="K42" s="2"/>
      <c r="L42" s="2"/>
      <c r="M42" s="2"/>
      <c r="N42" s="2"/>
      <c r="O42" s="2"/>
      <c r="P42" s="2"/>
      <c r="Q42" s="2"/>
      <c r="R42" s="2"/>
      <c r="S42" s="2"/>
      <c r="T42" s="2"/>
      <c r="U42" s="2"/>
      <c r="V42" s="2"/>
      <c r="W42" s="2"/>
    </row>
    <row r="43" spans="1:23" x14ac:dyDescent="0.25">
      <c r="A43" s="2">
        <v>40</v>
      </c>
      <c r="B43" s="2" t="s">
        <v>979</v>
      </c>
      <c r="C43" s="4" t="s">
        <v>39</v>
      </c>
      <c r="D43" s="5">
        <v>0.19166666666666665</v>
      </c>
      <c r="E43" s="3" t="s">
        <v>802</v>
      </c>
      <c r="F43" s="1"/>
      <c r="G43" s="17"/>
      <c r="H43" s="2">
        <f>3*1000</f>
        <v>3000</v>
      </c>
      <c r="I43" s="6">
        <v>3.1944444444444442E-3</v>
      </c>
      <c r="J43" s="7" t="s">
        <v>758</v>
      </c>
      <c r="K43" s="2"/>
      <c r="L43" s="2"/>
      <c r="M43" s="2"/>
      <c r="N43" s="2"/>
      <c r="O43" s="2"/>
      <c r="P43" s="2"/>
      <c r="Q43" s="2"/>
      <c r="R43" s="2"/>
      <c r="S43" s="2"/>
      <c r="T43" s="2"/>
      <c r="U43" s="2"/>
      <c r="V43" s="2"/>
      <c r="W43" s="2"/>
    </row>
    <row r="44" spans="1:23" x14ac:dyDescent="0.25">
      <c r="A44" s="2">
        <v>41</v>
      </c>
      <c r="B44" s="2" t="s">
        <v>980</v>
      </c>
      <c r="C44" s="4" t="s">
        <v>40</v>
      </c>
      <c r="D44" s="5">
        <v>0.53194444444444444</v>
      </c>
      <c r="E44" s="3" t="s">
        <v>803</v>
      </c>
      <c r="F44" s="1"/>
      <c r="G44" s="17"/>
      <c r="H44" s="2">
        <f>3.3*1000</f>
        <v>3300</v>
      </c>
      <c r="I44" s="6">
        <v>8.8657407407407417E-3</v>
      </c>
      <c r="J44" s="7" t="s">
        <v>758</v>
      </c>
      <c r="K44" s="2"/>
      <c r="L44" s="2"/>
      <c r="M44" s="2"/>
      <c r="N44" s="2"/>
      <c r="O44" s="2"/>
      <c r="P44" s="2"/>
      <c r="Q44" s="2"/>
      <c r="R44" s="2"/>
      <c r="S44" s="2"/>
      <c r="T44" s="2"/>
      <c r="U44" s="2"/>
      <c r="V44" s="2"/>
      <c r="W44" s="2"/>
    </row>
    <row r="45" spans="1:23" x14ac:dyDescent="0.25">
      <c r="A45" s="2">
        <v>42</v>
      </c>
      <c r="B45" s="2" t="s">
        <v>981</v>
      </c>
      <c r="C45" s="4" t="s">
        <v>41</v>
      </c>
      <c r="D45" s="5">
        <v>0.31180555555555556</v>
      </c>
      <c r="E45" s="3" t="s">
        <v>785</v>
      </c>
      <c r="F45" s="1"/>
      <c r="G45" s="17"/>
      <c r="H45" s="2">
        <f>1.7*1000</f>
        <v>1700</v>
      </c>
      <c r="I45" s="6">
        <v>5.1967592592592595E-3</v>
      </c>
      <c r="J45" s="7" t="s">
        <v>758</v>
      </c>
      <c r="K45" s="2"/>
      <c r="L45" s="2"/>
      <c r="M45" s="2"/>
      <c r="N45" s="2"/>
      <c r="O45" s="2"/>
      <c r="P45" s="2"/>
      <c r="Q45" s="2"/>
      <c r="R45" s="2"/>
      <c r="S45" s="2"/>
      <c r="T45" s="2"/>
      <c r="U45" s="2"/>
      <c r="V45" s="2"/>
      <c r="W45" s="2"/>
    </row>
    <row r="46" spans="1:23" x14ac:dyDescent="0.25">
      <c r="A46" s="2">
        <v>43</v>
      </c>
      <c r="B46" s="2" t="s">
        <v>982</v>
      </c>
      <c r="C46" s="4" t="s">
        <v>42</v>
      </c>
      <c r="D46" s="5">
        <v>0.20694444444444446</v>
      </c>
      <c r="E46" s="3" t="s">
        <v>789</v>
      </c>
      <c r="F46" s="1"/>
      <c r="G46" s="17"/>
      <c r="H46" s="2">
        <f>1*1000</f>
        <v>1000</v>
      </c>
      <c r="I46" s="6">
        <v>3.4490740740740745E-3</v>
      </c>
      <c r="J46" s="7" t="s">
        <v>758</v>
      </c>
      <c r="K46" s="2"/>
      <c r="L46" s="2"/>
      <c r="M46" s="2"/>
      <c r="N46" s="2"/>
      <c r="O46" s="2"/>
      <c r="P46" s="2"/>
      <c r="Q46" s="2"/>
      <c r="R46" s="2"/>
      <c r="S46" s="2"/>
      <c r="T46" s="2"/>
      <c r="U46" s="2"/>
      <c r="V46" s="2"/>
      <c r="W46" s="2"/>
    </row>
    <row r="47" spans="1:23" x14ac:dyDescent="0.25">
      <c r="A47" s="2">
        <v>44</v>
      </c>
      <c r="B47" s="2" t="s">
        <v>983</v>
      </c>
      <c r="C47" s="4" t="s">
        <v>43</v>
      </c>
      <c r="D47" s="5">
        <v>0.31944444444444448</v>
      </c>
      <c r="E47" s="3" t="s">
        <v>804</v>
      </c>
      <c r="F47" s="1"/>
      <c r="G47" s="17"/>
      <c r="H47" s="2">
        <f>1.3*1000</f>
        <v>1300</v>
      </c>
      <c r="I47" s="6">
        <v>5.3240740740740748E-3</v>
      </c>
      <c r="J47" s="7" t="s">
        <v>758</v>
      </c>
      <c r="K47" s="2"/>
      <c r="L47" s="2"/>
      <c r="M47" s="2"/>
      <c r="N47" s="2"/>
      <c r="O47" s="2"/>
      <c r="P47" s="2"/>
      <c r="Q47" s="2"/>
      <c r="R47" s="2"/>
      <c r="S47" s="2"/>
      <c r="T47" s="2"/>
      <c r="U47" s="2"/>
      <c r="V47" s="2"/>
      <c r="W47" s="2"/>
    </row>
    <row r="48" spans="1:23" x14ac:dyDescent="0.25">
      <c r="A48" s="2">
        <v>45</v>
      </c>
      <c r="B48" s="2" t="s">
        <v>984</v>
      </c>
      <c r="C48" s="4" t="s">
        <v>44</v>
      </c>
      <c r="D48" s="5">
        <v>0.49444444444444446</v>
      </c>
      <c r="E48" s="3" t="s">
        <v>804</v>
      </c>
      <c r="F48" s="1"/>
      <c r="G48" s="17"/>
      <c r="H48" s="2">
        <f>1.3*1000</f>
        <v>1300</v>
      </c>
      <c r="I48" s="6">
        <v>8.2407407407407412E-3</v>
      </c>
      <c r="J48" s="7" t="s">
        <v>758</v>
      </c>
      <c r="K48" s="2"/>
      <c r="L48" s="2"/>
      <c r="M48" s="2"/>
      <c r="N48" s="2"/>
      <c r="O48" s="2"/>
      <c r="P48" s="2"/>
      <c r="Q48" s="2"/>
      <c r="R48" s="2"/>
      <c r="S48" s="2"/>
      <c r="T48" s="2"/>
      <c r="U48" s="2"/>
      <c r="V48" s="2"/>
      <c r="W48" s="2"/>
    </row>
    <row r="49" spans="1:23" x14ac:dyDescent="0.25">
      <c r="A49" s="2">
        <v>46</v>
      </c>
      <c r="B49" s="2" t="s">
        <v>985</v>
      </c>
      <c r="C49" s="4" t="s">
        <v>45</v>
      </c>
      <c r="D49" s="5">
        <v>0.15555555555555556</v>
      </c>
      <c r="E49" s="3">
        <v>940</v>
      </c>
      <c r="F49" s="1"/>
      <c r="G49" s="17"/>
      <c r="H49" s="2">
        <f>940</f>
        <v>940</v>
      </c>
      <c r="I49" s="6">
        <v>2.5925925925925925E-3</v>
      </c>
      <c r="J49" s="7" t="s">
        <v>758</v>
      </c>
      <c r="K49" s="2"/>
      <c r="L49" s="2"/>
      <c r="M49" s="2"/>
      <c r="N49" s="2"/>
      <c r="O49" s="2"/>
      <c r="P49" s="2"/>
      <c r="Q49" s="2"/>
      <c r="R49" s="2"/>
      <c r="S49" s="2"/>
      <c r="T49" s="2"/>
      <c r="U49" s="2"/>
      <c r="V49" s="2"/>
      <c r="W49" s="2"/>
    </row>
    <row r="50" spans="1:23" x14ac:dyDescent="0.25">
      <c r="A50" s="2">
        <v>47</v>
      </c>
      <c r="B50" s="2" t="s">
        <v>986</v>
      </c>
      <c r="C50" s="4" t="s">
        <v>46</v>
      </c>
      <c r="D50" s="5">
        <v>0.25138888888888888</v>
      </c>
      <c r="E50" s="3">
        <v>864</v>
      </c>
      <c r="F50" s="1"/>
      <c r="G50" s="17"/>
      <c r="H50" s="2">
        <f>864</f>
        <v>864</v>
      </c>
      <c r="I50" s="6">
        <v>4.1898148148148146E-3</v>
      </c>
      <c r="J50" s="7" t="s">
        <v>758</v>
      </c>
      <c r="K50" s="2"/>
      <c r="L50" s="2"/>
      <c r="M50" s="2"/>
      <c r="N50" s="2"/>
      <c r="O50" s="2"/>
      <c r="P50" s="2"/>
      <c r="Q50" s="2"/>
      <c r="R50" s="2"/>
      <c r="S50" s="2"/>
      <c r="T50" s="2"/>
      <c r="U50" s="2"/>
      <c r="V50" s="2"/>
      <c r="W50" s="2"/>
    </row>
    <row r="51" spans="1:23" x14ac:dyDescent="0.25">
      <c r="A51" s="2">
        <v>48</v>
      </c>
      <c r="B51" s="2" t="s">
        <v>987</v>
      </c>
      <c r="C51" s="4" t="s">
        <v>47</v>
      </c>
      <c r="D51" s="5">
        <v>0.19791666666666666</v>
      </c>
      <c r="E51" s="3" t="s">
        <v>805</v>
      </c>
      <c r="F51" s="1"/>
      <c r="G51" s="17"/>
      <c r="H51" s="2">
        <f>1.1*1000</f>
        <v>1100</v>
      </c>
      <c r="I51" s="6">
        <v>3.2986111111111111E-3</v>
      </c>
      <c r="J51" s="7" t="s">
        <v>758</v>
      </c>
      <c r="K51" s="2"/>
      <c r="L51" s="2"/>
      <c r="M51" s="2"/>
      <c r="N51" s="2"/>
      <c r="O51" s="2"/>
      <c r="P51" s="2"/>
      <c r="Q51" s="2"/>
      <c r="R51" s="2"/>
      <c r="S51" s="2"/>
      <c r="T51" s="2"/>
      <c r="U51" s="2"/>
      <c r="V51" s="2"/>
      <c r="W51" s="2"/>
    </row>
    <row r="52" spans="1:23" x14ac:dyDescent="0.25">
      <c r="A52" s="2">
        <v>49</v>
      </c>
      <c r="B52" s="2" t="s">
        <v>988</v>
      </c>
      <c r="C52" s="4" t="s">
        <v>48</v>
      </c>
      <c r="D52" s="5">
        <v>0.53680555555555554</v>
      </c>
      <c r="E52" s="3" t="s">
        <v>788</v>
      </c>
      <c r="F52" s="1"/>
      <c r="G52" s="17"/>
      <c r="H52" s="2">
        <f>1.5*1000</f>
        <v>1500</v>
      </c>
      <c r="I52" s="6">
        <v>8.9467592592592585E-3</v>
      </c>
      <c r="J52" s="7" t="s">
        <v>758</v>
      </c>
      <c r="K52" s="2"/>
      <c r="L52" s="2"/>
      <c r="M52" s="2"/>
      <c r="N52" s="2"/>
      <c r="O52" s="2"/>
      <c r="P52" s="2"/>
      <c r="Q52" s="2"/>
      <c r="R52" s="2"/>
      <c r="S52" s="2"/>
      <c r="T52" s="2"/>
      <c r="U52" s="2"/>
      <c r="V52" s="2"/>
      <c r="W52" s="2"/>
    </row>
    <row r="53" spans="1:23" x14ac:dyDescent="0.25">
      <c r="A53" s="2">
        <v>50</v>
      </c>
      <c r="B53" s="2" t="s">
        <v>989</v>
      </c>
      <c r="C53" s="4" t="s">
        <v>49</v>
      </c>
      <c r="D53" s="5">
        <v>0.61597222222222225</v>
      </c>
      <c r="E53" s="3" t="s">
        <v>785</v>
      </c>
      <c r="F53" s="1"/>
      <c r="G53" s="17"/>
      <c r="H53" s="2">
        <f>1.7*1000</f>
        <v>1700</v>
      </c>
      <c r="I53" s="6">
        <v>1.0266203703703703E-2</v>
      </c>
      <c r="J53" s="7" t="s">
        <v>758</v>
      </c>
      <c r="K53" s="2"/>
      <c r="L53" s="2"/>
      <c r="M53" s="2"/>
      <c r="N53" s="2"/>
      <c r="O53" s="2"/>
      <c r="P53" s="2"/>
      <c r="Q53" s="2"/>
      <c r="R53" s="2"/>
      <c r="S53" s="2"/>
      <c r="T53" s="2"/>
      <c r="U53" s="2"/>
      <c r="V53" s="2"/>
      <c r="W53" s="2"/>
    </row>
    <row r="54" spans="1:23" x14ac:dyDescent="0.25">
      <c r="A54" s="2">
        <v>51</v>
      </c>
      <c r="B54" s="2" t="s">
        <v>990</v>
      </c>
      <c r="C54" s="4" t="s">
        <v>50</v>
      </c>
      <c r="D54" s="5">
        <v>0.36527777777777781</v>
      </c>
      <c r="E54" s="3">
        <v>679</v>
      </c>
      <c r="F54" s="1"/>
      <c r="G54" s="17"/>
      <c r="H54" s="2">
        <f>679</f>
        <v>679</v>
      </c>
      <c r="I54" s="6">
        <v>6.0879629629629643E-3</v>
      </c>
      <c r="J54" s="7" t="s">
        <v>758</v>
      </c>
      <c r="K54" s="2"/>
      <c r="L54" s="2"/>
      <c r="M54" s="2"/>
      <c r="N54" s="2"/>
      <c r="O54" s="2"/>
      <c r="P54" s="2"/>
      <c r="Q54" s="2"/>
      <c r="R54" s="2"/>
      <c r="S54" s="2"/>
      <c r="T54" s="2"/>
      <c r="U54" s="2"/>
      <c r="V54" s="2"/>
      <c r="W54" s="2"/>
    </row>
    <row r="55" spans="1:23" x14ac:dyDescent="0.25">
      <c r="A55" s="2">
        <v>52</v>
      </c>
      <c r="B55" s="2" t="s">
        <v>991</v>
      </c>
      <c r="C55" s="4" t="s">
        <v>51</v>
      </c>
      <c r="D55" s="5">
        <v>0.6</v>
      </c>
      <c r="E55" s="3">
        <v>928</v>
      </c>
      <c r="F55" s="1"/>
      <c r="G55" s="17"/>
      <c r="H55" s="2">
        <f>928</f>
        <v>928</v>
      </c>
      <c r="I55" s="6">
        <v>0.01</v>
      </c>
      <c r="J55" s="7" t="s">
        <v>758</v>
      </c>
      <c r="K55" s="2"/>
      <c r="L55" s="2"/>
      <c r="M55" s="2"/>
      <c r="N55" s="2"/>
      <c r="O55" s="2"/>
      <c r="P55" s="2"/>
      <c r="Q55" s="2"/>
      <c r="R55" s="2"/>
      <c r="S55" s="2"/>
      <c r="T55" s="2"/>
      <c r="U55" s="2"/>
      <c r="V55" s="2"/>
      <c r="W55" s="2"/>
    </row>
    <row r="56" spans="1:23" x14ac:dyDescent="0.25">
      <c r="A56" s="2">
        <v>53</v>
      </c>
      <c r="B56" s="2" t="s">
        <v>992</v>
      </c>
      <c r="C56" s="4" t="s">
        <v>52</v>
      </c>
      <c r="D56" s="5">
        <v>0.53888888888888886</v>
      </c>
      <c r="E56" s="3">
        <v>961</v>
      </c>
      <c r="F56" s="1"/>
      <c r="G56" s="17"/>
      <c r="H56" s="2">
        <f>961</f>
        <v>961</v>
      </c>
      <c r="I56" s="6">
        <v>8.9814814814814809E-3</v>
      </c>
      <c r="J56" s="7" t="s">
        <v>758</v>
      </c>
      <c r="K56" s="2"/>
      <c r="L56" s="2"/>
      <c r="M56" s="2"/>
      <c r="N56" s="2"/>
      <c r="O56" s="2"/>
      <c r="P56" s="2"/>
      <c r="Q56" s="2"/>
      <c r="R56" s="2"/>
      <c r="S56" s="2"/>
      <c r="T56" s="2"/>
      <c r="U56" s="2"/>
      <c r="V56" s="2"/>
      <c r="W56" s="2"/>
    </row>
    <row r="57" spans="1:23" x14ac:dyDescent="0.25">
      <c r="A57" s="2">
        <v>54</v>
      </c>
      <c r="B57" s="2" t="s">
        <v>993</v>
      </c>
      <c r="C57" s="4" t="s">
        <v>53</v>
      </c>
      <c r="D57" s="5">
        <v>0.55902777777777779</v>
      </c>
      <c r="E57" s="3" t="s">
        <v>804</v>
      </c>
      <c r="F57" s="1"/>
      <c r="G57" s="17"/>
      <c r="H57" s="2">
        <f>1.3*1000</f>
        <v>1300</v>
      </c>
      <c r="I57" s="6">
        <v>9.3171296296296283E-3</v>
      </c>
      <c r="J57" s="7" t="s">
        <v>758</v>
      </c>
      <c r="K57" s="2"/>
      <c r="L57" s="2"/>
      <c r="M57" s="2"/>
      <c r="N57" s="2"/>
      <c r="O57" s="2"/>
      <c r="P57" s="2"/>
      <c r="Q57" s="2"/>
      <c r="R57" s="2"/>
      <c r="S57" s="2"/>
      <c r="T57" s="2"/>
      <c r="U57" s="2"/>
      <c r="V57" s="2"/>
      <c r="W57" s="2"/>
    </row>
    <row r="58" spans="1:23" x14ac:dyDescent="0.25">
      <c r="A58" s="2">
        <v>55</v>
      </c>
      <c r="B58" s="2" t="s">
        <v>994</v>
      </c>
      <c r="C58" s="4" t="s">
        <v>54</v>
      </c>
      <c r="D58" s="5">
        <v>0.5444444444444444</v>
      </c>
      <c r="E58" s="3">
        <v>959</v>
      </c>
      <c r="F58" s="1"/>
      <c r="G58" s="17"/>
      <c r="H58" s="2">
        <f>959</f>
        <v>959</v>
      </c>
      <c r="I58" s="6">
        <v>9.0740740740740729E-3</v>
      </c>
      <c r="J58" s="7" t="s">
        <v>758</v>
      </c>
      <c r="K58" s="2"/>
      <c r="L58" s="2"/>
      <c r="M58" s="2"/>
      <c r="N58" s="2"/>
      <c r="O58" s="2"/>
      <c r="P58" s="2"/>
      <c r="Q58" s="2"/>
      <c r="R58" s="2"/>
      <c r="S58" s="2"/>
      <c r="T58" s="2"/>
      <c r="U58" s="2"/>
      <c r="V58" s="2"/>
      <c r="W58" s="2"/>
    </row>
    <row r="59" spans="1:23" x14ac:dyDescent="0.25">
      <c r="A59" s="2">
        <v>56</v>
      </c>
      <c r="B59" s="2" t="s">
        <v>995</v>
      </c>
      <c r="C59" s="4" t="s">
        <v>55</v>
      </c>
      <c r="D59" s="5">
        <v>0.31111111111111112</v>
      </c>
      <c r="E59" s="3" t="s">
        <v>805</v>
      </c>
      <c r="F59" s="1"/>
      <c r="G59" s="17"/>
      <c r="H59" s="2">
        <f>1.1*1000</f>
        <v>1100</v>
      </c>
      <c r="I59" s="6">
        <v>5.185185185185185E-3</v>
      </c>
      <c r="J59" s="7" t="s">
        <v>758</v>
      </c>
      <c r="K59" s="2"/>
      <c r="L59" s="2"/>
      <c r="M59" s="2"/>
      <c r="N59" s="2"/>
      <c r="O59" s="2"/>
      <c r="P59" s="2"/>
      <c r="Q59" s="2"/>
      <c r="R59" s="2"/>
      <c r="S59" s="2"/>
      <c r="T59" s="2"/>
      <c r="U59" s="2"/>
      <c r="V59" s="2"/>
      <c r="W59" s="2"/>
    </row>
    <row r="60" spans="1:23" x14ac:dyDescent="0.25">
      <c r="A60" s="2">
        <v>57</v>
      </c>
      <c r="B60" s="2" t="s">
        <v>996</v>
      </c>
      <c r="C60" s="4" t="s">
        <v>56</v>
      </c>
      <c r="D60" s="5">
        <v>0.51597222222222217</v>
      </c>
      <c r="E60" s="3" t="s">
        <v>789</v>
      </c>
      <c r="F60" s="1"/>
      <c r="G60" s="17"/>
      <c r="H60" s="2">
        <f>1*1000</f>
        <v>1000</v>
      </c>
      <c r="I60" s="6">
        <v>8.5995370370370357E-3</v>
      </c>
      <c r="J60" s="7" t="s">
        <v>758</v>
      </c>
      <c r="K60" s="2"/>
      <c r="L60" s="2"/>
      <c r="M60" s="2"/>
      <c r="N60" s="2"/>
      <c r="O60" s="2"/>
      <c r="P60" s="2"/>
      <c r="Q60" s="2"/>
      <c r="R60" s="2"/>
      <c r="S60" s="2"/>
      <c r="T60" s="2"/>
      <c r="U60" s="2"/>
      <c r="V60" s="2"/>
      <c r="W60" s="2"/>
    </row>
    <row r="61" spans="1:23" x14ac:dyDescent="0.25">
      <c r="A61" s="2">
        <v>58</v>
      </c>
      <c r="B61" s="2" t="s">
        <v>997</v>
      </c>
      <c r="C61" s="4" t="s">
        <v>57</v>
      </c>
      <c r="D61" s="5">
        <v>0.6</v>
      </c>
      <c r="E61" s="3" t="s">
        <v>788</v>
      </c>
      <c r="F61" s="1"/>
      <c r="G61" s="17"/>
      <c r="H61" s="2">
        <f>1.5*1000</f>
        <v>1500</v>
      </c>
      <c r="I61" s="6">
        <v>0.01</v>
      </c>
      <c r="J61" s="7" t="s">
        <v>758</v>
      </c>
      <c r="K61" s="2"/>
      <c r="L61" s="2"/>
      <c r="M61" s="2"/>
      <c r="N61" s="2"/>
      <c r="O61" s="2"/>
      <c r="P61" s="2"/>
      <c r="Q61" s="2"/>
      <c r="R61" s="2"/>
      <c r="S61" s="2"/>
      <c r="T61" s="2"/>
      <c r="U61" s="2"/>
      <c r="V61" s="2"/>
      <c r="W61" s="2"/>
    </row>
    <row r="62" spans="1:23" x14ac:dyDescent="0.25">
      <c r="A62" s="2">
        <v>59</v>
      </c>
      <c r="B62" s="2" t="s">
        <v>998</v>
      </c>
      <c r="C62" s="4" t="s">
        <v>58</v>
      </c>
      <c r="D62" s="8">
        <v>2.1909722222222223</v>
      </c>
      <c r="E62" s="3" t="s">
        <v>793</v>
      </c>
      <c r="F62" s="1"/>
      <c r="G62" s="17"/>
      <c r="H62" s="2">
        <f>3.6*1000</f>
        <v>3600</v>
      </c>
      <c r="I62" s="6">
        <v>3.6516203703703703E-2</v>
      </c>
      <c r="J62" s="7" t="s">
        <v>758</v>
      </c>
      <c r="K62" s="2"/>
      <c r="L62" s="2"/>
      <c r="M62" s="2"/>
      <c r="N62" s="10">
        <v>42989</v>
      </c>
      <c r="O62" s="10"/>
      <c r="P62" s="10" t="s">
        <v>933</v>
      </c>
      <c r="Q62" s="2" t="s">
        <v>933</v>
      </c>
      <c r="R62" s="2" t="s">
        <v>933</v>
      </c>
      <c r="S62" s="2" t="s">
        <v>928</v>
      </c>
      <c r="T62" s="2" t="s">
        <v>928</v>
      </c>
      <c r="U62" s="2" t="s">
        <v>928</v>
      </c>
      <c r="V62" s="2" t="s">
        <v>929</v>
      </c>
      <c r="W62" s="2" t="s">
        <v>928</v>
      </c>
    </row>
    <row r="63" spans="1:23" x14ac:dyDescent="0.25">
      <c r="A63" s="11">
        <v>59.01</v>
      </c>
      <c r="B63" s="2" t="s">
        <v>999</v>
      </c>
      <c r="D63" s="8"/>
      <c r="E63" s="3"/>
      <c r="F63" s="19" t="s">
        <v>898</v>
      </c>
      <c r="G63" s="17" t="s">
        <v>912</v>
      </c>
      <c r="I63" s="6"/>
      <c r="K63" s="6">
        <v>0</v>
      </c>
      <c r="L63" s="6">
        <v>5.208333333333333E-3</v>
      </c>
      <c r="M63" s="6">
        <f>L63-K63</f>
        <v>5.208333333333333E-3</v>
      </c>
      <c r="N63" s="10">
        <v>42989</v>
      </c>
      <c r="O63" s="21" t="str">
        <f t="shared" ref="O63:O66" si="0">HYPERLINK(REPLACE($B$62,25,8,"embed/")&amp;"?start="&amp;MINUTE(K63)*60+SECOND(K63)&amp;"&amp;end="&amp;MINUTE(L63)*60+SECOND(L63)&amp;"&amp;autoplay=1")</f>
        <v>https://www.youtube.com/embed/ByaheAphduQ?start=0&amp;end=450&amp;autoplay=1</v>
      </c>
      <c r="P63" s="10" t="s">
        <v>933</v>
      </c>
      <c r="Q63" s="2" t="s">
        <v>933</v>
      </c>
      <c r="R63" s="2" t="s">
        <v>933</v>
      </c>
      <c r="S63" s="2" t="s">
        <v>928</v>
      </c>
      <c r="T63" s="2" t="s">
        <v>1716</v>
      </c>
      <c r="U63" s="2" t="s">
        <v>928</v>
      </c>
      <c r="V63" s="2" t="s">
        <v>929</v>
      </c>
      <c r="W63" s="2" t="s">
        <v>928</v>
      </c>
    </row>
    <row r="64" spans="1:23" x14ac:dyDescent="0.25">
      <c r="A64" s="11">
        <v>59.02</v>
      </c>
      <c r="B64" s="2" t="s">
        <v>999</v>
      </c>
      <c r="D64" s="8"/>
      <c r="E64" s="3"/>
      <c r="F64" s="19" t="s">
        <v>915</v>
      </c>
      <c r="G64" s="17" t="s">
        <v>913</v>
      </c>
      <c r="I64" s="6"/>
      <c r="K64" s="6">
        <v>6.1921296296296299E-3</v>
      </c>
      <c r="L64" s="6">
        <v>1.1064814814814814E-2</v>
      </c>
      <c r="M64" s="6">
        <f t="shared" ref="M64:M76" si="1">L64-K64</f>
        <v>4.8726851851851839E-3</v>
      </c>
      <c r="N64" s="10">
        <v>42989</v>
      </c>
      <c r="O64" s="21" t="str">
        <f t="shared" si="0"/>
        <v>https://www.youtube.com/embed/ByaheAphduQ?start=535&amp;end=956&amp;autoplay=1</v>
      </c>
      <c r="P64" s="10" t="s">
        <v>933</v>
      </c>
      <c r="Q64" s="2" t="s">
        <v>933</v>
      </c>
      <c r="R64" s="2" t="s">
        <v>933</v>
      </c>
      <c r="S64" s="2" t="s">
        <v>928</v>
      </c>
      <c r="T64" s="2" t="s">
        <v>1716</v>
      </c>
      <c r="U64" s="2" t="s">
        <v>928</v>
      </c>
      <c r="V64" s="2" t="s">
        <v>929</v>
      </c>
      <c r="W64" s="2" t="s">
        <v>928</v>
      </c>
    </row>
    <row r="65" spans="1:23" x14ac:dyDescent="0.25">
      <c r="A65" s="11">
        <v>59.03</v>
      </c>
      <c r="B65" s="2" t="s">
        <v>999</v>
      </c>
      <c r="D65" s="8"/>
      <c r="E65" s="3"/>
      <c r="F65" s="19" t="s">
        <v>914</v>
      </c>
      <c r="G65" s="18" t="s">
        <v>899</v>
      </c>
      <c r="I65" s="6"/>
      <c r="K65" s="6">
        <v>1.2615740740740742E-2</v>
      </c>
      <c r="L65" s="6">
        <v>1.3877314814814815E-2</v>
      </c>
      <c r="M65" s="6">
        <f t="shared" si="1"/>
        <v>1.2615740740740729E-3</v>
      </c>
      <c r="N65" s="10">
        <v>42989</v>
      </c>
      <c r="O65" s="21" t="str">
        <f t="shared" si="0"/>
        <v>https://www.youtube.com/embed/ByaheAphduQ?start=1090&amp;end=1199&amp;autoplay=1</v>
      </c>
      <c r="P65" s="10" t="s">
        <v>933</v>
      </c>
      <c r="Q65" s="2" t="s">
        <v>933</v>
      </c>
      <c r="R65" s="2" t="s">
        <v>933</v>
      </c>
      <c r="S65" s="2" t="s">
        <v>928</v>
      </c>
      <c r="T65" s="2" t="s">
        <v>1716</v>
      </c>
      <c r="U65" s="2" t="s">
        <v>928</v>
      </c>
      <c r="V65" s="2" t="s">
        <v>929</v>
      </c>
      <c r="W65" s="2" t="s">
        <v>928</v>
      </c>
    </row>
    <row r="66" spans="1:23" x14ac:dyDescent="0.25">
      <c r="A66" s="11">
        <v>59.04</v>
      </c>
      <c r="B66" s="2" t="s">
        <v>999</v>
      </c>
      <c r="D66" s="8"/>
      <c r="E66" s="3"/>
      <c r="F66" s="19" t="s">
        <v>918</v>
      </c>
      <c r="G66" s="17" t="s">
        <v>916</v>
      </c>
      <c r="I66" s="6"/>
      <c r="K66" s="6">
        <v>1.3946759259259258E-2</v>
      </c>
      <c r="L66" s="6">
        <v>1.4814814814814814E-2</v>
      </c>
      <c r="M66" s="6">
        <f t="shared" si="1"/>
        <v>8.6805555555555594E-4</v>
      </c>
      <c r="N66" s="10">
        <v>42989</v>
      </c>
      <c r="O66" s="21" t="str">
        <f t="shared" si="0"/>
        <v>https://www.youtube.com/embed/ByaheAphduQ?start=1205&amp;end=1280&amp;autoplay=1</v>
      </c>
      <c r="P66" s="10" t="s">
        <v>933</v>
      </c>
      <c r="Q66" s="2" t="s">
        <v>933</v>
      </c>
      <c r="R66" s="2" t="s">
        <v>933</v>
      </c>
      <c r="S66" s="2" t="s">
        <v>928</v>
      </c>
      <c r="T66" s="2" t="s">
        <v>1716</v>
      </c>
      <c r="U66" s="2" t="s">
        <v>928</v>
      </c>
      <c r="V66" s="2" t="s">
        <v>929</v>
      </c>
      <c r="W66" s="2" t="s">
        <v>928</v>
      </c>
    </row>
    <row r="67" spans="1:23" x14ac:dyDescent="0.25">
      <c r="A67" s="11">
        <v>59.05</v>
      </c>
      <c r="B67" s="2" t="s">
        <v>999</v>
      </c>
      <c r="D67" s="8"/>
      <c r="E67" s="3"/>
      <c r="F67" s="19" t="s">
        <v>917</v>
      </c>
      <c r="G67" s="18" t="s">
        <v>900</v>
      </c>
      <c r="I67" s="6"/>
      <c r="K67" s="6">
        <v>1.4837962962962963E-2</v>
      </c>
      <c r="L67" s="6">
        <v>1.6319444444444445E-2</v>
      </c>
      <c r="M67" s="6">
        <f t="shared" si="1"/>
        <v>1.4814814814814829E-3</v>
      </c>
      <c r="N67" s="10">
        <v>42989</v>
      </c>
      <c r="O67" s="21" t="str">
        <f>HYPERLINK(REPLACE($B$62,25,8,"embed/")&amp;"?start="&amp;MINUTE(K67)*60+SECOND(K67)&amp;"&amp;end="&amp;MINUTE(L67)*60+SECOND(L67)&amp;"&amp;autoplay=1")</f>
        <v>https://www.youtube.com/embed/ByaheAphduQ?start=1282&amp;end=1410&amp;autoplay=1</v>
      </c>
      <c r="P67" s="10" t="s">
        <v>933</v>
      </c>
      <c r="Q67" s="2" t="s">
        <v>933</v>
      </c>
      <c r="R67" s="2" t="s">
        <v>933</v>
      </c>
      <c r="S67" s="2" t="s">
        <v>928</v>
      </c>
      <c r="T67" s="2" t="s">
        <v>1716</v>
      </c>
      <c r="U67" s="2" t="s">
        <v>928</v>
      </c>
      <c r="V67" s="2" t="s">
        <v>929</v>
      </c>
      <c r="W67" s="2" t="s">
        <v>928</v>
      </c>
    </row>
    <row r="68" spans="1:23" x14ac:dyDescent="0.25">
      <c r="A68" s="11">
        <v>59.06</v>
      </c>
      <c r="B68" s="2" t="s">
        <v>999</v>
      </c>
      <c r="D68" s="8"/>
      <c r="E68" s="3"/>
      <c r="F68" s="19" t="s">
        <v>901</v>
      </c>
      <c r="I68" s="6"/>
      <c r="K68" s="6">
        <v>1.6782407407407409E-2</v>
      </c>
      <c r="L68" s="6">
        <v>1.8749999999999999E-2</v>
      </c>
      <c r="M68" s="6">
        <f t="shared" si="1"/>
        <v>1.9675925925925902E-3</v>
      </c>
      <c r="N68" s="10">
        <v>42989</v>
      </c>
      <c r="O68" s="21" t="str">
        <f t="shared" ref="O68:O76" si="2">HYPERLINK(REPLACE($B$62,25,8,"embed/")&amp;"?start="&amp;MINUTE(K68)*60+SECOND(K68)&amp;"&amp;end="&amp;MINUTE(L68)*60+SECOND(L68)&amp;"&amp;autoplay=1")</f>
        <v>https://www.youtube.com/embed/ByaheAphduQ?start=1450&amp;end=1620&amp;autoplay=1</v>
      </c>
      <c r="P68" s="10" t="s">
        <v>933</v>
      </c>
      <c r="Q68" s="2" t="s">
        <v>933</v>
      </c>
      <c r="R68" s="2" t="s">
        <v>933</v>
      </c>
      <c r="S68" s="2" t="s">
        <v>928</v>
      </c>
      <c r="T68" s="2" t="s">
        <v>1716</v>
      </c>
      <c r="U68" s="2" t="s">
        <v>928</v>
      </c>
      <c r="V68" s="2" t="s">
        <v>929</v>
      </c>
      <c r="W68" s="2" t="s">
        <v>928</v>
      </c>
    </row>
    <row r="69" spans="1:23" x14ac:dyDescent="0.25">
      <c r="A69" s="11">
        <v>59.07</v>
      </c>
      <c r="B69" s="2" t="s">
        <v>999</v>
      </c>
      <c r="D69" s="8"/>
      <c r="E69" s="3"/>
      <c r="F69" s="19" t="s">
        <v>902</v>
      </c>
      <c r="G69" s="17"/>
      <c r="I69" s="6"/>
      <c r="K69" s="6">
        <v>1.9490740740740743E-2</v>
      </c>
      <c r="L69" s="6">
        <v>2.071759259259259E-2</v>
      </c>
      <c r="M69" s="6">
        <f t="shared" si="1"/>
        <v>1.226851851851847E-3</v>
      </c>
      <c r="N69" s="10">
        <v>42989</v>
      </c>
      <c r="O69" s="21" t="str">
        <f t="shared" si="2"/>
        <v>https://www.youtube.com/embed/ByaheAphduQ?start=1684&amp;end=1790&amp;autoplay=1</v>
      </c>
      <c r="P69" s="10" t="s">
        <v>933</v>
      </c>
      <c r="Q69" s="2" t="s">
        <v>933</v>
      </c>
      <c r="R69" s="2" t="s">
        <v>933</v>
      </c>
      <c r="S69" s="2" t="s">
        <v>928</v>
      </c>
      <c r="T69" s="2" t="s">
        <v>1716</v>
      </c>
      <c r="U69" s="2" t="s">
        <v>928</v>
      </c>
      <c r="V69" s="2" t="s">
        <v>929</v>
      </c>
      <c r="W69" s="2" t="s">
        <v>928</v>
      </c>
    </row>
    <row r="70" spans="1:23" x14ac:dyDescent="0.25">
      <c r="A70" s="11">
        <v>59.08</v>
      </c>
      <c r="B70" s="2" t="s">
        <v>999</v>
      </c>
      <c r="D70" s="8"/>
      <c r="E70" s="3"/>
      <c r="F70" s="19" t="s">
        <v>903</v>
      </c>
      <c r="G70" s="17" t="s">
        <v>919</v>
      </c>
      <c r="I70" s="6"/>
      <c r="K70" s="6">
        <v>2.1122685185185185E-2</v>
      </c>
      <c r="L70" s="6">
        <v>2.1701388888888892E-2</v>
      </c>
      <c r="M70" s="6">
        <f t="shared" si="1"/>
        <v>5.7870370370370627E-4</v>
      </c>
      <c r="N70" s="10">
        <v>42989</v>
      </c>
      <c r="O70" s="21" t="str">
        <f t="shared" si="2"/>
        <v>https://www.youtube.com/embed/ByaheAphduQ?start=1825&amp;end=1875&amp;autoplay=1</v>
      </c>
      <c r="P70" s="10" t="s">
        <v>933</v>
      </c>
      <c r="Q70" s="2" t="s">
        <v>933</v>
      </c>
      <c r="R70" s="2" t="s">
        <v>933</v>
      </c>
      <c r="S70" s="2" t="s">
        <v>928</v>
      </c>
      <c r="T70" s="2" t="s">
        <v>1716</v>
      </c>
      <c r="U70" s="2" t="s">
        <v>928</v>
      </c>
      <c r="V70" s="2" t="s">
        <v>929</v>
      </c>
      <c r="W70" s="2" t="s">
        <v>928</v>
      </c>
    </row>
    <row r="71" spans="1:23" x14ac:dyDescent="0.25">
      <c r="A71" s="11">
        <v>59.09</v>
      </c>
      <c r="B71" s="2" t="s">
        <v>999</v>
      </c>
      <c r="D71" s="8"/>
      <c r="E71" s="3"/>
      <c r="F71" s="19" t="s">
        <v>904</v>
      </c>
      <c r="G71" s="17" t="s">
        <v>920</v>
      </c>
      <c r="I71" s="6"/>
      <c r="K71" s="6">
        <v>2.2800925925925929E-2</v>
      </c>
      <c r="L71" s="6">
        <v>2.4212962962962964E-2</v>
      </c>
      <c r="M71" s="6">
        <f t="shared" si="1"/>
        <v>1.4120370370370346E-3</v>
      </c>
      <c r="N71" s="10">
        <v>42989</v>
      </c>
      <c r="O71" s="21" t="str">
        <f t="shared" si="2"/>
        <v>https://www.youtube.com/embed/ByaheAphduQ?start=1970&amp;end=2092&amp;autoplay=1</v>
      </c>
      <c r="P71" s="10" t="s">
        <v>933</v>
      </c>
      <c r="Q71" s="2" t="s">
        <v>933</v>
      </c>
      <c r="R71" s="2" t="s">
        <v>933</v>
      </c>
      <c r="S71" s="2" t="s">
        <v>928</v>
      </c>
      <c r="T71" s="2" t="s">
        <v>1716</v>
      </c>
      <c r="U71" s="2" t="s">
        <v>928</v>
      </c>
      <c r="V71" s="2" t="s">
        <v>929</v>
      </c>
      <c r="W71" s="2" t="s">
        <v>928</v>
      </c>
    </row>
    <row r="72" spans="1:23" x14ac:dyDescent="0.25">
      <c r="A72" s="11">
        <v>59.1</v>
      </c>
      <c r="B72" s="2" t="s">
        <v>999</v>
      </c>
      <c r="D72" s="8"/>
      <c r="E72" s="3"/>
      <c r="F72" s="19" t="s">
        <v>905</v>
      </c>
      <c r="G72" s="17"/>
      <c r="I72" s="6"/>
      <c r="K72" s="6">
        <v>2.4999999999999998E-2</v>
      </c>
      <c r="L72" s="6">
        <v>2.659722222222222E-2</v>
      </c>
      <c r="M72" s="6">
        <f t="shared" si="1"/>
        <v>1.5972222222222221E-3</v>
      </c>
      <c r="N72" s="10">
        <v>42989</v>
      </c>
      <c r="O72" s="21" t="str">
        <f t="shared" si="2"/>
        <v>https://www.youtube.com/embed/ByaheAphduQ?start=2160&amp;end=2298&amp;autoplay=1</v>
      </c>
      <c r="P72" s="10" t="s">
        <v>933</v>
      </c>
      <c r="Q72" s="2" t="s">
        <v>933</v>
      </c>
      <c r="R72" s="2" t="s">
        <v>933</v>
      </c>
      <c r="S72" s="2" t="s">
        <v>928</v>
      </c>
      <c r="T72" s="2" t="s">
        <v>1716</v>
      </c>
      <c r="U72" s="2" t="s">
        <v>928</v>
      </c>
      <c r="V72" s="2" t="s">
        <v>929</v>
      </c>
      <c r="W72" s="2" t="s">
        <v>928</v>
      </c>
    </row>
    <row r="73" spans="1:23" x14ac:dyDescent="0.25">
      <c r="A73" s="11">
        <v>59.11</v>
      </c>
      <c r="B73" s="2" t="s">
        <v>999</v>
      </c>
      <c r="D73" s="8"/>
      <c r="E73" s="3"/>
      <c r="F73" s="19" t="s">
        <v>906</v>
      </c>
      <c r="G73" s="17"/>
      <c r="I73" s="6"/>
      <c r="K73" s="6">
        <v>2.6736111111111113E-2</v>
      </c>
      <c r="L73" s="6">
        <v>2.9571759259259259E-2</v>
      </c>
      <c r="M73" s="6">
        <f t="shared" si="1"/>
        <v>2.8356481481481462E-3</v>
      </c>
      <c r="N73" s="10">
        <v>42989</v>
      </c>
      <c r="O73" s="21" t="str">
        <f t="shared" si="2"/>
        <v>https://www.youtube.com/embed/ByaheAphduQ?start=2310&amp;end=2555&amp;autoplay=1</v>
      </c>
      <c r="P73" s="10" t="s">
        <v>933</v>
      </c>
      <c r="Q73" s="2" t="s">
        <v>933</v>
      </c>
      <c r="R73" s="2" t="s">
        <v>933</v>
      </c>
      <c r="S73" s="2" t="s">
        <v>928</v>
      </c>
      <c r="T73" s="2" t="s">
        <v>1716</v>
      </c>
      <c r="U73" s="2" t="s">
        <v>928</v>
      </c>
      <c r="V73" s="2" t="s">
        <v>929</v>
      </c>
      <c r="W73" s="2" t="s">
        <v>928</v>
      </c>
    </row>
    <row r="74" spans="1:23" x14ac:dyDescent="0.25">
      <c r="A74" s="11">
        <v>59.120000000000097</v>
      </c>
      <c r="B74" s="2" t="s">
        <v>999</v>
      </c>
      <c r="D74" s="8"/>
      <c r="E74" s="3"/>
      <c r="F74" s="19" t="s">
        <v>907</v>
      </c>
      <c r="G74" s="17"/>
      <c r="I74" s="6"/>
      <c r="K74" s="6">
        <v>3.0034722222222223E-2</v>
      </c>
      <c r="L74" s="6">
        <v>3.0671296296296294E-2</v>
      </c>
      <c r="M74" s="6">
        <f t="shared" si="1"/>
        <v>6.3657407407407066E-4</v>
      </c>
      <c r="N74" s="10">
        <v>42989</v>
      </c>
      <c r="O74" s="21" t="str">
        <f t="shared" si="2"/>
        <v>https://www.youtube.com/embed/ByaheAphduQ?start=2595&amp;end=2650&amp;autoplay=1</v>
      </c>
      <c r="P74" s="10" t="s">
        <v>933</v>
      </c>
      <c r="Q74" s="2" t="s">
        <v>933</v>
      </c>
      <c r="R74" s="2" t="s">
        <v>933</v>
      </c>
      <c r="S74" s="2" t="s">
        <v>928</v>
      </c>
      <c r="T74" s="2" t="s">
        <v>1716</v>
      </c>
      <c r="U74" s="2" t="s">
        <v>928</v>
      </c>
      <c r="V74" s="2" t="s">
        <v>929</v>
      </c>
      <c r="W74" s="2" t="s">
        <v>928</v>
      </c>
    </row>
    <row r="75" spans="1:23" x14ac:dyDescent="0.25">
      <c r="A75" s="11">
        <v>59.130000000000102</v>
      </c>
      <c r="B75" s="2" t="s">
        <v>999</v>
      </c>
      <c r="D75" s="8"/>
      <c r="E75" s="3"/>
      <c r="F75" s="19" t="s">
        <v>1699</v>
      </c>
      <c r="G75" s="17" t="s">
        <v>1700</v>
      </c>
      <c r="I75" s="6"/>
      <c r="K75" s="6">
        <v>3.1944444444444449E-2</v>
      </c>
      <c r="L75" s="6">
        <v>3.3912037037037039E-2</v>
      </c>
      <c r="M75" s="6">
        <f t="shared" si="1"/>
        <v>1.9675925925925902E-3</v>
      </c>
      <c r="N75" s="10">
        <v>42989</v>
      </c>
      <c r="O75" s="21" t="str">
        <f t="shared" si="2"/>
        <v>https://www.youtube.com/embed/ByaheAphduQ?start=2760&amp;end=2930&amp;autoplay=1</v>
      </c>
      <c r="P75" s="10" t="s">
        <v>933</v>
      </c>
      <c r="Q75" s="2" t="s">
        <v>933</v>
      </c>
      <c r="R75" s="2" t="s">
        <v>933</v>
      </c>
      <c r="S75" s="2" t="s">
        <v>928</v>
      </c>
      <c r="T75" s="2" t="s">
        <v>1716</v>
      </c>
      <c r="U75" s="2" t="s">
        <v>928</v>
      </c>
      <c r="V75" s="2" t="s">
        <v>929</v>
      </c>
      <c r="W75" s="2" t="s">
        <v>928</v>
      </c>
    </row>
    <row r="76" spans="1:23" x14ac:dyDescent="0.25">
      <c r="A76" s="11">
        <v>59.1400000000001</v>
      </c>
      <c r="B76" s="2" t="s">
        <v>999</v>
      </c>
      <c r="D76" s="8"/>
      <c r="E76" s="3"/>
      <c r="F76" s="19" t="s">
        <v>908</v>
      </c>
      <c r="G76" s="17" t="s">
        <v>921</v>
      </c>
      <c r="I76" s="6"/>
      <c r="K76" s="6">
        <v>3.4606481481481481E-2</v>
      </c>
      <c r="L76" s="6">
        <v>3.5196759259259254E-2</v>
      </c>
      <c r="M76" s="6">
        <f t="shared" si="1"/>
        <v>5.9027777777777291E-4</v>
      </c>
      <c r="N76" s="10">
        <v>42989</v>
      </c>
      <c r="O76" s="21" t="str">
        <f t="shared" si="2"/>
        <v>https://www.youtube.com/embed/ByaheAphduQ?start=2990&amp;end=3041&amp;autoplay=1</v>
      </c>
      <c r="P76" s="10" t="s">
        <v>933</v>
      </c>
      <c r="Q76" s="2" t="s">
        <v>933</v>
      </c>
      <c r="R76" s="2" t="s">
        <v>933</v>
      </c>
      <c r="S76" s="2" t="s">
        <v>928</v>
      </c>
      <c r="T76" s="2" t="s">
        <v>1716</v>
      </c>
      <c r="U76" s="2" t="s">
        <v>928</v>
      </c>
      <c r="V76" s="2" t="s">
        <v>929</v>
      </c>
      <c r="W76" s="2" t="s">
        <v>928</v>
      </c>
    </row>
    <row r="77" spans="1:23" x14ac:dyDescent="0.25">
      <c r="A77" s="2">
        <v>60</v>
      </c>
      <c r="B77" s="2" t="s">
        <v>1000</v>
      </c>
      <c r="C77" s="4" t="s">
        <v>59</v>
      </c>
      <c r="D77" s="5">
        <v>0.33611111111111108</v>
      </c>
      <c r="E77" s="3" t="s">
        <v>806</v>
      </c>
      <c r="F77" s="1"/>
      <c r="G77" s="17"/>
      <c r="H77" s="2">
        <f>2.3*1000</f>
        <v>2300</v>
      </c>
      <c r="I77" s="6">
        <v>5.6018518518518518E-3</v>
      </c>
      <c r="J77" s="7" t="s">
        <v>759</v>
      </c>
      <c r="K77" s="2"/>
      <c r="L77" s="2"/>
      <c r="M77" s="2"/>
      <c r="N77" s="2"/>
      <c r="O77" s="2"/>
      <c r="P77" s="2"/>
      <c r="Q77" s="2"/>
      <c r="R77" s="2"/>
      <c r="S77" s="2"/>
      <c r="T77" s="2"/>
      <c r="U77" s="2"/>
      <c r="V77" s="2"/>
      <c r="W77" s="2"/>
    </row>
    <row r="78" spans="1:23" x14ac:dyDescent="0.25">
      <c r="A78" s="2">
        <v>61</v>
      </c>
      <c r="B78" s="2" t="s">
        <v>1001</v>
      </c>
      <c r="C78" s="4" t="s">
        <v>60</v>
      </c>
      <c r="D78" s="5">
        <v>0.12083333333333333</v>
      </c>
      <c r="E78" s="3">
        <v>709</v>
      </c>
      <c r="F78" s="1"/>
      <c r="G78" s="17"/>
      <c r="H78" s="2">
        <f>709</f>
        <v>709</v>
      </c>
      <c r="I78" s="6">
        <v>2.0138888888888888E-3</v>
      </c>
      <c r="J78" s="7" t="s">
        <v>759</v>
      </c>
      <c r="K78" s="2"/>
      <c r="L78" s="2"/>
      <c r="M78" s="2"/>
      <c r="N78" s="2"/>
      <c r="O78" s="2"/>
      <c r="P78" s="2"/>
      <c r="Q78" s="2"/>
      <c r="R78" s="2"/>
      <c r="S78" s="2"/>
      <c r="T78" s="2"/>
      <c r="U78" s="2"/>
      <c r="V78" s="2"/>
      <c r="W78" s="2"/>
    </row>
    <row r="79" spans="1:23" x14ac:dyDescent="0.25">
      <c r="A79" s="2">
        <v>62</v>
      </c>
      <c r="B79" s="2" t="s">
        <v>1002</v>
      </c>
      <c r="C79" s="4" t="s">
        <v>61</v>
      </c>
      <c r="D79" s="8">
        <v>2.1625000000000001</v>
      </c>
      <c r="E79" s="3" t="s">
        <v>807</v>
      </c>
      <c r="F79" s="1"/>
      <c r="G79" s="17"/>
      <c r="H79" s="2">
        <f>6.1*1000</f>
        <v>6100</v>
      </c>
      <c r="I79" s="6">
        <v>3.6041666666666666E-2</v>
      </c>
      <c r="J79" s="7" t="s">
        <v>759</v>
      </c>
      <c r="K79" s="2"/>
      <c r="L79" s="2"/>
      <c r="M79" s="2"/>
      <c r="N79" s="10">
        <v>42997</v>
      </c>
      <c r="O79" s="2"/>
      <c r="P79" s="2" t="s">
        <v>933</v>
      </c>
      <c r="Q79" s="2" t="s">
        <v>933</v>
      </c>
      <c r="R79" s="2" t="s">
        <v>933</v>
      </c>
      <c r="S79" s="2" t="s">
        <v>928</v>
      </c>
      <c r="T79" s="2" t="s">
        <v>928</v>
      </c>
      <c r="U79" s="2" t="s">
        <v>928</v>
      </c>
      <c r="V79" s="2" t="s">
        <v>929</v>
      </c>
      <c r="W79" s="2" t="s">
        <v>929</v>
      </c>
    </row>
    <row r="80" spans="1:23" x14ac:dyDescent="0.25">
      <c r="A80" s="2">
        <v>62.1</v>
      </c>
      <c r="C80" s="4"/>
      <c r="D80" s="8"/>
      <c r="E80" s="3"/>
      <c r="F80" s="1" t="s">
        <v>1734</v>
      </c>
      <c r="G80" s="17"/>
      <c r="I80" s="6"/>
      <c r="K80" s="6">
        <v>2.9166666666666668E-3</v>
      </c>
      <c r="L80" s="6">
        <v>4.1666666666666666E-3</v>
      </c>
      <c r="M80" s="6">
        <f t="shared" ref="M80:M86" si="3">L80-K80</f>
        <v>1.2499999999999998E-3</v>
      </c>
      <c r="N80" s="10">
        <v>42997</v>
      </c>
      <c r="O80" s="21" t="str">
        <f>HYPERLINK(REPLACE($B$79,25,8,"embed/")&amp;"?start="&amp;MINUTE(K80)*60+SECOND(K80)&amp;"&amp;end="&amp;MINUTE(L80)*60+SECOND(L80)&amp;"&amp;autoplay=1")</f>
        <v>https://www.youtube.com/embed/s3LVHHEe2vc?start=252&amp;end=360&amp;autoplay=1</v>
      </c>
      <c r="P80" s="2" t="s">
        <v>933</v>
      </c>
      <c r="Q80" s="2" t="s">
        <v>933</v>
      </c>
      <c r="R80" s="2" t="s">
        <v>933</v>
      </c>
      <c r="S80" s="2" t="s">
        <v>928</v>
      </c>
      <c r="T80" s="2" t="s">
        <v>1716</v>
      </c>
      <c r="U80" s="2" t="s">
        <v>928</v>
      </c>
      <c r="V80" s="2" t="s">
        <v>929</v>
      </c>
      <c r="W80" s="2" t="s">
        <v>929</v>
      </c>
    </row>
    <row r="81" spans="1:23" x14ac:dyDescent="0.25">
      <c r="A81" s="2">
        <v>62.2</v>
      </c>
      <c r="C81" s="4"/>
      <c r="D81" s="8"/>
      <c r="E81" s="3"/>
      <c r="F81" s="1" t="s">
        <v>1735</v>
      </c>
      <c r="G81" s="17" t="s">
        <v>1736</v>
      </c>
      <c r="I81" s="6"/>
      <c r="K81" s="6">
        <v>5.0347222222222225E-3</v>
      </c>
      <c r="L81" s="6">
        <v>6.4930555555555549E-3</v>
      </c>
      <c r="M81" s="6">
        <f t="shared" si="3"/>
        <v>1.4583333333333323E-3</v>
      </c>
      <c r="N81" s="10">
        <v>42997</v>
      </c>
      <c r="O81" s="21" t="str">
        <f t="shared" ref="O81:O86" si="4">HYPERLINK(REPLACE($B$79,25,8,"embed/")&amp;"?start="&amp;MINUTE(K81)*60+SECOND(K81)&amp;"&amp;end="&amp;MINUTE(L81)*60+SECOND(L81)&amp;"&amp;autoplay=1")</f>
        <v>https://www.youtube.com/embed/s3LVHHEe2vc?start=435&amp;end=561&amp;autoplay=1</v>
      </c>
      <c r="P81" s="2" t="s">
        <v>933</v>
      </c>
      <c r="Q81" s="2" t="s">
        <v>933</v>
      </c>
      <c r="R81" s="2" t="s">
        <v>933</v>
      </c>
      <c r="S81" s="2" t="s">
        <v>928</v>
      </c>
      <c r="T81" s="2" t="s">
        <v>1716</v>
      </c>
      <c r="U81" s="2" t="s">
        <v>928</v>
      </c>
      <c r="V81" s="2" t="s">
        <v>929</v>
      </c>
      <c r="W81" s="2" t="s">
        <v>929</v>
      </c>
    </row>
    <row r="82" spans="1:23" x14ac:dyDescent="0.25">
      <c r="A82" s="2">
        <v>62.3</v>
      </c>
      <c r="C82" s="4"/>
      <c r="D82" s="8"/>
      <c r="E82" s="3"/>
      <c r="F82" s="1" t="s">
        <v>1737</v>
      </c>
      <c r="G82" s="17" t="s">
        <v>1738</v>
      </c>
      <c r="I82" s="6"/>
      <c r="K82" s="6">
        <v>8.4490740740740741E-3</v>
      </c>
      <c r="L82" s="6">
        <v>1.1574074074074075E-2</v>
      </c>
      <c r="M82" s="6">
        <f t="shared" si="3"/>
        <v>3.125000000000001E-3</v>
      </c>
      <c r="N82" s="10">
        <v>42997</v>
      </c>
      <c r="O82" s="21" t="str">
        <f t="shared" si="4"/>
        <v>https://www.youtube.com/embed/s3LVHHEe2vc?start=730&amp;end=1000&amp;autoplay=1</v>
      </c>
      <c r="P82" s="2" t="s">
        <v>933</v>
      </c>
      <c r="Q82" s="2" t="s">
        <v>933</v>
      </c>
      <c r="R82" s="2" t="s">
        <v>933</v>
      </c>
      <c r="S82" s="2" t="s">
        <v>928</v>
      </c>
      <c r="T82" s="2" t="s">
        <v>1716</v>
      </c>
      <c r="U82" s="2" t="s">
        <v>928</v>
      </c>
      <c r="V82" s="2" t="s">
        <v>929</v>
      </c>
      <c r="W82" s="2" t="s">
        <v>929</v>
      </c>
    </row>
    <row r="83" spans="1:23" x14ac:dyDescent="0.25">
      <c r="A83" s="2">
        <v>62.4</v>
      </c>
      <c r="C83" s="4"/>
      <c r="D83" s="8"/>
      <c r="E83" s="3"/>
      <c r="F83" s="1" t="s">
        <v>1739</v>
      </c>
      <c r="G83" s="17"/>
      <c r="I83" s="6"/>
      <c r="K83" s="6">
        <v>2.5891203703703704E-2</v>
      </c>
      <c r="L83" s="6">
        <v>2.7083333333333334E-2</v>
      </c>
      <c r="M83" s="6">
        <f t="shared" si="3"/>
        <v>1.1921296296296298E-3</v>
      </c>
      <c r="N83" s="10">
        <v>42997</v>
      </c>
      <c r="O83" s="21" t="str">
        <f t="shared" si="4"/>
        <v>https://www.youtube.com/embed/s3LVHHEe2vc?start=2237&amp;end=2340&amp;autoplay=1</v>
      </c>
      <c r="P83" s="2" t="s">
        <v>933</v>
      </c>
      <c r="Q83" s="2" t="s">
        <v>933</v>
      </c>
      <c r="R83" s="2" t="s">
        <v>933</v>
      </c>
      <c r="S83" s="2" t="s">
        <v>928</v>
      </c>
      <c r="T83" s="2" t="s">
        <v>1716</v>
      </c>
      <c r="U83" s="2" t="s">
        <v>928</v>
      </c>
      <c r="V83" s="2" t="s">
        <v>929</v>
      </c>
      <c r="W83" s="2" t="s">
        <v>929</v>
      </c>
    </row>
    <row r="84" spans="1:23" x14ac:dyDescent="0.25">
      <c r="A84" s="2">
        <v>62.5</v>
      </c>
      <c r="C84" s="4"/>
      <c r="D84" s="8"/>
      <c r="E84" s="3"/>
      <c r="F84" s="1" t="s">
        <v>1740</v>
      </c>
      <c r="G84" s="17"/>
      <c r="I84" s="6"/>
      <c r="K84" s="6">
        <v>2.7546296296296294E-2</v>
      </c>
      <c r="L84" s="6">
        <v>2.8645833333333332E-2</v>
      </c>
      <c r="M84" s="6">
        <f t="shared" si="3"/>
        <v>1.0995370370370378E-3</v>
      </c>
      <c r="N84" s="10">
        <v>42997</v>
      </c>
      <c r="O84" s="21" t="str">
        <f t="shared" si="4"/>
        <v>https://www.youtube.com/embed/s3LVHHEe2vc?start=2380&amp;end=2475&amp;autoplay=1</v>
      </c>
      <c r="P84" s="2" t="s">
        <v>933</v>
      </c>
      <c r="Q84" s="2" t="s">
        <v>933</v>
      </c>
      <c r="R84" s="2" t="s">
        <v>933</v>
      </c>
      <c r="S84" s="2" t="s">
        <v>928</v>
      </c>
      <c r="T84" s="2" t="s">
        <v>1716</v>
      </c>
      <c r="U84" s="2" t="s">
        <v>928</v>
      </c>
      <c r="V84" s="2" t="s">
        <v>929</v>
      </c>
      <c r="W84" s="2" t="s">
        <v>929</v>
      </c>
    </row>
    <row r="85" spans="1:23" x14ac:dyDescent="0.25">
      <c r="A85" s="2">
        <v>62.6</v>
      </c>
      <c r="C85" s="4"/>
      <c r="D85" s="8"/>
      <c r="E85" s="3"/>
      <c r="F85" s="1" t="s">
        <v>1741</v>
      </c>
      <c r="G85" s="17"/>
      <c r="I85" s="6"/>
      <c r="K85" s="6">
        <v>2.8645833333333332E-2</v>
      </c>
      <c r="L85" s="6">
        <v>3.0439814814814819E-2</v>
      </c>
      <c r="M85" s="6">
        <f t="shared" si="3"/>
        <v>1.7939814814814867E-3</v>
      </c>
      <c r="N85" s="10">
        <v>42997</v>
      </c>
      <c r="O85" s="21" t="str">
        <f t="shared" si="4"/>
        <v>https://www.youtube.com/embed/s3LVHHEe2vc?start=2475&amp;end=2630&amp;autoplay=1</v>
      </c>
      <c r="P85" s="2" t="s">
        <v>933</v>
      </c>
      <c r="Q85" s="2" t="s">
        <v>933</v>
      </c>
      <c r="R85" s="2" t="s">
        <v>933</v>
      </c>
      <c r="S85" s="2" t="s">
        <v>928</v>
      </c>
      <c r="T85" s="2" t="s">
        <v>1716</v>
      </c>
      <c r="U85" s="2" t="s">
        <v>928</v>
      </c>
      <c r="V85" s="2" t="s">
        <v>929</v>
      </c>
      <c r="W85" s="2" t="s">
        <v>929</v>
      </c>
    </row>
    <row r="86" spans="1:23" x14ac:dyDescent="0.25">
      <c r="A86" s="2">
        <v>62.7</v>
      </c>
      <c r="C86" s="4"/>
      <c r="D86" s="8"/>
      <c r="E86" s="3"/>
      <c r="F86" s="1" t="s">
        <v>1742</v>
      </c>
      <c r="G86" s="17"/>
      <c r="I86" s="6"/>
      <c r="K86" s="6">
        <v>3.0497685185185183E-2</v>
      </c>
      <c r="L86" s="6">
        <v>3.2870370370370376E-2</v>
      </c>
      <c r="M86" s="6">
        <f t="shared" si="3"/>
        <v>2.3726851851851929E-3</v>
      </c>
      <c r="N86" s="10">
        <v>42997</v>
      </c>
      <c r="O86" s="21" t="str">
        <f t="shared" si="4"/>
        <v>https://www.youtube.com/embed/s3LVHHEe2vc?start=2635&amp;end=2840&amp;autoplay=1</v>
      </c>
      <c r="P86" s="2" t="s">
        <v>933</v>
      </c>
      <c r="Q86" s="2" t="s">
        <v>933</v>
      </c>
      <c r="R86" s="2" t="s">
        <v>933</v>
      </c>
      <c r="S86" s="2" t="s">
        <v>928</v>
      </c>
      <c r="T86" s="2" t="s">
        <v>1716</v>
      </c>
      <c r="U86" s="2" t="s">
        <v>928</v>
      </c>
      <c r="V86" s="2" t="s">
        <v>929</v>
      </c>
      <c r="W86" s="2" t="s">
        <v>929</v>
      </c>
    </row>
    <row r="87" spans="1:23" x14ac:dyDescent="0.25">
      <c r="A87" s="2">
        <v>63</v>
      </c>
      <c r="B87" s="2" t="s">
        <v>1003</v>
      </c>
      <c r="C87" s="4" t="s">
        <v>62</v>
      </c>
      <c r="D87" s="5">
        <v>0.68680555555555556</v>
      </c>
      <c r="E87" s="3" t="s">
        <v>808</v>
      </c>
      <c r="F87" s="1"/>
      <c r="G87" s="17"/>
      <c r="H87" s="2">
        <f>1.2*1000</f>
        <v>1200</v>
      </c>
      <c r="I87" s="6">
        <v>1.1446759259259261E-2</v>
      </c>
      <c r="J87" s="7" t="s">
        <v>759</v>
      </c>
      <c r="K87" s="2"/>
      <c r="L87" s="2"/>
      <c r="M87" s="2"/>
      <c r="N87" s="2"/>
      <c r="O87" s="2"/>
      <c r="P87" s="2"/>
      <c r="Q87" s="2"/>
      <c r="R87" s="2"/>
      <c r="S87" s="2"/>
      <c r="T87" s="2"/>
      <c r="U87" s="2"/>
      <c r="V87" s="2"/>
      <c r="W87" s="2"/>
    </row>
    <row r="88" spans="1:23" x14ac:dyDescent="0.25">
      <c r="A88" s="2">
        <v>64</v>
      </c>
      <c r="B88" s="2" t="s">
        <v>1004</v>
      </c>
      <c r="C88" s="4" t="s">
        <v>63</v>
      </c>
      <c r="D88" s="5">
        <v>0.54722222222222217</v>
      </c>
      <c r="E88" s="3">
        <v>694</v>
      </c>
      <c r="F88" s="1"/>
      <c r="G88" s="17"/>
      <c r="H88" s="2">
        <f>694</f>
        <v>694</v>
      </c>
      <c r="I88" s="6">
        <v>9.1203703703703707E-3</v>
      </c>
      <c r="J88" s="7" t="s">
        <v>759</v>
      </c>
      <c r="K88" s="2"/>
      <c r="L88" s="2"/>
      <c r="M88" s="2"/>
      <c r="N88" s="2"/>
      <c r="O88" s="2"/>
      <c r="P88" s="2"/>
      <c r="Q88" s="2"/>
      <c r="R88" s="2"/>
      <c r="S88" s="2"/>
      <c r="T88" s="2"/>
      <c r="U88" s="2"/>
      <c r="V88" s="2"/>
      <c r="W88" s="2"/>
    </row>
    <row r="89" spans="1:23" x14ac:dyDescent="0.25">
      <c r="A89" s="2">
        <v>65</v>
      </c>
      <c r="B89" s="2" t="s">
        <v>1005</v>
      </c>
      <c r="C89" s="4" t="s">
        <v>64</v>
      </c>
      <c r="D89" s="5">
        <v>0.43194444444444446</v>
      </c>
      <c r="E89" s="3">
        <v>588</v>
      </c>
      <c r="F89" s="1"/>
      <c r="G89" s="17"/>
      <c r="H89" s="2">
        <f>588</f>
        <v>588</v>
      </c>
      <c r="I89" s="6">
        <v>7.1990740740740739E-3</v>
      </c>
      <c r="J89" s="7" t="s">
        <v>759</v>
      </c>
      <c r="K89" s="2"/>
      <c r="L89" s="2"/>
      <c r="M89" s="2"/>
      <c r="N89" s="2"/>
      <c r="O89" s="2"/>
      <c r="P89" s="2"/>
      <c r="Q89" s="2"/>
      <c r="R89" s="2"/>
      <c r="S89" s="2"/>
      <c r="T89" s="2"/>
      <c r="U89" s="2"/>
      <c r="V89" s="2"/>
      <c r="W89" s="2"/>
    </row>
    <row r="90" spans="1:23" x14ac:dyDescent="0.25">
      <c r="A90" s="2">
        <v>66</v>
      </c>
      <c r="B90" s="2" t="s">
        <v>1006</v>
      </c>
      <c r="C90" s="4" t="s">
        <v>65</v>
      </c>
      <c r="D90" s="8">
        <v>1.6659722222222222</v>
      </c>
      <c r="E90" s="3" t="s">
        <v>809</v>
      </c>
      <c r="F90" s="1"/>
      <c r="G90" s="17"/>
      <c r="H90" s="2">
        <f>2.9*1000</f>
        <v>2900</v>
      </c>
      <c r="I90" s="6">
        <v>2.7766203703703706E-2</v>
      </c>
      <c r="J90" s="7" t="s">
        <v>759</v>
      </c>
      <c r="K90" s="2"/>
      <c r="L90" s="2"/>
      <c r="M90" s="2"/>
      <c r="N90" s="2"/>
      <c r="O90" s="2"/>
      <c r="P90" s="2"/>
      <c r="Q90" s="2"/>
      <c r="R90" s="2"/>
      <c r="S90" s="2"/>
      <c r="T90" s="2"/>
      <c r="U90" s="2"/>
      <c r="V90" s="2"/>
      <c r="W90" s="2"/>
    </row>
    <row r="91" spans="1:23" x14ac:dyDescent="0.25">
      <c r="A91" s="2">
        <v>67</v>
      </c>
      <c r="B91" s="2" t="s">
        <v>1007</v>
      </c>
      <c r="C91" s="4" t="s">
        <v>66</v>
      </c>
      <c r="D91" s="5">
        <v>0.30208333333333331</v>
      </c>
      <c r="E91" s="3">
        <v>575</v>
      </c>
      <c r="F91" s="1"/>
      <c r="G91" s="17"/>
      <c r="H91" s="2">
        <f>575</f>
        <v>575</v>
      </c>
      <c r="I91" s="6">
        <v>5.0347222222222225E-3</v>
      </c>
      <c r="J91" s="7" t="s">
        <v>759</v>
      </c>
      <c r="K91" s="2"/>
      <c r="L91" s="2"/>
      <c r="M91" s="2"/>
      <c r="N91" s="2"/>
      <c r="O91" s="2"/>
      <c r="P91" s="2"/>
      <c r="Q91" s="2"/>
      <c r="R91" s="2"/>
      <c r="S91" s="2"/>
      <c r="T91" s="2"/>
      <c r="U91" s="2"/>
      <c r="V91" s="2"/>
      <c r="W91" s="2"/>
    </row>
    <row r="92" spans="1:23" x14ac:dyDescent="0.25">
      <c r="A92" s="2">
        <v>68</v>
      </c>
      <c r="B92" s="2" t="s">
        <v>1008</v>
      </c>
      <c r="C92" s="4" t="s">
        <v>67</v>
      </c>
      <c r="D92" s="8">
        <v>1.45</v>
      </c>
      <c r="E92" s="3" t="s">
        <v>810</v>
      </c>
      <c r="F92" s="1"/>
      <c r="G92" s="17"/>
      <c r="H92" s="2">
        <f>2.5*1000</f>
        <v>2500</v>
      </c>
      <c r="I92" s="6">
        <v>2.4166666666666666E-2</v>
      </c>
      <c r="J92" s="7" t="s">
        <v>759</v>
      </c>
      <c r="K92" s="2"/>
      <c r="L92" s="2"/>
      <c r="M92" s="2"/>
      <c r="N92" s="2"/>
      <c r="O92" s="2"/>
      <c r="P92" s="2"/>
      <c r="Q92" s="2"/>
      <c r="R92" s="2"/>
      <c r="S92" s="2"/>
      <c r="T92" s="2"/>
      <c r="U92" s="2"/>
      <c r="V92" s="2"/>
      <c r="W92" s="2"/>
    </row>
    <row r="93" spans="1:23" x14ac:dyDescent="0.25">
      <c r="A93" s="2">
        <v>69</v>
      </c>
      <c r="B93" s="2" t="s">
        <v>1009</v>
      </c>
      <c r="C93" s="4" t="s">
        <v>68</v>
      </c>
      <c r="D93" s="8">
        <v>2.1256944444444446</v>
      </c>
      <c r="E93" s="3" t="s">
        <v>810</v>
      </c>
      <c r="F93" s="1"/>
      <c r="G93" s="17"/>
      <c r="H93" s="2">
        <f>2.5*1000</f>
        <v>2500</v>
      </c>
      <c r="I93" s="6">
        <v>3.5428240740740739E-2</v>
      </c>
      <c r="J93" s="7" t="s">
        <v>759</v>
      </c>
      <c r="K93" s="2"/>
      <c r="L93" s="2"/>
      <c r="M93" s="2"/>
      <c r="N93" s="2"/>
      <c r="O93" s="2"/>
      <c r="P93" s="2"/>
      <c r="Q93" s="2"/>
      <c r="R93" s="2"/>
      <c r="S93" s="2"/>
      <c r="T93" s="2"/>
      <c r="U93" s="2"/>
      <c r="V93" s="2"/>
      <c r="W93" s="2"/>
    </row>
    <row r="94" spans="1:23" x14ac:dyDescent="0.25">
      <c r="A94" s="2">
        <v>70</v>
      </c>
      <c r="B94" s="2" t="s">
        <v>1010</v>
      </c>
      <c r="C94" s="4" t="s">
        <v>69</v>
      </c>
      <c r="D94" s="5">
        <v>0.21111111111111111</v>
      </c>
      <c r="E94" s="3">
        <v>568</v>
      </c>
      <c r="F94" s="1"/>
      <c r="G94" s="17"/>
      <c r="H94" s="2">
        <f>568</f>
        <v>568</v>
      </c>
      <c r="I94" s="6">
        <v>3.5185185185185185E-3</v>
      </c>
      <c r="J94" s="7" t="s">
        <v>759</v>
      </c>
      <c r="K94" s="2"/>
      <c r="L94" s="2"/>
      <c r="M94" s="2"/>
      <c r="N94" s="2"/>
      <c r="O94" s="2"/>
      <c r="P94" s="2"/>
      <c r="Q94" s="2"/>
      <c r="R94" s="2"/>
      <c r="S94" s="2"/>
      <c r="T94" s="2"/>
      <c r="U94" s="2"/>
      <c r="V94" s="2"/>
      <c r="W94" s="2"/>
    </row>
    <row r="95" spans="1:23" x14ac:dyDescent="0.25">
      <c r="A95" s="2">
        <v>71</v>
      </c>
      <c r="B95" s="2" t="s">
        <v>1011</v>
      </c>
      <c r="C95" s="4" t="s">
        <v>70</v>
      </c>
      <c r="D95" s="5">
        <v>0.5131944444444444</v>
      </c>
      <c r="E95" s="3" t="s">
        <v>805</v>
      </c>
      <c r="F95" s="1"/>
      <c r="G95" s="17"/>
      <c r="H95" s="2">
        <f>1.1*1000</f>
        <v>1100</v>
      </c>
      <c r="I95" s="6">
        <v>8.5532407407407415E-3</v>
      </c>
      <c r="J95" s="7" t="s">
        <v>759</v>
      </c>
      <c r="K95" s="2"/>
      <c r="L95" s="2"/>
      <c r="M95" s="2"/>
      <c r="N95" s="2"/>
      <c r="O95" s="2"/>
      <c r="P95" s="2"/>
      <c r="Q95" s="2"/>
      <c r="R95" s="2"/>
      <c r="S95" s="2"/>
      <c r="T95" s="2"/>
      <c r="U95" s="2"/>
      <c r="V95" s="2"/>
      <c r="W95" s="2"/>
    </row>
    <row r="96" spans="1:23" x14ac:dyDescent="0.25">
      <c r="A96" s="2">
        <v>72</v>
      </c>
      <c r="B96" s="2" t="s">
        <v>1012</v>
      </c>
      <c r="C96" s="4" t="s">
        <v>71</v>
      </c>
      <c r="D96" s="5">
        <v>0.65486111111111112</v>
      </c>
      <c r="E96" s="3">
        <v>868</v>
      </c>
      <c r="F96" s="1"/>
      <c r="G96" s="17"/>
      <c r="H96" s="2">
        <f>868</f>
        <v>868</v>
      </c>
      <c r="I96" s="6">
        <v>1.091435185185185E-2</v>
      </c>
      <c r="J96" s="7" t="s">
        <v>759</v>
      </c>
      <c r="K96" s="2"/>
      <c r="L96" s="2"/>
      <c r="M96" s="2"/>
      <c r="N96" s="2"/>
      <c r="O96" s="2"/>
      <c r="P96" s="2"/>
      <c r="Q96" s="2"/>
      <c r="R96" s="2"/>
      <c r="S96" s="2"/>
      <c r="T96" s="2"/>
      <c r="U96" s="2"/>
      <c r="V96" s="2"/>
      <c r="W96" s="2"/>
    </row>
    <row r="97" spans="1:23" x14ac:dyDescent="0.25">
      <c r="A97" s="2">
        <v>73</v>
      </c>
      <c r="B97" s="2" t="s">
        <v>1013</v>
      </c>
      <c r="C97" s="4" t="s">
        <v>72</v>
      </c>
      <c r="D97" s="9">
        <v>6.7152777777777783E-2</v>
      </c>
      <c r="E97" s="3" t="s">
        <v>811</v>
      </c>
      <c r="F97" s="1"/>
      <c r="G97" s="17"/>
      <c r="H97" s="2">
        <f>28*1000</f>
        <v>28000</v>
      </c>
      <c r="I97" s="6">
        <v>6.7152777777777783E-2</v>
      </c>
      <c r="J97" s="7" t="s">
        <v>759</v>
      </c>
      <c r="K97" s="2"/>
      <c r="L97" s="2"/>
      <c r="M97" s="2"/>
      <c r="N97" s="2"/>
      <c r="O97" s="2"/>
      <c r="P97" s="2"/>
      <c r="Q97" s="2"/>
      <c r="R97" s="2"/>
      <c r="S97" s="2"/>
      <c r="T97" s="2"/>
      <c r="U97" s="2"/>
      <c r="V97" s="2"/>
      <c r="W97" s="2"/>
    </row>
    <row r="98" spans="1:23" x14ac:dyDescent="0.25">
      <c r="A98" s="2">
        <v>74</v>
      </c>
      <c r="B98" s="2" t="s">
        <v>1014</v>
      </c>
      <c r="C98" s="4" t="s">
        <v>73</v>
      </c>
      <c r="D98" s="9">
        <v>4.2280092592592598E-2</v>
      </c>
      <c r="E98" s="3" t="s">
        <v>812</v>
      </c>
      <c r="F98" s="1"/>
      <c r="G98" s="17"/>
      <c r="H98" s="2">
        <f>4.4*1000</f>
        <v>4400</v>
      </c>
      <c r="I98" s="6">
        <v>4.2280092592592598E-2</v>
      </c>
      <c r="J98" s="7" t="s">
        <v>759</v>
      </c>
      <c r="K98" s="2"/>
      <c r="L98" s="2"/>
      <c r="M98" s="2"/>
      <c r="N98" s="2"/>
      <c r="O98" s="2"/>
      <c r="P98" s="2"/>
      <c r="Q98" s="2"/>
      <c r="R98" s="2"/>
      <c r="S98" s="2"/>
      <c r="T98" s="2"/>
      <c r="U98" s="2"/>
      <c r="V98" s="2"/>
      <c r="W98" s="2"/>
    </row>
    <row r="99" spans="1:23" x14ac:dyDescent="0.25">
      <c r="A99" s="2">
        <v>75</v>
      </c>
      <c r="B99" s="2" t="s">
        <v>1015</v>
      </c>
      <c r="C99" s="4" t="s">
        <v>74</v>
      </c>
      <c r="D99" s="9">
        <v>4.8854166666666664E-2</v>
      </c>
      <c r="E99" s="3" t="s">
        <v>813</v>
      </c>
      <c r="F99" s="1"/>
      <c r="G99" s="17"/>
      <c r="H99" s="2">
        <f>7.3*1000</f>
        <v>7300</v>
      </c>
      <c r="I99" s="6">
        <v>4.8854166666666664E-2</v>
      </c>
      <c r="J99" s="7" t="s">
        <v>759</v>
      </c>
      <c r="K99" s="2"/>
      <c r="L99" s="2"/>
      <c r="M99" s="2"/>
      <c r="N99" s="2"/>
      <c r="O99" s="2"/>
      <c r="P99" s="2"/>
      <c r="Q99" s="2"/>
      <c r="R99" s="2"/>
      <c r="S99" s="2"/>
      <c r="T99" s="2"/>
      <c r="U99" s="2"/>
      <c r="V99" s="2"/>
      <c r="W99" s="2"/>
    </row>
    <row r="100" spans="1:23" x14ac:dyDescent="0.25">
      <c r="A100" s="2">
        <v>76</v>
      </c>
      <c r="B100" s="2" t="s">
        <v>1016</v>
      </c>
      <c r="C100" s="4" t="s">
        <v>75</v>
      </c>
      <c r="D100" s="8">
        <v>1.4861111111111109</v>
      </c>
      <c r="E100" s="3" t="s">
        <v>814</v>
      </c>
      <c r="F100" s="1"/>
      <c r="G100" s="17"/>
      <c r="H100" s="2">
        <f>7.9*1000</f>
        <v>7900</v>
      </c>
      <c r="I100" s="6">
        <v>2.476851851851852E-2</v>
      </c>
      <c r="J100" s="7" t="s">
        <v>759</v>
      </c>
      <c r="K100" s="2"/>
      <c r="L100" s="2"/>
      <c r="M100" s="2"/>
      <c r="N100" s="2"/>
      <c r="O100" s="2"/>
      <c r="P100" s="2"/>
      <c r="Q100" s="2"/>
      <c r="R100" s="2"/>
      <c r="S100" s="2"/>
      <c r="T100" s="2"/>
      <c r="U100" s="2"/>
      <c r="V100" s="2"/>
      <c r="W100" s="2"/>
    </row>
    <row r="101" spans="1:23" x14ac:dyDescent="0.25">
      <c r="A101" s="2">
        <v>77</v>
      </c>
      <c r="B101" s="2" t="s">
        <v>1017</v>
      </c>
      <c r="C101" s="4" t="s">
        <v>76</v>
      </c>
      <c r="D101" s="8">
        <v>2.2527777777777778</v>
      </c>
      <c r="E101" s="3" t="s">
        <v>815</v>
      </c>
      <c r="F101" s="1"/>
      <c r="G101" s="17"/>
      <c r="H101" s="2">
        <f>11*1000</f>
        <v>11000</v>
      </c>
      <c r="I101" s="6">
        <v>3.75462962962963E-2</v>
      </c>
      <c r="J101" s="7" t="s">
        <v>759</v>
      </c>
      <c r="K101" s="2"/>
      <c r="L101" s="2"/>
      <c r="M101" s="2"/>
      <c r="N101" s="2"/>
      <c r="O101" s="2"/>
      <c r="P101" s="2"/>
      <c r="Q101" s="2"/>
      <c r="R101" s="2"/>
      <c r="S101" s="2"/>
      <c r="T101" s="2"/>
      <c r="U101" s="2"/>
      <c r="V101" s="2"/>
      <c r="W101" s="2"/>
    </row>
    <row r="102" spans="1:23" x14ac:dyDescent="0.25">
      <c r="A102" s="2">
        <v>78</v>
      </c>
      <c r="B102" s="2" t="s">
        <v>1018</v>
      </c>
      <c r="C102" s="4" t="s">
        <v>77</v>
      </c>
      <c r="D102" s="8">
        <v>1.4479166666666667</v>
      </c>
      <c r="E102" s="3" t="s">
        <v>816</v>
      </c>
      <c r="F102" s="1"/>
      <c r="G102" s="17"/>
      <c r="H102" s="2">
        <f>6.6*1000</f>
        <v>6600</v>
      </c>
      <c r="I102" s="6">
        <v>2.4131944444444445E-2</v>
      </c>
      <c r="J102" s="7" t="s">
        <v>759</v>
      </c>
      <c r="K102" s="2"/>
      <c r="L102" s="2"/>
      <c r="M102" s="2"/>
      <c r="N102" s="2"/>
      <c r="O102" s="2"/>
      <c r="P102" s="2"/>
      <c r="Q102" s="2"/>
      <c r="R102" s="2"/>
      <c r="S102" s="2"/>
      <c r="T102" s="2"/>
      <c r="U102" s="2"/>
      <c r="V102" s="2"/>
      <c r="W102" s="2"/>
    </row>
    <row r="103" spans="1:23" x14ac:dyDescent="0.25">
      <c r="A103" s="2">
        <v>79</v>
      </c>
      <c r="B103" s="2" t="s">
        <v>1019</v>
      </c>
      <c r="C103" s="4" t="s">
        <v>78</v>
      </c>
      <c r="D103" s="8">
        <v>1.9520833333333334</v>
      </c>
      <c r="E103" s="3" t="s">
        <v>817</v>
      </c>
      <c r="F103" s="1"/>
      <c r="G103" s="17"/>
      <c r="H103" s="2">
        <f>5.8*1000</f>
        <v>5800</v>
      </c>
      <c r="I103" s="6">
        <v>3.2534722222222222E-2</v>
      </c>
      <c r="J103" s="7" t="s">
        <v>759</v>
      </c>
      <c r="K103" s="2"/>
      <c r="L103" s="2"/>
      <c r="M103" s="2"/>
      <c r="N103" s="2"/>
      <c r="O103" s="2"/>
      <c r="P103" s="2"/>
      <c r="Q103" s="2"/>
      <c r="R103" s="2"/>
      <c r="S103" s="2"/>
      <c r="T103" s="2"/>
      <c r="U103" s="2"/>
      <c r="V103" s="2"/>
      <c r="W103" s="2"/>
    </row>
    <row r="104" spans="1:23" x14ac:dyDescent="0.25">
      <c r="A104" s="2">
        <v>80</v>
      </c>
      <c r="B104" s="2" t="s">
        <v>1020</v>
      </c>
      <c r="C104" s="4" t="s">
        <v>79</v>
      </c>
      <c r="D104" s="5">
        <v>0.59375</v>
      </c>
      <c r="E104" s="3" t="s">
        <v>818</v>
      </c>
      <c r="F104" s="1"/>
      <c r="G104" s="17"/>
      <c r="H104" s="2">
        <f>4.5*1000</f>
        <v>4500</v>
      </c>
      <c r="I104" s="6">
        <v>9.8958333333333329E-3</v>
      </c>
      <c r="J104" s="7" t="s">
        <v>759</v>
      </c>
      <c r="K104" s="2"/>
      <c r="L104" s="2"/>
      <c r="M104" s="2"/>
      <c r="N104" s="2"/>
      <c r="O104" s="2"/>
      <c r="P104" s="2"/>
      <c r="Q104" s="2"/>
      <c r="R104" s="2"/>
      <c r="S104" s="2"/>
      <c r="T104" s="2"/>
      <c r="U104" s="2"/>
      <c r="V104" s="2"/>
      <c r="W104" s="2"/>
    </row>
    <row r="105" spans="1:23" x14ac:dyDescent="0.25">
      <c r="A105" s="2">
        <v>81</v>
      </c>
      <c r="B105" s="2" t="s">
        <v>1021</v>
      </c>
      <c r="C105" s="4" t="s">
        <v>80</v>
      </c>
      <c r="D105" s="5">
        <v>0.1673611111111111</v>
      </c>
      <c r="E105" s="3" t="s">
        <v>819</v>
      </c>
      <c r="F105" s="1"/>
      <c r="G105" s="17"/>
      <c r="H105" s="2">
        <f>2*1000</f>
        <v>2000</v>
      </c>
      <c r="I105" s="6">
        <v>2.7893518518518519E-3</v>
      </c>
      <c r="J105" s="7" t="s">
        <v>759</v>
      </c>
      <c r="K105" s="2"/>
      <c r="L105" s="2"/>
      <c r="M105" s="2"/>
      <c r="N105" s="2"/>
      <c r="O105" s="2"/>
      <c r="P105" s="2"/>
      <c r="Q105" s="2"/>
      <c r="R105" s="2"/>
      <c r="S105" s="2"/>
      <c r="T105" s="2"/>
      <c r="U105" s="2"/>
      <c r="V105" s="2"/>
      <c r="W105" s="2"/>
    </row>
    <row r="106" spans="1:23" x14ac:dyDescent="0.25">
      <c r="A106" s="2">
        <v>82</v>
      </c>
      <c r="B106" s="2" t="s">
        <v>1022</v>
      </c>
      <c r="C106" s="4" t="s">
        <v>81</v>
      </c>
      <c r="D106" s="5">
        <v>0.71250000000000002</v>
      </c>
      <c r="E106" s="3" t="s">
        <v>820</v>
      </c>
      <c r="F106" s="1"/>
      <c r="G106" s="17"/>
      <c r="H106" s="2">
        <f>3.7*1000</f>
        <v>3700</v>
      </c>
      <c r="I106" s="6">
        <v>1.1875000000000002E-2</v>
      </c>
      <c r="J106" s="7" t="s">
        <v>759</v>
      </c>
      <c r="K106" s="2"/>
      <c r="L106" s="2"/>
      <c r="M106" s="2"/>
      <c r="N106" s="2"/>
      <c r="O106" s="2"/>
      <c r="P106" s="2"/>
      <c r="Q106" s="2"/>
      <c r="R106" s="2"/>
      <c r="S106" s="2"/>
      <c r="T106" s="2"/>
      <c r="U106" s="2"/>
      <c r="V106" s="2"/>
      <c r="W106" s="2"/>
    </row>
    <row r="107" spans="1:23" x14ac:dyDescent="0.25">
      <c r="A107" s="2">
        <v>83</v>
      </c>
      <c r="B107" s="2" t="s">
        <v>1023</v>
      </c>
      <c r="C107" s="4" t="s">
        <v>82</v>
      </c>
      <c r="D107" s="5">
        <v>9.6527777777777768E-2</v>
      </c>
      <c r="E107" s="3">
        <v>965</v>
      </c>
      <c r="F107" s="1"/>
      <c r="G107" s="17"/>
      <c r="H107" s="2">
        <f>965</f>
        <v>965</v>
      </c>
      <c r="I107" s="6">
        <v>1.6087962962962963E-3</v>
      </c>
      <c r="J107" s="7" t="s">
        <v>759</v>
      </c>
      <c r="K107" s="2"/>
      <c r="L107" s="2"/>
      <c r="M107" s="2"/>
      <c r="N107" s="2"/>
      <c r="O107" s="2"/>
      <c r="P107" s="2"/>
      <c r="Q107" s="2"/>
      <c r="R107" s="2"/>
      <c r="S107" s="2"/>
      <c r="T107" s="2"/>
      <c r="U107" s="2"/>
      <c r="V107" s="2"/>
      <c r="W107" s="2"/>
    </row>
    <row r="108" spans="1:23" x14ac:dyDescent="0.25">
      <c r="A108" s="2">
        <v>84</v>
      </c>
      <c r="B108" s="2" t="s">
        <v>1024</v>
      </c>
      <c r="C108" s="4" t="s">
        <v>83</v>
      </c>
      <c r="D108" s="9">
        <v>4.2152777777777782E-2</v>
      </c>
      <c r="E108" s="3" t="s">
        <v>821</v>
      </c>
      <c r="F108" s="1"/>
      <c r="G108" s="17"/>
      <c r="H108" s="2">
        <f>3.9*1000</f>
        <v>3900</v>
      </c>
      <c r="I108" s="6">
        <v>4.2152777777777782E-2</v>
      </c>
      <c r="J108" s="7" t="s">
        <v>759</v>
      </c>
      <c r="K108" s="2"/>
      <c r="L108" s="2"/>
      <c r="M108" s="2"/>
      <c r="N108" s="2"/>
      <c r="O108" s="2"/>
      <c r="P108" s="2"/>
      <c r="Q108" s="2"/>
      <c r="R108" s="2"/>
      <c r="S108" s="2"/>
      <c r="T108" s="2"/>
      <c r="U108" s="2"/>
      <c r="V108" s="2"/>
      <c r="W108" s="2"/>
    </row>
    <row r="109" spans="1:23" x14ac:dyDescent="0.25">
      <c r="A109" s="2">
        <v>85</v>
      </c>
      <c r="B109" s="2" t="s">
        <v>1025</v>
      </c>
      <c r="C109" s="4" t="s">
        <v>84</v>
      </c>
      <c r="D109" s="5">
        <v>0.42569444444444443</v>
      </c>
      <c r="E109" s="3" t="s">
        <v>822</v>
      </c>
      <c r="F109" s="1"/>
      <c r="G109" s="17"/>
      <c r="H109" s="2">
        <f>3.5*1000</f>
        <v>3500</v>
      </c>
      <c r="I109" s="6">
        <v>7.0949074074074074E-3</v>
      </c>
      <c r="J109" s="7" t="s">
        <v>759</v>
      </c>
      <c r="K109" s="2"/>
      <c r="L109" s="2"/>
      <c r="M109" s="2"/>
      <c r="N109" s="2"/>
      <c r="O109" s="2"/>
      <c r="P109" s="2"/>
      <c r="Q109" s="2"/>
      <c r="R109" s="2"/>
      <c r="S109" s="2"/>
      <c r="T109" s="2"/>
      <c r="U109" s="2"/>
      <c r="V109" s="2"/>
      <c r="W109" s="2"/>
    </row>
    <row r="110" spans="1:23" x14ac:dyDescent="0.25">
      <c r="A110" s="2">
        <v>86</v>
      </c>
      <c r="B110" s="2" t="s">
        <v>1026</v>
      </c>
      <c r="C110" s="4" t="s">
        <v>85</v>
      </c>
      <c r="D110" s="8">
        <v>1.6402777777777777</v>
      </c>
      <c r="E110" s="3" t="s">
        <v>823</v>
      </c>
      <c r="F110" s="1"/>
      <c r="G110" s="17"/>
      <c r="H110" s="2">
        <f>7.4*1000</f>
        <v>7400</v>
      </c>
      <c r="I110" s="6">
        <v>2.7337962962962963E-2</v>
      </c>
      <c r="J110" s="7" t="s">
        <v>759</v>
      </c>
      <c r="K110" s="2"/>
      <c r="L110" s="2"/>
      <c r="M110" s="2"/>
      <c r="N110" s="2"/>
      <c r="O110" s="2"/>
      <c r="P110" s="2"/>
      <c r="Q110" s="2"/>
      <c r="R110" s="2"/>
      <c r="S110" s="2"/>
      <c r="T110" s="2"/>
      <c r="U110" s="2"/>
      <c r="V110" s="2"/>
      <c r="W110" s="2"/>
    </row>
    <row r="111" spans="1:23" x14ac:dyDescent="0.25">
      <c r="A111" s="2">
        <v>87</v>
      </c>
      <c r="B111" s="2" t="s">
        <v>1027</v>
      </c>
      <c r="C111" s="4" t="s">
        <v>86</v>
      </c>
      <c r="D111" s="5">
        <v>0.64097222222222217</v>
      </c>
      <c r="E111" s="3" t="s">
        <v>783</v>
      </c>
      <c r="F111" s="1"/>
      <c r="G111" s="17"/>
      <c r="H111" s="2">
        <f>4*1000</f>
        <v>4000</v>
      </c>
      <c r="I111" s="6">
        <v>1.068287037037037E-2</v>
      </c>
      <c r="J111" s="7" t="s">
        <v>759</v>
      </c>
      <c r="K111" s="2"/>
      <c r="L111" s="2"/>
      <c r="M111" s="2"/>
      <c r="N111" s="2"/>
      <c r="O111" s="2"/>
      <c r="P111" s="2"/>
      <c r="Q111" s="2"/>
      <c r="R111" s="2"/>
      <c r="S111" s="2"/>
      <c r="T111" s="2"/>
      <c r="U111" s="2"/>
      <c r="V111" s="2"/>
      <c r="W111" s="2"/>
    </row>
    <row r="112" spans="1:23" x14ac:dyDescent="0.25">
      <c r="A112" s="2">
        <v>88</v>
      </c>
      <c r="B112" s="2" t="s">
        <v>1028</v>
      </c>
      <c r="C112" s="4" t="s">
        <v>87</v>
      </c>
      <c r="D112" s="8">
        <v>1.0833333333333333</v>
      </c>
      <c r="E112" s="3" t="s">
        <v>824</v>
      </c>
      <c r="F112" s="1"/>
      <c r="G112" s="17"/>
      <c r="H112" s="2">
        <f>4.1*1000</f>
        <v>4100</v>
      </c>
      <c r="I112" s="6">
        <v>1.8055555555555557E-2</v>
      </c>
      <c r="J112" s="7" t="s">
        <v>759</v>
      </c>
      <c r="K112" s="2"/>
      <c r="L112" s="2"/>
      <c r="M112" s="2"/>
      <c r="N112" s="2"/>
      <c r="O112" s="2"/>
      <c r="P112" s="2"/>
      <c r="Q112" s="2"/>
      <c r="R112" s="2"/>
      <c r="S112" s="2"/>
      <c r="T112" s="2"/>
      <c r="U112" s="2"/>
      <c r="V112" s="2"/>
      <c r="W112" s="2"/>
    </row>
    <row r="113" spans="1:23" x14ac:dyDescent="0.25">
      <c r="A113" s="2">
        <v>89</v>
      </c>
      <c r="B113" s="2" t="s">
        <v>1029</v>
      </c>
      <c r="C113" s="4" t="s">
        <v>88</v>
      </c>
      <c r="D113" s="8">
        <v>2.4159722222222224</v>
      </c>
      <c r="E113" s="3" t="s">
        <v>797</v>
      </c>
      <c r="F113" s="1"/>
      <c r="G113" s="17"/>
      <c r="H113" s="2">
        <f>15*1000</f>
        <v>15000</v>
      </c>
      <c r="I113" s="6">
        <v>4.02662037037037E-2</v>
      </c>
      <c r="J113" s="7" t="s">
        <v>759</v>
      </c>
      <c r="K113" s="2"/>
      <c r="L113" s="2"/>
      <c r="M113" s="2"/>
      <c r="N113" s="2"/>
      <c r="O113" s="2"/>
      <c r="P113" s="2"/>
      <c r="Q113" s="2"/>
      <c r="R113" s="2"/>
      <c r="S113" s="2"/>
      <c r="T113" s="2"/>
      <c r="U113" s="2"/>
      <c r="V113" s="2"/>
      <c r="W113" s="2"/>
    </row>
    <row r="114" spans="1:23" x14ac:dyDescent="0.25">
      <c r="A114" s="2">
        <v>90</v>
      </c>
      <c r="B114" s="2" t="s">
        <v>1030</v>
      </c>
      <c r="C114" s="4" t="s">
        <v>89</v>
      </c>
      <c r="D114" s="5">
        <v>0.12986111111111112</v>
      </c>
      <c r="E114" s="3" t="s">
        <v>812</v>
      </c>
      <c r="F114" s="1"/>
      <c r="G114" s="17"/>
      <c r="H114" s="2">
        <f>4.4*1000</f>
        <v>4400</v>
      </c>
      <c r="I114" s="6">
        <v>2.1643518518518518E-3</v>
      </c>
      <c r="J114" s="7" t="s">
        <v>759</v>
      </c>
      <c r="K114" s="2"/>
      <c r="L114" s="2"/>
      <c r="M114" s="2"/>
      <c r="N114" s="2"/>
      <c r="O114" s="2"/>
      <c r="P114" s="2"/>
      <c r="Q114" s="2"/>
      <c r="R114" s="2"/>
      <c r="S114" s="2"/>
      <c r="T114" s="2"/>
      <c r="U114" s="2"/>
      <c r="V114" s="2"/>
      <c r="W114" s="2"/>
    </row>
    <row r="115" spans="1:23" x14ac:dyDescent="0.25">
      <c r="A115" s="2">
        <v>91</v>
      </c>
      <c r="B115" s="2" t="s">
        <v>1031</v>
      </c>
      <c r="C115" s="4" t="s">
        <v>90</v>
      </c>
      <c r="D115" s="8">
        <v>1.4444444444444444</v>
      </c>
      <c r="E115" s="3" t="s">
        <v>825</v>
      </c>
      <c r="F115" s="1"/>
      <c r="G115" s="17"/>
      <c r="H115" s="2">
        <f>44*1000</f>
        <v>44000</v>
      </c>
      <c r="I115" s="6">
        <v>2.4074074074074071E-2</v>
      </c>
      <c r="J115" s="7" t="s">
        <v>759</v>
      </c>
      <c r="K115" s="2"/>
      <c r="L115" s="2"/>
      <c r="M115" s="2"/>
      <c r="N115" s="2"/>
      <c r="O115" s="2"/>
      <c r="P115" s="2"/>
      <c r="Q115" s="2"/>
      <c r="R115" s="2"/>
      <c r="S115" s="2"/>
      <c r="T115" s="2"/>
      <c r="U115" s="2"/>
      <c r="V115" s="2"/>
      <c r="W115" s="2"/>
    </row>
    <row r="116" spans="1:23" x14ac:dyDescent="0.25">
      <c r="A116" s="2">
        <v>92</v>
      </c>
      <c r="B116" s="2" t="s">
        <v>1032</v>
      </c>
      <c r="C116" s="4" t="s">
        <v>91</v>
      </c>
      <c r="D116" s="8">
        <v>1.5604166666666668</v>
      </c>
      <c r="E116" s="3" t="s">
        <v>826</v>
      </c>
      <c r="F116" s="1"/>
      <c r="G116" s="17"/>
      <c r="H116" s="2">
        <f>6.3*1000</f>
        <v>6300</v>
      </c>
      <c r="I116" s="6">
        <v>2.6006944444444447E-2</v>
      </c>
      <c r="J116" s="7" t="s">
        <v>759</v>
      </c>
      <c r="K116" s="2"/>
      <c r="L116" s="2"/>
      <c r="M116" s="2"/>
      <c r="N116" s="2"/>
      <c r="O116" s="2"/>
      <c r="P116" s="2"/>
      <c r="Q116" s="2"/>
      <c r="R116" s="2"/>
      <c r="S116" s="2"/>
      <c r="T116" s="2"/>
      <c r="U116" s="2"/>
      <c r="V116" s="2"/>
      <c r="W116" s="2"/>
    </row>
    <row r="117" spans="1:23" x14ac:dyDescent="0.25">
      <c r="A117" s="2">
        <v>93</v>
      </c>
      <c r="B117" s="2" t="s">
        <v>1033</v>
      </c>
      <c r="C117" s="4" t="s">
        <v>92</v>
      </c>
      <c r="D117" s="8">
        <v>2.1409722222222221</v>
      </c>
      <c r="E117" s="3">
        <v>986</v>
      </c>
      <c r="F117" s="1"/>
      <c r="G117" s="17"/>
      <c r="H117" s="2">
        <f>986</f>
        <v>986</v>
      </c>
      <c r="I117" s="6">
        <v>3.5682870370370372E-2</v>
      </c>
      <c r="J117" s="7" t="s">
        <v>759</v>
      </c>
      <c r="K117" s="2"/>
      <c r="L117" s="2"/>
      <c r="M117" s="2"/>
      <c r="N117" s="2"/>
      <c r="O117" s="2"/>
      <c r="P117" s="2"/>
      <c r="Q117" s="2"/>
      <c r="R117" s="2"/>
      <c r="S117" s="2"/>
      <c r="T117" s="2"/>
      <c r="U117" s="2"/>
      <c r="V117" s="2"/>
      <c r="W117" s="2"/>
    </row>
    <row r="118" spans="1:23" x14ac:dyDescent="0.25">
      <c r="A118" s="2">
        <v>94</v>
      </c>
      <c r="B118" s="2" t="s">
        <v>1034</v>
      </c>
      <c r="C118" s="4" t="s">
        <v>93</v>
      </c>
      <c r="D118" s="9">
        <v>6.6493055555555555E-2</v>
      </c>
      <c r="E118" s="3" t="s">
        <v>810</v>
      </c>
      <c r="F118" s="1"/>
      <c r="G118" s="17"/>
      <c r="H118" s="2">
        <f>2.5*1000</f>
        <v>2500</v>
      </c>
      <c r="I118" s="6">
        <v>6.6493055555555555E-2</v>
      </c>
      <c r="J118" s="7" t="s">
        <v>759</v>
      </c>
      <c r="K118" s="2"/>
      <c r="L118" s="2"/>
      <c r="M118" s="2"/>
      <c r="N118" s="2"/>
      <c r="O118" s="2"/>
      <c r="P118" s="2"/>
      <c r="Q118" s="2"/>
      <c r="R118" s="2"/>
      <c r="S118" s="2"/>
      <c r="T118" s="2"/>
      <c r="U118" s="2"/>
      <c r="V118" s="2"/>
      <c r="W118" s="2"/>
    </row>
    <row r="119" spans="1:23" x14ac:dyDescent="0.25">
      <c r="A119" s="2">
        <v>95</v>
      </c>
      <c r="B119" s="2" t="s">
        <v>1035</v>
      </c>
      <c r="C119" s="4" t="s">
        <v>94</v>
      </c>
      <c r="D119" s="5">
        <v>0.35416666666666669</v>
      </c>
      <c r="E119" s="3" t="s">
        <v>788</v>
      </c>
      <c r="F119" s="1"/>
      <c r="G119" s="17"/>
      <c r="H119" s="2">
        <f>1.5*1000</f>
        <v>1500</v>
      </c>
      <c r="I119" s="6">
        <v>5.9027777777777776E-3</v>
      </c>
      <c r="J119" s="7" t="s">
        <v>759</v>
      </c>
      <c r="K119" s="2"/>
      <c r="L119" s="2"/>
      <c r="M119" s="2"/>
      <c r="N119" s="2"/>
      <c r="O119" s="2"/>
      <c r="P119" s="2"/>
      <c r="Q119" s="2"/>
      <c r="R119" s="2"/>
      <c r="S119" s="2"/>
      <c r="T119" s="2"/>
      <c r="U119" s="2"/>
      <c r="V119" s="2"/>
      <c r="W119" s="2"/>
    </row>
    <row r="120" spans="1:23" x14ac:dyDescent="0.25">
      <c r="A120" s="2">
        <v>96</v>
      </c>
      <c r="B120" s="2" t="s">
        <v>1036</v>
      </c>
      <c r="C120" s="4" t="s">
        <v>95</v>
      </c>
      <c r="D120" s="5">
        <v>0.69930555555555562</v>
      </c>
      <c r="E120" s="3" t="s">
        <v>808</v>
      </c>
      <c r="F120" s="1"/>
      <c r="G120" s="17"/>
      <c r="H120" s="2">
        <f>1.2*1000</f>
        <v>1200</v>
      </c>
      <c r="I120" s="6">
        <v>1.1655092592592594E-2</v>
      </c>
      <c r="J120" s="7" t="s">
        <v>759</v>
      </c>
      <c r="K120" s="2"/>
      <c r="L120" s="2"/>
      <c r="M120" s="2"/>
      <c r="N120" s="2"/>
      <c r="O120" s="2"/>
      <c r="P120" s="2"/>
      <c r="Q120" s="2"/>
      <c r="R120" s="2"/>
      <c r="S120" s="2"/>
      <c r="T120" s="2"/>
      <c r="U120" s="2"/>
      <c r="V120" s="2"/>
      <c r="W120" s="2"/>
    </row>
    <row r="121" spans="1:23" x14ac:dyDescent="0.25">
      <c r="A121" s="2">
        <v>97</v>
      </c>
      <c r="B121" s="2" t="s">
        <v>1037</v>
      </c>
      <c r="C121" s="4" t="s">
        <v>96</v>
      </c>
      <c r="D121" s="8">
        <v>1.2652777777777777</v>
      </c>
      <c r="E121" s="3" t="s">
        <v>787</v>
      </c>
      <c r="F121" s="1"/>
      <c r="G121" s="17"/>
      <c r="H121" s="2">
        <f>1.9*1000</f>
        <v>1900</v>
      </c>
      <c r="I121" s="6">
        <v>2.1087962962962961E-2</v>
      </c>
      <c r="J121" s="7" t="s">
        <v>759</v>
      </c>
      <c r="K121" s="2"/>
      <c r="L121" s="2"/>
      <c r="M121" s="2"/>
      <c r="N121" s="2"/>
      <c r="O121" s="2"/>
      <c r="P121" s="2"/>
      <c r="Q121" s="2"/>
      <c r="R121" s="2"/>
      <c r="S121" s="2"/>
      <c r="T121" s="2"/>
      <c r="U121" s="2"/>
      <c r="V121" s="2"/>
      <c r="W121" s="2"/>
    </row>
    <row r="122" spans="1:23" x14ac:dyDescent="0.25">
      <c r="A122" s="2">
        <v>98</v>
      </c>
      <c r="B122" s="2" t="s">
        <v>1038</v>
      </c>
      <c r="C122" s="4" t="s">
        <v>97</v>
      </c>
      <c r="D122" s="8">
        <v>2.0680555555555555</v>
      </c>
      <c r="E122" s="3" t="s">
        <v>806</v>
      </c>
      <c r="F122" s="1"/>
      <c r="G122" s="17"/>
      <c r="H122" s="2">
        <f>2.3*1000</f>
        <v>2300</v>
      </c>
      <c r="I122" s="6">
        <v>3.4467592592592591E-2</v>
      </c>
      <c r="J122" s="7" t="s">
        <v>759</v>
      </c>
      <c r="K122" s="2"/>
      <c r="L122" s="2"/>
      <c r="M122" s="2"/>
      <c r="N122" s="2"/>
      <c r="O122" s="2"/>
      <c r="P122" s="2"/>
      <c r="Q122" s="2"/>
      <c r="R122" s="2"/>
      <c r="S122" s="2"/>
      <c r="T122" s="2"/>
      <c r="U122" s="2"/>
      <c r="V122" s="2"/>
      <c r="W122" s="2"/>
    </row>
    <row r="123" spans="1:23" x14ac:dyDescent="0.25">
      <c r="A123" s="2">
        <v>99</v>
      </c>
      <c r="B123" s="2" t="s">
        <v>1039</v>
      </c>
      <c r="C123" s="4" t="s">
        <v>98</v>
      </c>
      <c r="D123" s="8">
        <v>1.7090277777777778</v>
      </c>
      <c r="E123" s="3" t="s">
        <v>827</v>
      </c>
      <c r="F123" s="1"/>
      <c r="G123" s="17"/>
      <c r="H123" s="2">
        <f>1.4*1000</f>
        <v>1400</v>
      </c>
      <c r="I123" s="6">
        <v>2.8483796296296295E-2</v>
      </c>
      <c r="J123" s="7" t="s">
        <v>759</v>
      </c>
      <c r="K123" s="2"/>
      <c r="L123" s="2"/>
      <c r="M123" s="2"/>
      <c r="N123" s="2"/>
      <c r="O123" s="2"/>
      <c r="P123" s="2"/>
      <c r="Q123" s="2"/>
      <c r="R123" s="2"/>
      <c r="S123" s="2"/>
      <c r="T123" s="2"/>
      <c r="U123" s="2"/>
      <c r="V123" s="2"/>
      <c r="W123" s="2"/>
    </row>
    <row r="124" spans="1:23" x14ac:dyDescent="0.25">
      <c r="A124" s="2">
        <v>100</v>
      </c>
      <c r="B124" s="2" t="s">
        <v>1040</v>
      </c>
      <c r="C124" s="4" t="s">
        <v>99</v>
      </c>
      <c r="D124" s="8">
        <v>1.4902777777777778</v>
      </c>
      <c r="E124" s="3" t="s">
        <v>820</v>
      </c>
      <c r="F124" s="1"/>
      <c r="G124" s="17"/>
      <c r="H124" s="2">
        <f>3.7*1000</f>
        <v>3700</v>
      </c>
      <c r="I124" s="6">
        <v>2.4837962962962964E-2</v>
      </c>
      <c r="J124" s="7" t="s">
        <v>759</v>
      </c>
      <c r="K124" s="2"/>
      <c r="L124" s="2"/>
      <c r="M124" s="2"/>
      <c r="N124" s="2"/>
      <c r="O124" s="2"/>
      <c r="P124" s="2"/>
      <c r="Q124" s="2"/>
      <c r="R124" s="2"/>
      <c r="S124" s="2"/>
      <c r="T124" s="2"/>
      <c r="U124" s="2"/>
      <c r="V124" s="2"/>
      <c r="W124" s="2"/>
    </row>
    <row r="125" spans="1:23" x14ac:dyDescent="0.25">
      <c r="A125" s="2">
        <v>101</v>
      </c>
      <c r="B125" s="2" t="s">
        <v>1041</v>
      </c>
      <c r="C125" s="4" t="s">
        <v>100</v>
      </c>
      <c r="D125" s="9">
        <v>4.5879629629629631E-2</v>
      </c>
      <c r="E125" s="3" t="s">
        <v>828</v>
      </c>
      <c r="F125" s="1"/>
      <c r="G125" s="17"/>
      <c r="H125" s="2">
        <f>22*1000</f>
        <v>22000</v>
      </c>
      <c r="I125" s="6">
        <v>4.5879629629629631E-2</v>
      </c>
      <c r="J125" s="7" t="s">
        <v>759</v>
      </c>
      <c r="K125" s="2"/>
      <c r="L125" s="2"/>
      <c r="M125" s="2"/>
      <c r="N125" s="2"/>
      <c r="O125" s="2"/>
      <c r="P125" s="2"/>
      <c r="Q125" s="2"/>
      <c r="R125" s="2"/>
      <c r="S125" s="2"/>
      <c r="T125" s="2"/>
      <c r="U125" s="2"/>
      <c r="V125" s="2"/>
      <c r="W125" s="2"/>
    </row>
    <row r="126" spans="1:23" x14ac:dyDescent="0.25">
      <c r="A126" s="2">
        <v>102</v>
      </c>
      <c r="B126" s="2" t="s">
        <v>1042</v>
      </c>
      <c r="C126" s="4" t="s">
        <v>101</v>
      </c>
      <c r="D126" s="5">
        <v>0.71944444444444444</v>
      </c>
      <c r="E126" s="3" t="s">
        <v>804</v>
      </c>
      <c r="F126" s="1"/>
      <c r="G126" s="17"/>
      <c r="H126" s="2">
        <f>1.3*1000</f>
        <v>1300</v>
      </c>
      <c r="I126" s="6">
        <v>1.1990740740740739E-2</v>
      </c>
      <c r="J126" s="7" t="s">
        <v>759</v>
      </c>
      <c r="K126" s="2"/>
      <c r="L126" s="2"/>
      <c r="M126" s="2"/>
      <c r="N126" s="2"/>
      <c r="O126" s="2"/>
      <c r="P126" s="2"/>
      <c r="Q126" s="2"/>
      <c r="R126" s="2"/>
      <c r="S126" s="2"/>
      <c r="T126" s="2"/>
      <c r="U126" s="2"/>
      <c r="V126" s="2"/>
      <c r="W126" s="2"/>
    </row>
    <row r="127" spans="1:23" x14ac:dyDescent="0.25">
      <c r="A127" s="2">
        <v>103</v>
      </c>
      <c r="B127" s="2" t="s">
        <v>1043</v>
      </c>
      <c r="C127" s="4" t="s">
        <v>102</v>
      </c>
      <c r="D127" s="9">
        <v>9.7002314814814805E-2</v>
      </c>
      <c r="E127" s="3" t="s">
        <v>814</v>
      </c>
      <c r="F127" s="1"/>
      <c r="G127" s="17"/>
      <c r="H127" s="2">
        <f>7.9*1000</f>
        <v>7900</v>
      </c>
      <c r="I127" s="6">
        <v>9.7002314814814805E-2</v>
      </c>
      <c r="J127" s="7" t="s">
        <v>759</v>
      </c>
      <c r="K127" s="2"/>
      <c r="L127" s="2"/>
      <c r="M127" s="2"/>
      <c r="N127" s="2"/>
      <c r="O127" s="2"/>
      <c r="P127" s="2"/>
      <c r="Q127" s="2"/>
      <c r="R127" s="2"/>
      <c r="S127" s="2"/>
      <c r="T127" s="2"/>
      <c r="U127" s="2"/>
      <c r="V127" s="2"/>
      <c r="W127" s="2"/>
    </row>
    <row r="128" spans="1:23" x14ac:dyDescent="0.25">
      <c r="A128" s="2">
        <v>104</v>
      </c>
      <c r="B128" s="2" t="s">
        <v>1044</v>
      </c>
      <c r="C128" s="4" t="s">
        <v>103</v>
      </c>
      <c r="D128" s="8">
        <v>1.4118055555555555</v>
      </c>
      <c r="E128" s="3" t="s">
        <v>783</v>
      </c>
      <c r="F128" s="1"/>
      <c r="G128" s="17"/>
      <c r="H128" s="2">
        <f>4*1000</f>
        <v>4000</v>
      </c>
      <c r="I128" s="6">
        <v>2.3530092592592592E-2</v>
      </c>
      <c r="J128" s="7" t="s">
        <v>759</v>
      </c>
      <c r="K128" s="2"/>
      <c r="L128" s="2"/>
      <c r="M128" s="2"/>
      <c r="N128" s="2"/>
      <c r="O128" s="2"/>
      <c r="P128" s="2"/>
      <c r="Q128" s="2"/>
      <c r="R128" s="2"/>
      <c r="S128" s="2"/>
      <c r="T128" s="2"/>
      <c r="U128" s="2"/>
      <c r="V128" s="2"/>
      <c r="W128" s="2"/>
    </row>
    <row r="129" spans="1:23" x14ac:dyDescent="0.25">
      <c r="A129" s="2">
        <v>105</v>
      </c>
      <c r="B129" s="2" t="s">
        <v>1045</v>
      </c>
      <c r="C129" s="4" t="s">
        <v>104</v>
      </c>
      <c r="D129" s="9">
        <v>8.9583333333333334E-2</v>
      </c>
      <c r="E129" s="3" t="s">
        <v>793</v>
      </c>
      <c r="F129" s="1"/>
      <c r="G129" s="17"/>
      <c r="H129" s="2">
        <f>3.6*1000</f>
        <v>3600</v>
      </c>
      <c r="I129" s="6">
        <v>8.9583333333333334E-2</v>
      </c>
      <c r="J129" s="7" t="s">
        <v>759</v>
      </c>
      <c r="K129" s="2"/>
      <c r="L129" s="2"/>
      <c r="M129" s="2"/>
      <c r="N129" s="2"/>
      <c r="O129" s="2"/>
      <c r="P129" s="2"/>
      <c r="Q129" s="2"/>
      <c r="R129" s="2"/>
      <c r="S129" s="2"/>
      <c r="T129" s="2"/>
      <c r="U129" s="2"/>
      <c r="V129" s="2"/>
      <c r="W129" s="2"/>
    </row>
    <row r="130" spans="1:23" x14ac:dyDescent="0.25">
      <c r="A130" s="2">
        <v>106</v>
      </c>
      <c r="B130" s="2" t="s">
        <v>1046</v>
      </c>
      <c r="C130" s="4" t="s">
        <v>105</v>
      </c>
      <c r="D130" s="9">
        <v>5.4884259259259265E-2</v>
      </c>
      <c r="E130" s="3" t="s">
        <v>815</v>
      </c>
      <c r="F130" s="1"/>
      <c r="G130" s="17"/>
      <c r="H130" s="2">
        <f>11*1000</f>
        <v>11000</v>
      </c>
      <c r="I130" s="6">
        <v>5.4884259259259265E-2</v>
      </c>
      <c r="J130" s="7" t="s">
        <v>759</v>
      </c>
      <c r="K130" s="2"/>
      <c r="L130" s="2"/>
      <c r="M130" s="2"/>
      <c r="N130" s="2"/>
      <c r="O130" s="2"/>
      <c r="P130" s="2"/>
      <c r="Q130" s="2"/>
      <c r="R130" s="2"/>
      <c r="S130" s="2"/>
      <c r="T130" s="2"/>
      <c r="U130" s="2"/>
      <c r="V130" s="2"/>
      <c r="W130" s="2"/>
    </row>
    <row r="131" spans="1:23" x14ac:dyDescent="0.25">
      <c r="A131" s="2">
        <v>107</v>
      </c>
      <c r="B131" s="2" t="s">
        <v>1047</v>
      </c>
      <c r="C131" s="4" t="s">
        <v>106</v>
      </c>
      <c r="D131" s="9">
        <v>8.446759259259258E-2</v>
      </c>
      <c r="E131" s="3" t="s">
        <v>815</v>
      </c>
      <c r="F131" s="1"/>
      <c r="G131" s="17"/>
      <c r="H131" s="2">
        <f>11*1000</f>
        <v>11000</v>
      </c>
      <c r="I131" s="6">
        <v>8.446759259259258E-2</v>
      </c>
      <c r="J131" s="7" t="s">
        <v>759</v>
      </c>
      <c r="K131" s="2"/>
      <c r="L131" s="2"/>
      <c r="M131" s="2"/>
      <c r="N131" s="2"/>
      <c r="O131" s="2"/>
      <c r="P131" s="2"/>
      <c r="Q131" s="2"/>
      <c r="R131" s="2"/>
      <c r="S131" s="2"/>
      <c r="T131" s="2"/>
      <c r="U131" s="2"/>
      <c r="V131" s="2"/>
      <c r="W131" s="2"/>
    </row>
    <row r="132" spans="1:23" x14ac:dyDescent="0.25">
      <c r="A132" s="2">
        <v>108</v>
      </c>
      <c r="B132" s="2" t="s">
        <v>1048</v>
      </c>
      <c r="C132" s="4" t="s">
        <v>107</v>
      </c>
      <c r="D132" s="9">
        <v>5.2893518518518513E-2</v>
      </c>
      <c r="E132" s="3" t="s">
        <v>829</v>
      </c>
      <c r="F132" s="1"/>
      <c r="G132" s="17"/>
      <c r="H132" s="2">
        <f>2.6*1000</f>
        <v>2600</v>
      </c>
      <c r="I132" s="6">
        <v>5.2893518518518513E-2</v>
      </c>
      <c r="J132" s="7" t="s">
        <v>759</v>
      </c>
      <c r="K132" s="2"/>
      <c r="L132" s="2"/>
      <c r="M132" s="2"/>
      <c r="N132" s="2"/>
      <c r="O132" s="2"/>
      <c r="P132" s="2"/>
      <c r="Q132" s="2"/>
      <c r="R132" s="2"/>
      <c r="S132" s="2"/>
      <c r="T132" s="2"/>
      <c r="U132" s="2"/>
      <c r="V132" s="2"/>
      <c r="W132" s="2"/>
    </row>
    <row r="133" spans="1:23" x14ac:dyDescent="0.25">
      <c r="A133" s="2">
        <v>109</v>
      </c>
      <c r="B133" s="2" t="s">
        <v>1049</v>
      </c>
      <c r="C133" s="4" t="s">
        <v>108</v>
      </c>
      <c r="D133" s="8">
        <v>1.909027777777778</v>
      </c>
      <c r="E133" s="3" t="s">
        <v>827</v>
      </c>
      <c r="F133" s="1"/>
      <c r="G133" s="17"/>
      <c r="H133" s="2">
        <f>1.4*1000</f>
        <v>1400</v>
      </c>
      <c r="I133" s="6">
        <v>3.1817129629629633E-2</v>
      </c>
      <c r="J133" s="7" t="s">
        <v>759</v>
      </c>
      <c r="K133" s="2"/>
      <c r="L133" s="2"/>
      <c r="M133" s="2"/>
      <c r="N133" s="2"/>
      <c r="O133" s="2"/>
      <c r="P133" s="2"/>
      <c r="Q133" s="2"/>
      <c r="R133" s="2"/>
      <c r="S133" s="2"/>
      <c r="T133" s="2"/>
      <c r="U133" s="2"/>
      <c r="V133" s="2"/>
      <c r="W133" s="2"/>
    </row>
    <row r="134" spans="1:23" x14ac:dyDescent="0.25">
      <c r="A134" s="2">
        <v>110</v>
      </c>
      <c r="B134" s="2" t="s">
        <v>1050</v>
      </c>
      <c r="C134" s="4" t="s">
        <v>109</v>
      </c>
      <c r="D134" s="9">
        <v>0.10678240740740741</v>
      </c>
      <c r="E134" s="3" t="s">
        <v>797</v>
      </c>
      <c r="F134" s="1"/>
      <c r="G134" s="17"/>
      <c r="H134" s="2">
        <f>15*1000</f>
        <v>15000</v>
      </c>
      <c r="I134" s="6">
        <v>0.10678240740740741</v>
      </c>
      <c r="J134" s="7" t="s">
        <v>759</v>
      </c>
      <c r="K134" s="2"/>
      <c r="L134" s="2"/>
      <c r="M134" s="2"/>
      <c r="N134" s="2"/>
      <c r="O134" s="2"/>
      <c r="P134" s="2"/>
      <c r="Q134" s="2"/>
      <c r="R134" s="2"/>
      <c r="S134" s="2"/>
      <c r="T134" s="2"/>
      <c r="U134" s="2"/>
      <c r="V134" s="2"/>
      <c r="W134" s="2"/>
    </row>
    <row r="135" spans="1:23" x14ac:dyDescent="0.25">
      <c r="A135" s="2">
        <v>111</v>
      </c>
      <c r="B135" s="2" t="s">
        <v>1051</v>
      </c>
      <c r="C135" s="4" t="s">
        <v>110</v>
      </c>
      <c r="D135" s="5">
        <v>0.25833333333333336</v>
      </c>
      <c r="E135" s="3">
        <v>888</v>
      </c>
      <c r="F135" s="1"/>
      <c r="G135" s="17"/>
      <c r="H135" s="2">
        <f>888</f>
        <v>888</v>
      </c>
      <c r="I135" s="6">
        <v>4.3055555555555555E-3</v>
      </c>
      <c r="J135" s="7" t="s">
        <v>759</v>
      </c>
      <c r="K135" s="2"/>
      <c r="L135" s="2"/>
      <c r="M135" s="2"/>
      <c r="N135" s="2"/>
      <c r="O135" s="2"/>
      <c r="P135" s="2"/>
      <c r="Q135" s="2"/>
      <c r="R135" s="2"/>
      <c r="S135" s="2"/>
      <c r="T135" s="2"/>
      <c r="U135" s="2"/>
      <c r="V135" s="2"/>
      <c r="W135" s="2"/>
    </row>
    <row r="136" spans="1:23" x14ac:dyDescent="0.25">
      <c r="A136" s="2">
        <v>112</v>
      </c>
      <c r="B136" s="2" t="s">
        <v>1052</v>
      </c>
      <c r="C136" s="4" t="s">
        <v>111</v>
      </c>
      <c r="D136" s="8">
        <v>1.5638888888888889</v>
      </c>
      <c r="E136" s="3">
        <v>466</v>
      </c>
      <c r="F136" s="1"/>
      <c r="G136" s="17"/>
      <c r="H136" s="2">
        <f>466</f>
        <v>466</v>
      </c>
      <c r="I136" s="6">
        <v>2.6064814814814815E-2</v>
      </c>
      <c r="J136" s="7" t="s">
        <v>759</v>
      </c>
      <c r="K136" s="2"/>
      <c r="L136" s="2"/>
      <c r="M136" s="2"/>
      <c r="N136" s="2"/>
      <c r="O136" s="2"/>
      <c r="P136" s="2"/>
      <c r="Q136" s="2"/>
      <c r="R136" s="2"/>
      <c r="S136" s="2"/>
      <c r="T136" s="2"/>
      <c r="U136" s="2"/>
      <c r="V136" s="2"/>
      <c r="W136" s="2"/>
    </row>
    <row r="137" spans="1:23" x14ac:dyDescent="0.25">
      <c r="A137" s="2">
        <v>113</v>
      </c>
      <c r="B137" s="2" t="s">
        <v>1053</v>
      </c>
      <c r="C137" s="4" t="s">
        <v>112</v>
      </c>
      <c r="D137" s="8">
        <v>1.4104166666666667</v>
      </c>
      <c r="E137" s="3" t="s">
        <v>789</v>
      </c>
      <c r="F137" s="1"/>
      <c r="G137" s="17"/>
      <c r="H137" s="2">
        <f>1*1000</f>
        <v>1000</v>
      </c>
      <c r="I137" s="6">
        <v>2.3506944444444445E-2</v>
      </c>
      <c r="J137" s="7" t="s">
        <v>759</v>
      </c>
      <c r="K137" s="2"/>
      <c r="L137" s="2"/>
      <c r="M137" s="2"/>
      <c r="N137" s="2"/>
      <c r="O137" s="2"/>
      <c r="P137" s="2"/>
      <c r="Q137" s="2"/>
      <c r="R137" s="2"/>
      <c r="S137" s="2"/>
      <c r="T137" s="2"/>
      <c r="U137" s="2"/>
      <c r="V137" s="2"/>
      <c r="W137" s="2"/>
    </row>
    <row r="138" spans="1:23" x14ac:dyDescent="0.25">
      <c r="A138" s="2">
        <v>114</v>
      </c>
      <c r="B138" s="2" t="s">
        <v>1054</v>
      </c>
      <c r="C138" s="4" t="s">
        <v>113</v>
      </c>
      <c r="D138" s="5">
        <v>0.69652777777777775</v>
      </c>
      <c r="E138" s="3" t="s">
        <v>827</v>
      </c>
      <c r="F138" s="1"/>
      <c r="G138" s="17"/>
      <c r="H138" s="2">
        <f>1.4*1000</f>
        <v>1400</v>
      </c>
      <c r="I138" s="6">
        <v>1.1608796296296296E-2</v>
      </c>
      <c r="J138" s="7" t="s">
        <v>759</v>
      </c>
      <c r="K138" s="2"/>
      <c r="L138" s="2"/>
      <c r="M138" s="2"/>
      <c r="N138" s="2"/>
      <c r="O138" s="2"/>
      <c r="P138" s="2"/>
      <c r="Q138" s="2"/>
      <c r="R138" s="2"/>
      <c r="S138" s="2"/>
      <c r="T138" s="2"/>
      <c r="U138" s="2"/>
      <c r="V138" s="2"/>
      <c r="W138" s="2"/>
    </row>
    <row r="139" spans="1:23" x14ac:dyDescent="0.25">
      <c r="A139" s="2">
        <v>115</v>
      </c>
      <c r="B139" s="2" t="s">
        <v>1055</v>
      </c>
      <c r="C139" s="4" t="s">
        <v>114</v>
      </c>
      <c r="D139" s="8">
        <v>1.3083333333333333</v>
      </c>
      <c r="E139" s="3">
        <v>602</v>
      </c>
      <c r="F139" s="1"/>
      <c r="G139" s="17"/>
      <c r="H139" s="2">
        <f>602</f>
        <v>602</v>
      </c>
      <c r="I139" s="6">
        <v>2.1805555555555554E-2</v>
      </c>
      <c r="J139" s="7" t="s">
        <v>759</v>
      </c>
      <c r="K139" s="2"/>
      <c r="L139" s="2"/>
      <c r="M139" s="2"/>
      <c r="N139" s="2"/>
      <c r="O139" s="2"/>
      <c r="P139" s="2"/>
      <c r="Q139" s="2"/>
      <c r="R139" s="2"/>
      <c r="S139" s="2"/>
      <c r="T139" s="2"/>
      <c r="U139" s="2"/>
      <c r="V139" s="2"/>
      <c r="W139" s="2"/>
    </row>
    <row r="140" spans="1:23" x14ac:dyDescent="0.25">
      <c r="A140" s="2">
        <v>116</v>
      </c>
      <c r="B140" s="2" t="s">
        <v>1056</v>
      </c>
      <c r="C140" s="4" t="s">
        <v>115</v>
      </c>
      <c r="D140" s="8">
        <v>1.7465277777777777</v>
      </c>
      <c r="E140" s="3">
        <v>317</v>
      </c>
      <c r="F140" s="1"/>
      <c r="G140" s="17"/>
      <c r="H140" s="2">
        <f>317</f>
        <v>317</v>
      </c>
      <c r="I140" s="6">
        <v>2.9108796296296296E-2</v>
      </c>
      <c r="J140" s="7" t="s">
        <v>759</v>
      </c>
      <c r="K140" s="2"/>
      <c r="L140" s="2"/>
      <c r="M140" s="2"/>
      <c r="N140" s="2"/>
      <c r="O140" s="2"/>
      <c r="P140" s="2"/>
      <c r="Q140" s="2"/>
      <c r="R140" s="2"/>
      <c r="S140" s="2"/>
      <c r="T140" s="2"/>
      <c r="U140" s="2"/>
      <c r="V140" s="2"/>
      <c r="W140" s="2"/>
    </row>
    <row r="141" spans="1:23" x14ac:dyDescent="0.25">
      <c r="A141" s="2">
        <v>117</v>
      </c>
      <c r="B141" s="2" t="s">
        <v>1057</v>
      </c>
      <c r="C141" s="4" t="s">
        <v>116</v>
      </c>
      <c r="D141" s="5">
        <v>0.79999999999999993</v>
      </c>
      <c r="E141" s="3">
        <v>756</v>
      </c>
      <c r="F141" s="1"/>
      <c r="G141" s="17"/>
      <c r="H141" s="2">
        <f>756</f>
        <v>756</v>
      </c>
      <c r="I141" s="6">
        <v>1.3333333333333334E-2</v>
      </c>
      <c r="J141" s="7" t="s">
        <v>759</v>
      </c>
      <c r="K141" s="2"/>
      <c r="L141" s="2"/>
      <c r="M141" s="2"/>
      <c r="N141" s="2"/>
      <c r="O141" s="2"/>
      <c r="P141" s="2"/>
      <c r="Q141" s="2"/>
      <c r="R141" s="2"/>
      <c r="S141" s="2"/>
      <c r="T141" s="2"/>
      <c r="U141" s="2"/>
      <c r="V141" s="2"/>
      <c r="W141" s="2"/>
    </row>
    <row r="142" spans="1:23" x14ac:dyDescent="0.25">
      <c r="A142" s="2">
        <v>118</v>
      </c>
      <c r="B142" s="2" t="s">
        <v>1058</v>
      </c>
      <c r="C142" s="4" t="s">
        <v>117</v>
      </c>
      <c r="D142" s="5">
        <v>0.75486111111111109</v>
      </c>
      <c r="E142" s="3">
        <v>493</v>
      </c>
      <c r="F142" s="1"/>
      <c r="G142" s="17"/>
      <c r="H142" s="2">
        <f>493</f>
        <v>493</v>
      </c>
      <c r="I142" s="6">
        <v>1.2581018518518519E-2</v>
      </c>
      <c r="J142" s="7" t="s">
        <v>759</v>
      </c>
      <c r="K142" s="2"/>
      <c r="L142" s="2"/>
      <c r="M142" s="2"/>
      <c r="N142" s="2"/>
      <c r="O142" s="2"/>
      <c r="P142" s="2"/>
      <c r="Q142" s="2"/>
      <c r="R142" s="2"/>
      <c r="S142" s="2"/>
      <c r="T142" s="2"/>
      <c r="U142" s="2"/>
      <c r="V142" s="2"/>
      <c r="W142" s="2"/>
    </row>
    <row r="143" spans="1:23" x14ac:dyDescent="0.25">
      <c r="A143" s="2">
        <v>119</v>
      </c>
      <c r="B143" s="2" t="s">
        <v>1059</v>
      </c>
      <c r="C143" s="4" t="s">
        <v>118</v>
      </c>
      <c r="D143" s="8">
        <v>2.1888888888888887</v>
      </c>
      <c r="E143" s="3" t="s">
        <v>789</v>
      </c>
      <c r="F143" s="1"/>
      <c r="G143" s="17"/>
      <c r="H143" s="2">
        <f>1*1000</f>
        <v>1000</v>
      </c>
      <c r="I143" s="6">
        <v>3.6481481481481483E-2</v>
      </c>
      <c r="J143" s="7" t="s">
        <v>759</v>
      </c>
      <c r="K143" s="2"/>
      <c r="L143" s="2"/>
      <c r="M143" s="2"/>
      <c r="N143" s="2"/>
      <c r="O143" s="2"/>
      <c r="P143" s="2"/>
      <c r="Q143" s="2"/>
      <c r="R143" s="2"/>
      <c r="S143" s="2"/>
      <c r="T143" s="2"/>
      <c r="U143" s="2"/>
      <c r="V143" s="2"/>
      <c r="W143" s="2"/>
    </row>
    <row r="144" spans="1:23" x14ac:dyDescent="0.25">
      <c r="A144" s="2">
        <v>120</v>
      </c>
      <c r="B144" s="2" t="s">
        <v>1060</v>
      </c>
      <c r="C144" s="4" t="s">
        <v>119</v>
      </c>
      <c r="D144" s="8">
        <v>2.1569444444444446</v>
      </c>
      <c r="E144" s="3">
        <v>619</v>
      </c>
      <c r="F144" s="1"/>
      <c r="G144" s="17"/>
      <c r="H144" s="2">
        <f>619</f>
        <v>619</v>
      </c>
      <c r="I144" s="6">
        <v>3.5949074074074071E-2</v>
      </c>
      <c r="J144" s="7" t="s">
        <v>759</v>
      </c>
      <c r="K144" s="2"/>
      <c r="L144" s="2"/>
      <c r="M144" s="2"/>
      <c r="N144" s="2"/>
      <c r="O144" s="2"/>
      <c r="P144" s="2"/>
      <c r="Q144" s="2"/>
      <c r="R144" s="2"/>
      <c r="S144" s="2"/>
      <c r="T144" s="2"/>
      <c r="U144" s="2"/>
      <c r="V144" s="2"/>
      <c r="W144" s="2"/>
    </row>
    <row r="145" spans="1:23" x14ac:dyDescent="0.25">
      <c r="A145" s="2">
        <v>121</v>
      </c>
      <c r="B145" s="2" t="s">
        <v>1061</v>
      </c>
      <c r="C145" s="4" t="s">
        <v>120</v>
      </c>
      <c r="D145" s="8">
        <v>2.2555555555555555</v>
      </c>
      <c r="E145" s="3">
        <v>658</v>
      </c>
      <c r="F145" s="1"/>
      <c r="G145" s="17"/>
      <c r="H145" s="2">
        <f>658</f>
        <v>658</v>
      </c>
      <c r="I145" s="6">
        <v>3.7592592592592594E-2</v>
      </c>
      <c r="J145" s="7" t="s">
        <v>759</v>
      </c>
      <c r="K145" s="2"/>
      <c r="L145" s="2"/>
      <c r="M145" s="2"/>
      <c r="N145" s="2"/>
      <c r="O145" s="2"/>
      <c r="P145" s="2"/>
      <c r="Q145" s="2"/>
      <c r="R145" s="2"/>
      <c r="S145" s="2"/>
      <c r="T145" s="2"/>
      <c r="U145" s="2"/>
      <c r="V145" s="2"/>
      <c r="W145" s="2"/>
    </row>
    <row r="146" spans="1:23" x14ac:dyDescent="0.25">
      <c r="A146" s="2">
        <v>122</v>
      </c>
      <c r="B146" s="2" t="s">
        <v>1062</v>
      </c>
      <c r="C146" s="4" t="s">
        <v>121</v>
      </c>
      <c r="D146" s="9">
        <v>4.7395833333333331E-2</v>
      </c>
      <c r="E146" s="3" t="s">
        <v>788</v>
      </c>
      <c r="F146" s="1"/>
      <c r="G146" s="17"/>
      <c r="H146" s="2">
        <f>1.5*1000</f>
        <v>1500</v>
      </c>
      <c r="I146" s="6">
        <v>4.7395833333333331E-2</v>
      </c>
      <c r="J146" s="7" t="s">
        <v>759</v>
      </c>
      <c r="K146" s="2"/>
      <c r="L146" s="2"/>
      <c r="M146" s="2"/>
      <c r="N146" s="2"/>
      <c r="O146" s="2"/>
      <c r="P146" s="2"/>
      <c r="Q146" s="2"/>
      <c r="R146" s="2"/>
      <c r="S146" s="2"/>
      <c r="T146" s="2"/>
      <c r="U146" s="2"/>
      <c r="V146" s="2"/>
      <c r="W146" s="2"/>
    </row>
    <row r="147" spans="1:23" x14ac:dyDescent="0.25">
      <c r="A147" s="2">
        <v>123</v>
      </c>
      <c r="B147" s="2" t="s">
        <v>1063</v>
      </c>
      <c r="C147" s="4" t="s">
        <v>122</v>
      </c>
      <c r="D147" s="9">
        <v>4.7511574074074074E-2</v>
      </c>
      <c r="E147" s="3" t="s">
        <v>795</v>
      </c>
      <c r="F147" s="1"/>
      <c r="G147" s="17"/>
      <c r="H147" s="2">
        <f>2.1*1000</f>
        <v>2100</v>
      </c>
      <c r="I147" s="6">
        <v>4.7511574074074074E-2</v>
      </c>
      <c r="J147" s="7" t="s">
        <v>759</v>
      </c>
      <c r="K147" s="2"/>
      <c r="L147" s="2"/>
      <c r="M147" s="2"/>
      <c r="N147" s="2"/>
      <c r="O147" s="2"/>
      <c r="P147" s="2"/>
      <c r="Q147" s="2"/>
      <c r="R147" s="2"/>
      <c r="S147" s="2"/>
      <c r="T147" s="2"/>
      <c r="U147" s="2"/>
      <c r="V147" s="2"/>
      <c r="W147" s="2"/>
    </row>
    <row r="148" spans="1:23" x14ac:dyDescent="0.25">
      <c r="A148" s="2">
        <v>124</v>
      </c>
      <c r="B148" s="2" t="s">
        <v>1064</v>
      </c>
      <c r="C148" s="4" t="s">
        <v>123</v>
      </c>
      <c r="D148" s="5">
        <v>0.93958333333333333</v>
      </c>
      <c r="E148" s="3" t="s">
        <v>805</v>
      </c>
      <c r="F148" s="1"/>
      <c r="G148" s="17"/>
      <c r="H148" s="2">
        <f>1.1*1000</f>
        <v>1100</v>
      </c>
      <c r="I148" s="6">
        <v>1.5659722222222224E-2</v>
      </c>
      <c r="J148" s="7" t="s">
        <v>759</v>
      </c>
      <c r="K148" s="2"/>
      <c r="L148" s="2"/>
      <c r="M148" s="2"/>
      <c r="N148" s="2"/>
      <c r="O148" s="2"/>
      <c r="P148" s="2"/>
      <c r="Q148" s="2"/>
      <c r="R148" s="2"/>
      <c r="S148" s="2"/>
      <c r="T148" s="2"/>
      <c r="U148" s="2"/>
      <c r="V148" s="2"/>
      <c r="W148" s="2"/>
    </row>
    <row r="149" spans="1:23" x14ac:dyDescent="0.25">
      <c r="A149" s="2">
        <v>125</v>
      </c>
      <c r="B149" s="2" t="s">
        <v>1065</v>
      </c>
      <c r="C149" s="4" t="s">
        <v>124</v>
      </c>
      <c r="D149" s="9">
        <v>5.4293981481481485E-2</v>
      </c>
      <c r="E149" s="3" t="s">
        <v>806</v>
      </c>
      <c r="F149" s="1"/>
      <c r="G149" s="17"/>
      <c r="H149" s="2">
        <f>2.3*1000</f>
        <v>2300</v>
      </c>
      <c r="I149" s="6">
        <v>5.4293981481481485E-2</v>
      </c>
      <c r="J149" s="7" t="s">
        <v>759</v>
      </c>
      <c r="K149" s="2"/>
      <c r="L149" s="2"/>
      <c r="M149" s="2"/>
      <c r="N149" s="2"/>
      <c r="O149" s="2"/>
      <c r="P149" s="2"/>
      <c r="Q149" s="2"/>
      <c r="R149" s="2"/>
      <c r="S149" s="2"/>
      <c r="T149" s="2"/>
      <c r="U149" s="2"/>
      <c r="V149" s="2"/>
      <c r="W149" s="2"/>
    </row>
    <row r="150" spans="1:23" x14ac:dyDescent="0.25">
      <c r="A150" s="2">
        <v>126</v>
      </c>
      <c r="B150" s="2" t="s">
        <v>1066</v>
      </c>
      <c r="C150" s="4" t="s">
        <v>125</v>
      </c>
      <c r="D150" s="8">
        <v>1.575</v>
      </c>
      <c r="E150" s="3" t="s">
        <v>795</v>
      </c>
      <c r="F150" s="1"/>
      <c r="G150" s="17"/>
      <c r="H150" s="2">
        <f>2.1*1000</f>
        <v>2100</v>
      </c>
      <c r="I150" s="6">
        <v>2.6249999999999999E-2</v>
      </c>
      <c r="J150" s="7" t="s">
        <v>759</v>
      </c>
      <c r="K150" s="2"/>
      <c r="L150" s="2"/>
      <c r="M150" s="2"/>
      <c r="N150" s="2"/>
      <c r="O150" s="2"/>
      <c r="P150" s="2"/>
      <c r="Q150" s="2"/>
      <c r="R150" s="2"/>
      <c r="S150" s="2"/>
      <c r="T150" s="2"/>
      <c r="U150" s="2"/>
      <c r="V150" s="2"/>
      <c r="W150" s="2"/>
    </row>
    <row r="151" spans="1:23" x14ac:dyDescent="0.25">
      <c r="A151" s="2">
        <v>127</v>
      </c>
      <c r="B151" s="2" t="s">
        <v>1067</v>
      </c>
      <c r="C151" s="4" t="s">
        <v>126</v>
      </c>
      <c r="D151" s="8">
        <v>1.71875</v>
      </c>
      <c r="E151" s="3" t="s">
        <v>794</v>
      </c>
      <c r="F151" s="1"/>
      <c r="G151" s="17"/>
      <c r="H151" s="2">
        <f>2.4*1000</f>
        <v>2400</v>
      </c>
      <c r="I151" s="6">
        <v>2.8645833333333332E-2</v>
      </c>
      <c r="J151" s="7" t="s">
        <v>759</v>
      </c>
      <c r="K151" s="2"/>
      <c r="L151" s="2"/>
      <c r="M151" s="2"/>
      <c r="N151" s="2"/>
      <c r="O151" s="2"/>
      <c r="P151" s="2"/>
      <c r="Q151" s="2"/>
      <c r="R151" s="2"/>
      <c r="S151" s="2"/>
      <c r="T151" s="2"/>
      <c r="U151" s="2"/>
      <c r="V151" s="2"/>
      <c r="W151" s="2"/>
    </row>
    <row r="152" spans="1:23" x14ac:dyDescent="0.25">
      <c r="A152" s="2">
        <v>128</v>
      </c>
      <c r="B152" s="2" t="s">
        <v>1068</v>
      </c>
      <c r="C152" s="4" t="s">
        <v>127</v>
      </c>
      <c r="D152" s="8">
        <v>1.9909722222222221</v>
      </c>
      <c r="E152" s="3" t="s">
        <v>827</v>
      </c>
      <c r="F152" s="1"/>
      <c r="G152" s="17"/>
      <c r="H152" s="2">
        <f>1.4*1000</f>
        <v>1400</v>
      </c>
      <c r="I152" s="6">
        <v>3.318287037037037E-2</v>
      </c>
      <c r="J152" s="7" t="s">
        <v>759</v>
      </c>
      <c r="K152" s="2"/>
      <c r="L152" s="2"/>
      <c r="M152" s="2"/>
      <c r="N152" s="2"/>
      <c r="O152" s="2"/>
      <c r="P152" s="2"/>
      <c r="Q152" s="2"/>
      <c r="R152" s="2"/>
      <c r="S152" s="2"/>
      <c r="T152" s="2"/>
      <c r="U152" s="2"/>
      <c r="V152" s="2"/>
      <c r="W152" s="2"/>
    </row>
    <row r="153" spans="1:23" x14ac:dyDescent="0.25">
      <c r="A153" s="2">
        <v>129</v>
      </c>
      <c r="B153" s="2" t="s">
        <v>1069</v>
      </c>
      <c r="C153" s="4" t="s">
        <v>128</v>
      </c>
      <c r="D153" s="5">
        <v>0.6972222222222223</v>
      </c>
      <c r="E153" s="3" t="s">
        <v>830</v>
      </c>
      <c r="F153" s="1"/>
      <c r="G153" s="17"/>
      <c r="H153" s="2">
        <f>19*1000</f>
        <v>19000</v>
      </c>
      <c r="I153" s="6">
        <v>1.1620370370370371E-2</v>
      </c>
      <c r="J153" s="7" t="s">
        <v>759</v>
      </c>
      <c r="K153" s="2"/>
      <c r="L153" s="2"/>
      <c r="M153" s="2"/>
      <c r="N153" s="2"/>
      <c r="O153" s="2"/>
      <c r="P153" s="2"/>
      <c r="Q153" s="2"/>
      <c r="R153" s="2"/>
      <c r="S153" s="2"/>
      <c r="T153" s="2"/>
      <c r="U153" s="2"/>
      <c r="V153" s="2"/>
      <c r="W153" s="2"/>
    </row>
    <row r="154" spans="1:23" x14ac:dyDescent="0.25">
      <c r="A154" s="2">
        <v>130</v>
      </c>
      <c r="B154" s="2" t="s">
        <v>1070</v>
      </c>
      <c r="C154" s="4" t="s">
        <v>129</v>
      </c>
      <c r="D154" s="5">
        <v>0.2388888888888889</v>
      </c>
      <c r="E154" s="3">
        <v>651</v>
      </c>
      <c r="F154" s="1"/>
      <c r="G154" s="17"/>
      <c r="H154" s="2">
        <f>651</f>
        <v>651</v>
      </c>
      <c r="I154" s="6">
        <v>3.9814814814814817E-3</v>
      </c>
      <c r="J154" s="7" t="s">
        <v>759</v>
      </c>
      <c r="K154" s="2"/>
      <c r="L154" s="2"/>
      <c r="M154" s="2"/>
      <c r="N154" s="2"/>
      <c r="O154" s="2"/>
      <c r="P154" s="2"/>
      <c r="Q154" s="2"/>
      <c r="R154" s="2"/>
      <c r="S154" s="2"/>
      <c r="T154" s="2"/>
      <c r="U154" s="2"/>
      <c r="V154" s="2"/>
      <c r="W154" s="2"/>
    </row>
    <row r="155" spans="1:23" x14ac:dyDescent="0.25">
      <c r="A155" s="2">
        <v>131</v>
      </c>
      <c r="B155" s="2" t="s">
        <v>1071</v>
      </c>
      <c r="C155" s="4" t="s">
        <v>130</v>
      </c>
      <c r="D155" s="5">
        <v>0.18055555555555555</v>
      </c>
      <c r="E155" s="3">
        <v>667</v>
      </c>
      <c r="F155" s="1"/>
      <c r="G155" s="17"/>
      <c r="H155" s="2">
        <f>667</f>
        <v>667</v>
      </c>
      <c r="I155" s="6">
        <v>3.0092592592592588E-3</v>
      </c>
      <c r="J155" s="7" t="s">
        <v>759</v>
      </c>
      <c r="K155" s="2"/>
      <c r="L155" s="2"/>
      <c r="M155" s="2"/>
      <c r="N155" s="2"/>
      <c r="O155" s="2"/>
      <c r="P155" s="2"/>
      <c r="Q155" s="2"/>
      <c r="R155" s="2"/>
      <c r="S155" s="2"/>
      <c r="T155" s="2"/>
      <c r="U155" s="2"/>
      <c r="V155" s="2"/>
      <c r="W155" s="2"/>
    </row>
    <row r="156" spans="1:23" x14ac:dyDescent="0.25">
      <c r="A156" s="2">
        <v>132</v>
      </c>
      <c r="B156" s="2" t="s">
        <v>1072</v>
      </c>
      <c r="C156" s="4" t="s">
        <v>131</v>
      </c>
      <c r="D156" s="5">
        <v>9.6527777777777768E-2</v>
      </c>
      <c r="E156" s="3">
        <v>446</v>
      </c>
      <c r="F156" s="1"/>
      <c r="G156" s="17"/>
      <c r="H156" s="2">
        <f>446</f>
        <v>446</v>
      </c>
      <c r="I156" s="6">
        <v>1.6087962962962963E-3</v>
      </c>
      <c r="J156" s="7" t="s">
        <v>759</v>
      </c>
      <c r="K156" s="2"/>
      <c r="L156" s="2"/>
      <c r="M156" s="2"/>
      <c r="N156" s="2"/>
      <c r="O156" s="2"/>
      <c r="P156" s="2"/>
      <c r="Q156" s="2"/>
      <c r="R156" s="2"/>
      <c r="S156" s="2"/>
      <c r="T156" s="2"/>
      <c r="U156" s="2"/>
      <c r="V156" s="2"/>
      <c r="W156" s="2"/>
    </row>
    <row r="157" spans="1:23" x14ac:dyDescent="0.25">
      <c r="A157" s="2">
        <v>133</v>
      </c>
      <c r="B157" s="2" t="s">
        <v>1073</v>
      </c>
      <c r="C157" s="4" t="s">
        <v>132</v>
      </c>
      <c r="D157" s="8">
        <v>1.2597222222222222</v>
      </c>
      <c r="E157" s="3" t="s">
        <v>788</v>
      </c>
      <c r="F157" s="1"/>
      <c r="G157" s="17"/>
      <c r="H157" s="2">
        <f>1.5*1000</f>
        <v>1500</v>
      </c>
      <c r="I157" s="6">
        <v>2.0995370370370373E-2</v>
      </c>
      <c r="J157" s="7" t="s">
        <v>759</v>
      </c>
      <c r="K157" s="2"/>
      <c r="L157" s="2"/>
      <c r="M157" s="2"/>
      <c r="N157" s="2"/>
      <c r="O157" s="2"/>
      <c r="P157" s="2"/>
      <c r="Q157" s="2"/>
      <c r="R157" s="2"/>
      <c r="S157" s="2"/>
      <c r="T157" s="2"/>
      <c r="U157" s="2"/>
      <c r="V157" s="2"/>
      <c r="W157" s="2"/>
    </row>
    <row r="158" spans="1:23" x14ac:dyDescent="0.25">
      <c r="A158" s="2">
        <v>134</v>
      </c>
      <c r="B158" s="2" t="s">
        <v>1074</v>
      </c>
      <c r="C158" s="4" t="s">
        <v>133</v>
      </c>
      <c r="D158" s="8">
        <v>2.3687499999999999</v>
      </c>
      <c r="E158" s="3">
        <v>919</v>
      </c>
      <c r="F158" s="1"/>
      <c r="G158" s="17"/>
      <c r="H158" s="2">
        <f>919</f>
        <v>919</v>
      </c>
      <c r="I158" s="6">
        <v>3.9479166666666669E-2</v>
      </c>
      <c r="J158" s="7" t="s">
        <v>759</v>
      </c>
      <c r="K158" s="2"/>
      <c r="L158" s="2"/>
      <c r="M158" s="2"/>
      <c r="N158" s="2"/>
      <c r="O158" s="2"/>
      <c r="P158" s="2"/>
      <c r="Q158" s="2"/>
      <c r="R158" s="2"/>
      <c r="S158" s="2"/>
      <c r="T158" s="2"/>
      <c r="U158" s="2"/>
      <c r="V158" s="2"/>
      <c r="W158" s="2"/>
    </row>
    <row r="159" spans="1:23" x14ac:dyDescent="0.25">
      <c r="A159" s="2">
        <v>135</v>
      </c>
      <c r="B159" s="2" t="s">
        <v>1075</v>
      </c>
      <c r="C159" s="4" t="s">
        <v>134</v>
      </c>
      <c r="D159" s="5">
        <v>0.75</v>
      </c>
      <c r="E159" s="3" t="s">
        <v>789</v>
      </c>
      <c r="F159" s="1"/>
      <c r="G159" s="17"/>
      <c r="H159" s="2">
        <f>1*1000</f>
        <v>1000</v>
      </c>
      <c r="I159" s="6">
        <v>1.2499999999999999E-2</v>
      </c>
      <c r="J159" s="7" t="s">
        <v>759</v>
      </c>
      <c r="K159" s="2"/>
      <c r="L159" s="2"/>
      <c r="M159" s="2"/>
      <c r="N159" s="2"/>
      <c r="O159" s="2"/>
      <c r="P159" s="2"/>
      <c r="Q159" s="2"/>
      <c r="R159" s="2"/>
      <c r="S159" s="2"/>
      <c r="T159" s="2"/>
      <c r="U159" s="2"/>
      <c r="V159" s="2"/>
      <c r="W159" s="2"/>
    </row>
    <row r="160" spans="1:23" x14ac:dyDescent="0.25">
      <c r="A160" s="2">
        <v>136</v>
      </c>
      <c r="B160" s="2" t="s">
        <v>1076</v>
      </c>
      <c r="C160" s="4" t="s">
        <v>135</v>
      </c>
      <c r="D160" s="5">
        <v>0.10833333333333334</v>
      </c>
      <c r="E160" s="3">
        <v>246</v>
      </c>
      <c r="F160" s="1"/>
      <c r="G160" s="17"/>
      <c r="H160" s="2">
        <f>246</f>
        <v>246</v>
      </c>
      <c r="I160" s="6">
        <v>1.8055555555555557E-3</v>
      </c>
      <c r="J160" s="7" t="s">
        <v>759</v>
      </c>
      <c r="K160" s="2"/>
      <c r="L160" s="2"/>
      <c r="M160" s="2"/>
      <c r="N160" s="2"/>
      <c r="O160" s="2"/>
      <c r="P160" s="2"/>
      <c r="Q160" s="2"/>
      <c r="R160" s="2"/>
      <c r="S160" s="2"/>
      <c r="T160" s="2"/>
      <c r="U160" s="2"/>
      <c r="V160" s="2"/>
      <c r="W160" s="2"/>
    </row>
    <row r="161" spans="1:23" x14ac:dyDescent="0.25">
      <c r="A161" s="2">
        <v>137</v>
      </c>
      <c r="B161" s="2" t="s">
        <v>1077</v>
      </c>
      <c r="C161" s="4" t="s">
        <v>136</v>
      </c>
      <c r="D161" s="8">
        <v>1.9055555555555557</v>
      </c>
      <c r="E161" s="3" t="s">
        <v>784</v>
      </c>
      <c r="F161" s="1"/>
      <c r="G161" s="17"/>
      <c r="H161" s="2">
        <f>10*1000</f>
        <v>10000</v>
      </c>
      <c r="I161" s="6">
        <v>3.1759259259259258E-2</v>
      </c>
      <c r="J161" s="7" t="s">
        <v>759</v>
      </c>
      <c r="K161" s="2"/>
      <c r="L161" s="2"/>
      <c r="M161" s="2"/>
      <c r="N161" s="2"/>
      <c r="O161" s="2"/>
      <c r="P161" s="2"/>
      <c r="Q161" s="2"/>
      <c r="R161" s="2"/>
      <c r="S161" s="2"/>
      <c r="T161" s="2"/>
      <c r="U161" s="2"/>
      <c r="V161" s="2"/>
      <c r="W161" s="2"/>
    </row>
    <row r="162" spans="1:23" x14ac:dyDescent="0.25">
      <c r="A162" s="2">
        <v>138</v>
      </c>
      <c r="B162" s="2" t="s">
        <v>1078</v>
      </c>
      <c r="C162" s="4" t="s">
        <v>137</v>
      </c>
      <c r="D162" s="5">
        <v>0.33124999999999999</v>
      </c>
      <c r="E162" s="3">
        <v>955</v>
      </c>
      <c r="F162" s="1"/>
      <c r="G162" s="17"/>
      <c r="H162" s="2">
        <f>955</f>
        <v>955</v>
      </c>
      <c r="I162" s="6">
        <v>5.5208333333333333E-3</v>
      </c>
      <c r="J162" s="7" t="s">
        <v>759</v>
      </c>
      <c r="K162" s="2"/>
      <c r="L162" s="2"/>
      <c r="M162" s="2"/>
      <c r="N162" s="2"/>
      <c r="O162" s="2"/>
      <c r="P162" s="2"/>
      <c r="Q162" s="2"/>
      <c r="R162" s="2"/>
      <c r="S162" s="2"/>
      <c r="T162" s="2"/>
      <c r="U162" s="2"/>
      <c r="V162" s="2"/>
      <c r="W162" s="2"/>
    </row>
    <row r="163" spans="1:23" x14ac:dyDescent="0.25">
      <c r="A163" s="2">
        <v>139</v>
      </c>
      <c r="B163" s="2" t="s">
        <v>1079</v>
      </c>
      <c r="C163" s="4" t="s">
        <v>138</v>
      </c>
      <c r="D163" s="8">
        <v>2.2250000000000001</v>
      </c>
      <c r="E163" s="3" t="s">
        <v>831</v>
      </c>
      <c r="F163" s="1"/>
      <c r="G163" s="17"/>
      <c r="H163" s="2">
        <f>5.6*1000</f>
        <v>5600</v>
      </c>
      <c r="I163" s="6">
        <v>3.7083333333333336E-2</v>
      </c>
      <c r="J163" s="7" t="s">
        <v>759</v>
      </c>
      <c r="K163" s="2"/>
      <c r="L163" s="2"/>
      <c r="M163" s="2"/>
      <c r="N163" s="2"/>
      <c r="O163" s="2"/>
      <c r="P163" s="2"/>
      <c r="Q163" s="2"/>
      <c r="R163" s="2"/>
      <c r="S163" s="2"/>
      <c r="T163" s="2"/>
      <c r="U163" s="2"/>
      <c r="V163" s="2"/>
      <c r="W163" s="2"/>
    </row>
    <row r="164" spans="1:23" x14ac:dyDescent="0.25">
      <c r="A164" s="2">
        <v>140</v>
      </c>
      <c r="B164" s="2" t="s">
        <v>1080</v>
      </c>
      <c r="C164" s="4" t="s">
        <v>139</v>
      </c>
      <c r="D164" s="8">
        <v>2.0173611111111112</v>
      </c>
      <c r="E164" s="3" t="s">
        <v>789</v>
      </c>
      <c r="F164" s="1"/>
      <c r="G164" s="17"/>
      <c r="H164" s="2">
        <f>1*1000</f>
        <v>1000</v>
      </c>
      <c r="I164" s="6">
        <v>3.3622685185185179E-2</v>
      </c>
      <c r="J164" s="7" t="s">
        <v>759</v>
      </c>
      <c r="K164" s="2"/>
      <c r="L164" s="2"/>
      <c r="M164" s="2"/>
      <c r="N164" s="2"/>
      <c r="O164" s="2"/>
      <c r="P164" s="2"/>
      <c r="Q164" s="2"/>
      <c r="R164" s="2"/>
      <c r="S164" s="2"/>
      <c r="T164" s="2"/>
      <c r="U164" s="2"/>
      <c r="V164" s="2"/>
      <c r="W164" s="2"/>
    </row>
    <row r="165" spans="1:23" x14ac:dyDescent="0.25">
      <c r="A165" s="2">
        <v>141</v>
      </c>
      <c r="B165" s="2" t="s">
        <v>1081</v>
      </c>
      <c r="C165" s="4" t="s">
        <v>140</v>
      </c>
      <c r="D165" s="8">
        <v>1.7430555555555556</v>
      </c>
      <c r="E165" s="3">
        <v>758</v>
      </c>
      <c r="F165" s="1"/>
      <c r="G165" s="17"/>
      <c r="H165" s="2">
        <f>758</f>
        <v>758</v>
      </c>
      <c r="I165" s="6">
        <v>2.9050925925925928E-2</v>
      </c>
      <c r="J165" s="7" t="s">
        <v>759</v>
      </c>
      <c r="K165" s="2"/>
      <c r="L165" s="2"/>
      <c r="M165" s="2"/>
      <c r="N165" s="2"/>
      <c r="O165" s="2"/>
      <c r="P165" s="2"/>
      <c r="Q165" s="2"/>
      <c r="R165" s="2"/>
      <c r="S165" s="2"/>
      <c r="T165" s="2"/>
      <c r="U165" s="2"/>
      <c r="V165" s="2"/>
      <c r="W165" s="2"/>
    </row>
    <row r="166" spans="1:23" x14ac:dyDescent="0.25">
      <c r="A166" s="2">
        <v>142</v>
      </c>
      <c r="B166" s="2" t="s">
        <v>1082</v>
      </c>
      <c r="C166" s="4" t="s">
        <v>141</v>
      </c>
      <c r="D166" s="8">
        <v>1.2840277777777778</v>
      </c>
      <c r="E166" s="3">
        <v>483</v>
      </c>
      <c r="F166" s="1"/>
      <c r="G166" s="17"/>
      <c r="H166" s="2">
        <f>483</f>
        <v>483</v>
      </c>
      <c r="I166" s="6">
        <v>2.1400462962962965E-2</v>
      </c>
      <c r="J166" s="7" t="s">
        <v>759</v>
      </c>
      <c r="K166" s="2"/>
      <c r="L166" s="2"/>
      <c r="M166" s="2"/>
      <c r="N166" s="2"/>
      <c r="O166" s="2"/>
      <c r="P166" s="2"/>
      <c r="Q166" s="2"/>
      <c r="R166" s="2"/>
      <c r="S166" s="2"/>
      <c r="T166" s="2"/>
      <c r="U166" s="2"/>
      <c r="V166" s="2"/>
      <c r="W166" s="2"/>
    </row>
    <row r="167" spans="1:23" x14ac:dyDescent="0.25">
      <c r="A167" s="2">
        <v>143</v>
      </c>
      <c r="B167" s="2" t="s">
        <v>1083</v>
      </c>
      <c r="C167" s="4" t="s">
        <v>142</v>
      </c>
      <c r="D167" s="5">
        <v>0.86944444444444446</v>
      </c>
      <c r="E167" s="3">
        <v>435</v>
      </c>
      <c r="F167" s="1"/>
      <c r="G167" s="17"/>
      <c r="H167" s="2">
        <f>435</f>
        <v>435</v>
      </c>
      <c r="I167" s="6">
        <v>1.4490740740740742E-2</v>
      </c>
      <c r="J167" s="7" t="s">
        <v>759</v>
      </c>
      <c r="K167" s="2"/>
      <c r="L167" s="2"/>
      <c r="M167" s="2"/>
      <c r="N167" s="2"/>
      <c r="O167" s="2"/>
      <c r="P167" s="2"/>
      <c r="Q167" s="2"/>
      <c r="R167" s="2"/>
      <c r="S167" s="2"/>
      <c r="T167" s="2"/>
      <c r="U167" s="2"/>
      <c r="V167" s="2"/>
      <c r="W167" s="2"/>
    </row>
    <row r="168" spans="1:23" x14ac:dyDescent="0.25">
      <c r="A168" s="2">
        <v>144</v>
      </c>
      <c r="B168" s="2" t="s">
        <v>1084</v>
      </c>
      <c r="C168" s="4" t="s">
        <v>143</v>
      </c>
      <c r="D168" s="5">
        <v>0.66319444444444442</v>
      </c>
      <c r="E168" s="3">
        <v>409</v>
      </c>
      <c r="F168" s="1"/>
      <c r="G168" s="17"/>
      <c r="H168" s="2">
        <f>409</f>
        <v>409</v>
      </c>
      <c r="I168" s="6">
        <v>1.105324074074074E-2</v>
      </c>
      <c r="J168" s="7" t="s">
        <v>759</v>
      </c>
      <c r="K168" s="2"/>
      <c r="L168" s="2"/>
      <c r="M168" s="2"/>
      <c r="N168" s="2"/>
      <c r="O168" s="2"/>
      <c r="P168" s="2"/>
      <c r="Q168" s="2"/>
      <c r="R168" s="2"/>
      <c r="S168" s="2"/>
      <c r="T168" s="2"/>
      <c r="U168" s="2"/>
      <c r="V168" s="2"/>
      <c r="W168" s="2"/>
    </row>
    <row r="169" spans="1:23" x14ac:dyDescent="0.25">
      <c r="A169" s="2">
        <v>145</v>
      </c>
      <c r="B169" s="2" t="s">
        <v>1085</v>
      </c>
      <c r="C169" s="4" t="s">
        <v>144</v>
      </c>
      <c r="D169" s="8">
        <v>1.2104166666666667</v>
      </c>
      <c r="E169" s="3">
        <v>925</v>
      </c>
      <c r="F169" s="1"/>
      <c r="G169" s="17"/>
      <c r="H169" s="2">
        <f>925</f>
        <v>925</v>
      </c>
      <c r="I169" s="6">
        <v>2.0173611111111111E-2</v>
      </c>
      <c r="J169" s="7" t="s">
        <v>759</v>
      </c>
      <c r="K169" s="2"/>
      <c r="L169" s="2"/>
      <c r="M169" s="2"/>
      <c r="N169" s="2"/>
      <c r="O169" s="2"/>
      <c r="P169" s="2"/>
      <c r="Q169" s="2"/>
      <c r="R169" s="2"/>
      <c r="S169" s="2"/>
      <c r="T169" s="2"/>
      <c r="U169" s="2"/>
      <c r="V169" s="2"/>
      <c r="W169" s="2"/>
    </row>
    <row r="170" spans="1:23" x14ac:dyDescent="0.25">
      <c r="A170" s="2">
        <v>146</v>
      </c>
      <c r="B170" s="2" t="s">
        <v>1086</v>
      </c>
      <c r="C170" s="4" t="s">
        <v>145</v>
      </c>
      <c r="D170" s="5">
        <v>0.1875</v>
      </c>
      <c r="E170" s="3">
        <v>427</v>
      </c>
      <c r="F170" s="1"/>
      <c r="G170" s="17"/>
      <c r="H170" s="2">
        <f>427</f>
        <v>427</v>
      </c>
      <c r="I170" s="6">
        <v>3.1249999999999997E-3</v>
      </c>
      <c r="J170" s="7" t="s">
        <v>759</v>
      </c>
      <c r="K170" s="2"/>
      <c r="L170" s="2"/>
      <c r="M170" s="2"/>
      <c r="N170" s="2"/>
      <c r="O170" s="2"/>
      <c r="P170" s="2"/>
      <c r="Q170" s="2"/>
      <c r="R170" s="2"/>
      <c r="S170" s="2"/>
      <c r="T170" s="2"/>
      <c r="U170" s="2"/>
      <c r="V170" s="2"/>
      <c r="W170" s="2"/>
    </row>
    <row r="171" spans="1:23" x14ac:dyDescent="0.25">
      <c r="A171" s="2">
        <v>147</v>
      </c>
      <c r="B171" s="2" t="s">
        <v>1087</v>
      </c>
      <c r="C171" s="4" t="s">
        <v>146</v>
      </c>
      <c r="D171" s="8">
        <v>1.5125</v>
      </c>
      <c r="E171" s="3" t="s">
        <v>822</v>
      </c>
      <c r="F171" s="1"/>
      <c r="G171" s="17"/>
      <c r="H171" s="2">
        <f>3.5*1000</f>
        <v>3500</v>
      </c>
      <c r="I171" s="6">
        <v>2.5208333333333333E-2</v>
      </c>
      <c r="J171" s="7" t="s">
        <v>759</v>
      </c>
      <c r="K171" s="2"/>
      <c r="L171" s="2"/>
      <c r="M171" s="2"/>
      <c r="N171" s="2"/>
      <c r="O171" s="2"/>
      <c r="P171" s="2"/>
      <c r="Q171" s="2"/>
      <c r="R171" s="2"/>
      <c r="S171" s="2"/>
      <c r="T171" s="2"/>
      <c r="U171" s="2"/>
      <c r="V171" s="2"/>
      <c r="W171" s="2"/>
    </row>
    <row r="172" spans="1:23" x14ac:dyDescent="0.25">
      <c r="A172" s="2">
        <v>148</v>
      </c>
      <c r="B172" s="2" t="s">
        <v>1088</v>
      </c>
      <c r="C172" s="4" t="s">
        <v>147</v>
      </c>
      <c r="D172" s="8">
        <v>2.1958333333333333</v>
      </c>
      <c r="E172" s="3" t="s">
        <v>805</v>
      </c>
      <c r="F172" s="1"/>
      <c r="G172" s="17"/>
      <c r="H172" s="2">
        <f>1.1*1000</f>
        <v>1100</v>
      </c>
      <c r="I172" s="6">
        <v>3.6597222222222225E-2</v>
      </c>
      <c r="J172" s="7" t="s">
        <v>759</v>
      </c>
      <c r="K172" s="2"/>
      <c r="L172" s="2"/>
      <c r="M172" s="2"/>
      <c r="N172" s="2"/>
      <c r="O172" s="2"/>
      <c r="P172" s="2"/>
      <c r="Q172" s="2"/>
      <c r="R172" s="2"/>
      <c r="S172" s="2"/>
      <c r="T172" s="2"/>
      <c r="U172" s="2"/>
      <c r="V172" s="2"/>
      <c r="W172" s="2"/>
    </row>
    <row r="173" spans="1:23" x14ac:dyDescent="0.25">
      <c r="A173" s="2">
        <v>149</v>
      </c>
      <c r="B173" s="2" t="s">
        <v>1089</v>
      </c>
      <c r="C173" s="4" t="s">
        <v>148</v>
      </c>
      <c r="D173" s="9">
        <v>4.2303240740740738E-2</v>
      </c>
      <c r="E173" s="3" t="s">
        <v>808</v>
      </c>
      <c r="F173" s="1"/>
      <c r="G173" s="17"/>
      <c r="H173" s="2">
        <f>1.2*1000</f>
        <v>1200</v>
      </c>
      <c r="I173" s="6">
        <v>4.2303240740740738E-2</v>
      </c>
      <c r="J173" s="7" t="s">
        <v>759</v>
      </c>
      <c r="K173" s="2"/>
      <c r="L173" s="2"/>
      <c r="M173" s="2"/>
      <c r="N173" s="2"/>
      <c r="O173" s="2"/>
      <c r="P173" s="2"/>
      <c r="Q173" s="2"/>
      <c r="R173" s="2"/>
      <c r="S173" s="2"/>
      <c r="T173" s="2"/>
      <c r="U173" s="2"/>
      <c r="V173" s="2"/>
      <c r="W173" s="2"/>
    </row>
    <row r="174" spans="1:23" x14ac:dyDescent="0.25">
      <c r="A174" s="2">
        <v>150</v>
      </c>
      <c r="B174" s="2" t="s">
        <v>1090</v>
      </c>
      <c r="C174" s="4" t="s">
        <v>149</v>
      </c>
      <c r="D174" s="9">
        <v>4.2129629629629628E-2</v>
      </c>
      <c r="E174" s="3" t="s">
        <v>804</v>
      </c>
      <c r="F174" s="1"/>
      <c r="G174" s="17"/>
      <c r="H174" s="2">
        <f>1.3*1000</f>
        <v>1300</v>
      </c>
      <c r="I174" s="6">
        <v>4.2129629629629628E-2</v>
      </c>
      <c r="J174" s="7" t="s">
        <v>759</v>
      </c>
      <c r="K174" s="2"/>
      <c r="L174" s="2"/>
      <c r="M174" s="2"/>
      <c r="N174" s="2"/>
      <c r="O174" s="2"/>
      <c r="P174" s="2"/>
      <c r="Q174" s="2"/>
      <c r="R174" s="2"/>
      <c r="S174" s="2"/>
      <c r="T174" s="2"/>
      <c r="U174" s="2"/>
      <c r="V174" s="2"/>
      <c r="W174" s="2"/>
    </row>
    <row r="175" spans="1:23" x14ac:dyDescent="0.25">
      <c r="A175" s="2">
        <v>151</v>
      </c>
      <c r="B175" s="2" t="s">
        <v>1091</v>
      </c>
      <c r="C175" s="4" t="s">
        <v>150</v>
      </c>
      <c r="D175" s="8">
        <v>1.98125</v>
      </c>
      <c r="E175" s="3" t="s">
        <v>789</v>
      </c>
      <c r="F175" s="1"/>
      <c r="G175" s="17"/>
      <c r="H175" s="2">
        <f>1*1000</f>
        <v>1000</v>
      </c>
      <c r="I175" s="6">
        <v>3.3020833333333333E-2</v>
      </c>
      <c r="J175" s="7" t="s">
        <v>759</v>
      </c>
      <c r="K175" s="2"/>
      <c r="L175" s="2"/>
      <c r="M175" s="2"/>
      <c r="N175" s="2"/>
      <c r="O175" s="2"/>
      <c r="P175" s="2"/>
      <c r="Q175" s="2"/>
      <c r="R175" s="2"/>
      <c r="S175" s="2"/>
      <c r="T175" s="2"/>
      <c r="U175" s="2"/>
      <c r="V175" s="2"/>
      <c r="W175" s="2"/>
    </row>
    <row r="176" spans="1:23" x14ac:dyDescent="0.25">
      <c r="A176" s="2">
        <v>152</v>
      </c>
      <c r="B176" s="2" t="s">
        <v>1092</v>
      </c>
      <c r="C176" s="4" t="s">
        <v>151</v>
      </c>
      <c r="D176" s="9">
        <v>7.8287037037037044E-2</v>
      </c>
      <c r="E176" s="3">
        <v>503</v>
      </c>
      <c r="F176" s="1"/>
      <c r="G176" s="17"/>
      <c r="H176" s="2">
        <f>503</f>
        <v>503</v>
      </c>
      <c r="I176" s="6">
        <v>7.8287037037037044E-2</v>
      </c>
      <c r="J176" s="7" t="s">
        <v>759</v>
      </c>
      <c r="K176" s="2"/>
      <c r="L176" s="2"/>
      <c r="M176" s="2"/>
      <c r="N176" s="2"/>
      <c r="O176" s="2"/>
      <c r="P176" s="2"/>
      <c r="Q176" s="2"/>
      <c r="R176" s="2"/>
      <c r="S176" s="2"/>
      <c r="T176" s="2"/>
      <c r="U176" s="2"/>
      <c r="V176" s="2"/>
      <c r="W176" s="2"/>
    </row>
    <row r="177" spans="1:23" x14ac:dyDescent="0.25">
      <c r="A177" s="2">
        <v>153</v>
      </c>
      <c r="B177" s="2" t="s">
        <v>1093</v>
      </c>
      <c r="C177" s="4" t="s">
        <v>152</v>
      </c>
      <c r="D177" s="8">
        <v>1.3645833333333333</v>
      </c>
      <c r="E177" s="3">
        <v>545</v>
      </c>
      <c r="F177" s="1"/>
      <c r="G177" s="17"/>
      <c r="H177" s="2">
        <f>545</f>
        <v>545</v>
      </c>
      <c r="I177" s="6">
        <v>2.2743055555555555E-2</v>
      </c>
      <c r="J177" s="7" t="s">
        <v>759</v>
      </c>
      <c r="K177" s="2"/>
      <c r="L177" s="2"/>
      <c r="M177" s="2"/>
      <c r="N177" s="2"/>
      <c r="O177" s="2"/>
      <c r="P177" s="2"/>
      <c r="Q177" s="2"/>
      <c r="R177" s="2"/>
      <c r="S177" s="2"/>
      <c r="T177" s="2"/>
      <c r="U177" s="2"/>
      <c r="V177" s="2"/>
      <c r="W177" s="2"/>
    </row>
    <row r="178" spans="1:23" x14ac:dyDescent="0.25">
      <c r="A178" s="2">
        <v>154</v>
      </c>
      <c r="B178" s="2" t="s">
        <v>1094</v>
      </c>
      <c r="C178" s="4" t="s">
        <v>153</v>
      </c>
      <c r="D178" s="9">
        <v>4.6261574074074073E-2</v>
      </c>
      <c r="E178" s="3" t="s">
        <v>789</v>
      </c>
      <c r="F178" s="1"/>
      <c r="G178" s="17"/>
      <c r="H178" s="2">
        <f>1*1000</f>
        <v>1000</v>
      </c>
      <c r="I178" s="6">
        <v>4.6261574074074073E-2</v>
      </c>
      <c r="J178" s="7" t="s">
        <v>759</v>
      </c>
      <c r="K178" s="2"/>
      <c r="L178" s="2"/>
      <c r="M178" s="2"/>
      <c r="N178" s="2"/>
      <c r="O178" s="2"/>
      <c r="P178" s="2"/>
      <c r="Q178" s="2"/>
      <c r="R178" s="2"/>
      <c r="S178" s="2"/>
      <c r="T178" s="2"/>
      <c r="U178" s="2"/>
      <c r="V178" s="2"/>
      <c r="W178" s="2"/>
    </row>
    <row r="179" spans="1:23" x14ac:dyDescent="0.25">
      <c r="A179" s="2">
        <v>155</v>
      </c>
      <c r="B179" s="2" t="s">
        <v>1095</v>
      </c>
      <c r="C179" s="4" t="s">
        <v>154</v>
      </c>
      <c r="D179" s="5">
        <v>0.2951388888888889</v>
      </c>
      <c r="E179" s="3">
        <v>453</v>
      </c>
      <c r="F179" s="1"/>
      <c r="G179" s="17"/>
      <c r="H179" s="2">
        <f>453</f>
        <v>453</v>
      </c>
      <c r="I179" s="6">
        <v>4.9189814814814816E-3</v>
      </c>
      <c r="J179" s="7" t="s">
        <v>759</v>
      </c>
      <c r="K179" s="2"/>
      <c r="L179" s="2"/>
      <c r="M179" s="2"/>
      <c r="N179" s="2"/>
      <c r="O179" s="2"/>
      <c r="P179" s="2"/>
      <c r="Q179" s="2"/>
      <c r="R179" s="2"/>
      <c r="S179" s="2"/>
      <c r="T179" s="2"/>
      <c r="U179" s="2"/>
      <c r="V179" s="2"/>
      <c r="W179" s="2"/>
    </row>
    <row r="180" spans="1:23" x14ac:dyDescent="0.25">
      <c r="A180" s="2">
        <v>156</v>
      </c>
      <c r="B180" s="2" t="s">
        <v>1096</v>
      </c>
      <c r="C180" s="4" t="s">
        <v>155</v>
      </c>
      <c r="D180" s="5">
        <v>0.13749999999999998</v>
      </c>
      <c r="E180" s="3">
        <v>446</v>
      </c>
      <c r="F180" s="1"/>
      <c r="G180" s="17"/>
      <c r="H180" s="2">
        <f>446</f>
        <v>446</v>
      </c>
      <c r="I180" s="6">
        <v>2.2916666666666667E-3</v>
      </c>
      <c r="J180" s="7" t="s">
        <v>759</v>
      </c>
      <c r="K180" s="2"/>
      <c r="L180" s="2"/>
      <c r="M180" s="2"/>
      <c r="N180" s="2"/>
      <c r="O180" s="2"/>
      <c r="P180" s="2"/>
      <c r="Q180" s="2"/>
      <c r="R180" s="2"/>
      <c r="S180" s="2"/>
      <c r="T180" s="2"/>
      <c r="U180" s="2"/>
      <c r="V180" s="2"/>
      <c r="W180" s="2"/>
    </row>
    <row r="181" spans="1:23" x14ac:dyDescent="0.25">
      <c r="A181" s="2">
        <v>157</v>
      </c>
      <c r="B181" s="2" t="s">
        <v>1097</v>
      </c>
      <c r="C181" s="4" t="s">
        <v>156</v>
      </c>
      <c r="D181" s="5">
        <v>0.10416666666666667</v>
      </c>
      <c r="E181" s="3">
        <v>576</v>
      </c>
      <c r="F181" s="1"/>
      <c r="G181" s="17"/>
      <c r="H181" s="2">
        <f>576</f>
        <v>576</v>
      </c>
      <c r="I181" s="6">
        <v>1.736111111111111E-3</v>
      </c>
      <c r="J181" s="7" t="s">
        <v>759</v>
      </c>
      <c r="K181" s="2"/>
      <c r="L181" s="2"/>
      <c r="M181" s="2"/>
      <c r="N181" s="2"/>
      <c r="O181" s="2"/>
      <c r="P181" s="2"/>
      <c r="Q181" s="2"/>
      <c r="R181" s="2"/>
      <c r="S181" s="2"/>
      <c r="T181" s="2"/>
      <c r="U181" s="2"/>
      <c r="V181" s="2"/>
      <c r="W181" s="2"/>
    </row>
    <row r="182" spans="1:23" x14ac:dyDescent="0.25">
      <c r="A182" s="2">
        <v>158</v>
      </c>
      <c r="B182" s="2" t="s">
        <v>1098</v>
      </c>
      <c r="C182" s="4" t="s">
        <v>157</v>
      </c>
      <c r="D182" s="5">
        <v>0.14305555555555557</v>
      </c>
      <c r="E182" s="3">
        <v>435</v>
      </c>
      <c r="F182" s="1"/>
      <c r="G182" s="17"/>
      <c r="H182" s="2">
        <f>435</f>
        <v>435</v>
      </c>
      <c r="I182" s="6">
        <v>2.3842592592592591E-3</v>
      </c>
      <c r="J182" s="7" t="s">
        <v>759</v>
      </c>
      <c r="K182" s="2"/>
      <c r="L182" s="2"/>
      <c r="M182" s="2"/>
      <c r="N182" s="2"/>
      <c r="O182" s="2"/>
      <c r="P182" s="2"/>
      <c r="Q182" s="2"/>
      <c r="R182" s="2"/>
      <c r="S182" s="2"/>
      <c r="T182" s="2"/>
      <c r="U182" s="2"/>
      <c r="V182" s="2"/>
      <c r="W182" s="2"/>
    </row>
    <row r="183" spans="1:23" x14ac:dyDescent="0.25">
      <c r="A183" s="2">
        <v>159</v>
      </c>
      <c r="B183" s="2" t="s">
        <v>1099</v>
      </c>
      <c r="C183" s="4" t="s">
        <v>158</v>
      </c>
      <c r="D183" s="5">
        <v>7.013888888888889E-2</v>
      </c>
      <c r="E183" s="3" t="s">
        <v>805</v>
      </c>
      <c r="F183" s="1"/>
      <c r="G183" s="17"/>
      <c r="H183" s="2">
        <f>1.1*1000</f>
        <v>1100</v>
      </c>
      <c r="I183" s="6">
        <v>1.1689814814814816E-3</v>
      </c>
      <c r="J183" s="7" t="s">
        <v>759</v>
      </c>
      <c r="K183" s="2"/>
      <c r="L183" s="2"/>
      <c r="M183" s="2"/>
      <c r="N183" s="2"/>
      <c r="O183" s="2"/>
      <c r="P183" s="2"/>
      <c r="Q183" s="2"/>
      <c r="R183" s="2"/>
      <c r="S183" s="2"/>
      <c r="T183" s="2"/>
      <c r="U183" s="2"/>
      <c r="V183" s="2"/>
      <c r="W183" s="2"/>
    </row>
    <row r="184" spans="1:23" x14ac:dyDescent="0.25">
      <c r="A184" s="2">
        <v>160</v>
      </c>
      <c r="B184" s="2" t="s">
        <v>1100</v>
      </c>
      <c r="C184" s="4" t="s">
        <v>159</v>
      </c>
      <c r="D184" s="5">
        <v>0.12708333333333333</v>
      </c>
      <c r="E184" s="3">
        <v>202</v>
      </c>
      <c r="F184" s="1"/>
      <c r="G184" s="17"/>
      <c r="H184" s="2">
        <f>202</f>
        <v>202</v>
      </c>
      <c r="I184" s="6">
        <v>2.1180555555555553E-3</v>
      </c>
      <c r="J184" s="7" t="s">
        <v>759</v>
      </c>
      <c r="K184" s="2"/>
      <c r="L184" s="2"/>
      <c r="M184" s="2"/>
      <c r="N184" s="2"/>
      <c r="O184" s="2"/>
      <c r="P184" s="2"/>
      <c r="Q184" s="2"/>
      <c r="R184" s="2"/>
      <c r="S184" s="2"/>
      <c r="T184" s="2"/>
      <c r="U184" s="2"/>
      <c r="V184" s="2"/>
      <c r="W184" s="2"/>
    </row>
    <row r="185" spans="1:23" x14ac:dyDescent="0.25">
      <c r="A185" s="2">
        <v>161</v>
      </c>
      <c r="B185" s="2" t="s">
        <v>1101</v>
      </c>
      <c r="C185" s="4" t="s">
        <v>160</v>
      </c>
      <c r="D185" s="5">
        <v>8.7500000000000008E-2</v>
      </c>
      <c r="E185" s="3">
        <v>234</v>
      </c>
      <c r="F185" s="1"/>
      <c r="G185" s="17"/>
      <c r="H185" s="2">
        <f>234</f>
        <v>234</v>
      </c>
      <c r="I185" s="6">
        <v>1.4583333333333334E-3</v>
      </c>
      <c r="J185" s="7" t="s">
        <v>759</v>
      </c>
      <c r="K185" s="2"/>
      <c r="L185" s="2"/>
      <c r="M185" s="2"/>
      <c r="N185" s="2"/>
      <c r="O185" s="2"/>
      <c r="P185" s="2"/>
      <c r="Q185" s="2"/>
      <c r="R185" s="2"/>
      <c r="S185" s="2"/>
      <c r="T185" s="2"/>
      <c r="U185" s="2"/>
      <c r="V185" s="2"/>
      <c r="W185" s="2"/>
    </row>
    <row r="186" spans="1:23" x14ac:dyDescent="0.25">
      <c r="A186" s="2">
        <v>162</v>
      </c>
      <c r="B186" s="2" t="s">
        <v>1102</v>
      </c>
      <c r="C186" s="4" t="s">
        <v>161</v>
      </c>
      <c r="D186" s="5">
        <v>8.819444444444445E-2</v>
      </c>
      <c r="E186" s="3">
        <v>497</v>
      </c>
      <c r="F186" s="1"/>
      <c r="G186" s="17"/>
      <c r="H186" s="2">
        <f>497</f>
        <v>497</v>
      </c>
      <c r="I186" s="6">
        <v>1.4699074074074074E-3</v>
      </c>
      <c r="J186" s="7" t="s">
        <v>759</v>
      </c>
      <c r="K186" s="2"/>
      <c r="L186" s="2"/>
      <c r="M186" s="2"/>
      <c r="N186" s="2"/>
      <c r="O186" s="2"/>
      <c r="P186" s="2"/>
      <c r="Q186" s="2"/>
      <c r="R186" s="2"/>
      <c r="S186" s="2"/>
      <c r="T186" s="2"/>
      <c r="U186" s="2"/>
      <c r="V186" s="2"/>
      <c r="W186" s="2"/>
    </row>
    <row r="187" spans="1:23" x14ac:dyDescent="0.25">
      <c r="A187" s="2">
        <v>163</v>
      </c>
      <c r="B187" s="2" t="s">
        <v>1103</v>
      </c>
      <c r="C187" s="4" t="s">
        <v>162</v>
      </c>
      <c r="D187" s="5">
        <v>0.34166666666666662</v>
      </c>
      <c r="E187" s="3">
        <v>315</v>
      </c>
      <c r="F187" s="1"/>
      <c r="G187" s="17"/>
      <c r="H187" s="2">
        <f>315</f>
        <v>315</v>
      </c>
      <c r="I187" s="6">
        <v>5.6944444444444438E-3</v>
      </c>
      <c r="J187" s="7" t="s">
        <v>759</v>
      </c>
      <c r="K187" s="2"/>
      <c r="L187" s="2"/>
      <c r="M187" s="2"/>
      <c r="N187" s="2"/>
      <c r="O187" s="2"/>
      <c r="P187" s="2"/>
      <c r="Q187" s="2"/>
      <c r="R187" s="2"/>
      <c r="S187" s="2"/>
      <c r="T187" s="2"/>
      <c r="U187" s="2"/>
      <c r="V187" s="2"/>
      <c r="W187" s="2"/>
    </row>
    <row r="188" spans="1:23" x14ac:dyDescent="0.25">
      <c r="A188" s="2">
        <v>164</v>
      </c>
      <c r="B188" s="2" t="s">
        <v>1104</v>
      </c>
      <c r="C188" s="4" t="s">
        <v>163</v>
      </c>
      <c r="D188" s="5">
        <v>0.12916666666666668</v>
      </c>
      <c r="E188" s="3">
        <v>535</v>
      </c>
      <c r="F188" s="1"/>
      <c r="G188" s="17"/>
      <c r="H188" s="2">
        <f>535</f>
        <v>535</v>
      </c>
      <c r="I188" s="6">
        <v>2.1527777777777778E-3</v>
      </c>
      <c r="J188" s="7" t="s">
        <v>759</v>
      </c>
      <c r="K188" s="2"/>
      <c r="L188" s="2"/>
      <c r="M188" s="2"/>
      <c r="N188" s="2"/>
      <c r="O188" s="2"/>
      <c r="P188" s="2"/>
      <c r="Q188" s="2"/>
      <c r="R188" s="2"/>
      <c r="S188" s="2"/>
      <c r="T188" s="2"/>
      <c r="U188" s="2"/>
      <c r="V188" s="2"/>
      <c r="W188" s="2"/>
    </row>
    <row r="189" spans="1:23" x14ac:dyDescent="0.25">
      <c r="A189" s="2">
        <v>165</v>
      </c>
      <c r="B189" s="2" t="s">
        <v>1105</v>
      </c>
      <c r="C189" s="4" t="s">
        <v>164</v>
      </c>
      <c r="D189" s="5">
        <v>0.6069444444444444</v>
      </c>
      <c r="E189" s="3" t="s">
        <v>832</v>
      </c>
      <c r="F189" s="1"/>
      <c r="G189" s="17"/>
      <c r="H189" s="2">
        <f>2.7*1000</f>
        <v>2700</v>
      </c>
      <c r="I189" s="6">
        <v>1.0115740740740741E-2</v>
      </c>
      <c r="J189" s="7" t="s">
        <v>759</v>
      </c>
      <c r="K189" s="2"/>
      <c r="L189" s="2"/>
      <c r="M189" s="2"/>
      <c r="N189" s="2"/>
      <c r="O189" s="2"/>
      <c r="P189" s="2"/>
      <c r="Q189" s="2"/>
      <c r="R189" s="2"/>
      <c r="S189" s="2"/>
      <c r="T189" s="2"/>
      <c r="U189" s="2"/>
      <c r="V189" s="2"/>
      <c r="W189" s="2"/>
    </row>
    <row r="190" spans="1:23" x14ac:dyDescent="0.25">
      <c r="A190" s="2">
        <v>166</v>
      </c>
      <c r="B190" s="2" t="s">
        <v>1106</v>
      </c>
      <c r="C190" s="4" t="s">
        <v>165</v>
      </c>
      <c r="D190" s="9">
        <v>7.5601851851851851E-2</v>
      </c>
      <c r="E190" s="3" t="s">
        <v>833</v>
      </c>
      <c r="F190" s="1"/>
      <c r="G190" s="17"/>
      <c r="H190" s="2">
        <f>4.7*1000</f>
        <v>4700</v>
      </c>
      <c r="I190" s="6">
        <v>7.5601851851851851E-2</v>
      </c>
      <c r="J190" s="7" t="s">
        <v>759</v>
      </c>
      <c r="K190" s="2"/>
      <c r="L190" s="2"/>
      <c r="M190" s="2"/>
      <c r="N190" s="2"/>
      <c r="O190" s="2"/>
      <c r="P190" s="2"/>
      <c r="Q190" s="2"/>
      <c r="R190" s="2"/>
      <c r="S190" s="2"/>
      <c r="T190" s="2"/>
      <c r="U190" s="2"/>
      <c r="V190" s="2"/>
      <c r="W190" s="2"/>
    </row>
    <row r="191" spans="1:23" x14ac:dyDescent="0.25">
      <c r="A191" s="2">
        <v>167</v>
      </c>
      <c r="B191" s="2" t="s">
        <v>1107</v>
      </c>
      <c r="C191" s="4" t="s">
        <v>166</v>
      </c>
      <c r="D191" s="9">
        <v>9.3368055555555551E-2</v>
      </c>
      <c r="E191" s="3" t="s">
        <v>834</v>
      </c>
      <c r="F191" s="1"/>
      <c r="G191" s="17"/>
      <c r="H191" s="2">
        <f>7.5*1000</f>
        <v>7500</v>
      </c>
      <c r="I191" s="6">
        <v>9.3368055555555551E-2</v>
      </c>
      <c r="J191" s="7" t="s">
        <v>759</v>
      </c>
      <c r="K191" s="2"/>
      <c r="L191" s="2"/>
      <c r="M191" s="2"/>
      <c r="N191" s="2"/>
      <c r="O191" s="2"/>
      <c r="P191" s="2"/>
      <c r="Q191" s="2"/>
      <c r="R191" s="2"/>
      <c r="S191" s="2"/>
      <c r="T191" s="2"/>
      <c r="U191" s="2"/>
      <c r="V191" s="2"/>
      <c r="W191" s="2"/>
    </row>
    <row r="192" spans="1:23" x14ac:dyDescent="0.25">
      <c r="A192" s="2">
        <v>168</v>
      </c>
      <c r="B192" s="2" t="s">
        <v>1108</v>
      </c>
      <c r="C192" s="4" t="s">
        <v>167</v>
      </c>
      <c r="D192" s="9">
        <v>5.2962962962962962E-2</v>
      </c>
      <c r="E192" s="3" t="s">
        <v>835</v>
      </c>
      <c r="F192" s="1"/>
      <c r="G192" s="17"/>
      <c r="H192" s="2">
        <f>1.8*1000</f>
        <v>1800</v>
      </c>
      <c r="I192" s="6">
        <v>5.2962962962962962E-2</v>
      </c>
      <c r="J192" s="7" t="s">
        <v>759</v>
      </c>
      <c r="K192" s="2"/>
      <c r="L192" s="2"/>
      <c r="M192" s="2"/>
      <c r="N192" s="2"/>
      <c r="O192" s="2"/>
      <c r="P192" s="2"/>
      <c r="Q192" s="2"/>
      <c r="R192" s="2"/>
      <c r="S192" s="2"/>
      <c r="T192" s="2"/>
      <c r="U192" s="2"/>
      <c r="V192" s="2"/>
      <c r="W192" s="2"/>
    </row>
    <row r="193" spans="1:23" x14ac:dyDescent="0.25">
      <c r="A193" s="2">
        <v>169</v>
      </c>
      <c r="B193" s="2" t="s">
        <v>1109</v>
      </c>
      <c r="C193" s="4" t="s">
        <v>168</v>
      </c>
      <c r="D193" s="5">
        <v>0.16944444444444443</v>
      </c>
      <c r="E193" s="3">
        <v>343</v>
      </c>
      <c r="F193" s="1"/>
      <c r="G193" s="17"/>
      <c r="H193" s="2">
        <f>343</f>
        <v>343</v>
      </c>
      <c r="I193" s="6">
        <v>2.8240740740740739E-3</v>
      </c>
      <c r="J193" s="7" t="s">
        <v>759</v>
      </c>
      <c r="K193" s="2"/>
      <c r="L193" s="2"/>
      <c r="M193" s="2"/>
      <c r="N193" s="2"/>
      <c r="O193" s="2"/>
      <c r="P193" s="2"/>
      <c r="Q193" s="2"/>
      <c r="R193" s="2"/>
      <c r="S193" s="2"/>
      <c r="T193" s="2"/>
      <c r="U193" s="2"/>
      <c r="V193" s="2"/>
      <c r="W193" s="2"/>
    </row>
    <row r="194" spans="1:23" x14ac:dyDescent="0.25">
      <c r="A194" s="2">
        <v>170</v>
      </c>
      <c r="B194" s="2" t="s">
        <v>1110</v>
      </c>
      <c r="C194" s="4" t="s">
        <v>169</v>
      </c>
      <c r="D194" s="9">
        <v>5.9594907407407409E-2</v>
      </c>
      <c r="E194" s="3" t="s">
        <v>788</v>
      </c>
      <c r="F194" s="1"/>
      <c r="G194" s="17"/>
      <c r="H194" s="2">
        <f>1.5*1000</f>
        <v>1500</v>
      </c>
      <c r="I194" s="6">
        <v>5.9594907407407409E-2</v>
      </c>
      <c r="J194" s="7" t="s">
        <v>759</v>
      </c>
      <c r="K194" s="2"/>
      <c r="L194" s="2"/>
      <c r="M194" s="2"/>
      <c r="N194" s="2"/>
      <c r="O194" s="2"/>
      <c r="P194" s="2"/>
      <c r="Q194" s="2"/>
      <c r="R194" s="2"/>
      <c r="S194" s="2"/>
      <c r="T194" s="2"/>
      <c r="U194" s="2"/>
      <c r="V194" s="2"/>
      <c r="W194" s="2"/>
    </row>
    <row r="195" spans="1:23" x14ac:dyDescent="0.25">
      <c r="A195" s="2">
        <v>171</v>
      </c>
      <c r="B195" s="2" t="s">
        <v>1111</v>
      </c>
      <c r="C195" s="4" t="s">
        <v>170</v>
      </c>
      <c r="D195" s="8">
        <v>1.4979166666666668</v>
      </c>
      <c r="E195" s="3">
        <v>463</v>
      </c>
      <c r="F195" s="1"/>
      <c r="G195" s="17"/>
      <c r="H195" s="2">
        <f>463</f>
        <v>463</v>
      </c>
      <c r="I195" s="6">
        <v>2.4965277777777781E-2</v>
      </c>
      <c r="J195" s="7" t="s">
        <v>759</v>
      </c>
      <c r="K195" s="2"/>
      <c r="L195" s="2"/>
      <c r="M195" s="2"/>
      <c r="N195" s="2"/>
      <c r="O195" s="2"/>
      <c r="P195" s="2"/>
      <c r="Q195" s="2"/>
      <c r="R195" s="2"/>
      <c r="S195" s="2"/>
      <c r="T195" s="2"/>
      <c r="U195" s="2"/>
      <c r="V195" s="2"/>
      <c r="W195" s="2"/>
    </row>
    <row r="196" spans="1:23" x14ac:dyDescent="0.25">
      <c r="A196" s="2">
        <v>172</v>
      </c>
      <c r="B196" s="2" t="s">
        <v>1112</v>
      </c>
      <c r="C196" s="4" t="s">
        <v>171</v>
      </c>
      <c r="D196" s="9">
        <v>5.5775462962962964E-2</v>
      </c>
      <c r="E196" s="3" t="s">
        <v>836</v>
      </c>
      <c r="F196" s="1"/>
      <c r="G196" s="17"/>
      <c r="H196" s="2">
        <f>5.2*1000</f>
        <v>5200</v>
      </c>
      <c r="I196" s="6">
        <v>5.5775462962962964E-2</v>
      </c>
      <c r="J196" s="7" t="s">
        <v>759</v>
      </c>
      <c r="K196" s="2"/>
      <c r="L196" s="2"/>
      <c r="M196" s="2"/>
      <c r="N196" s="2"/>
      <c r="O196" s="2"/>
      <c r="P196" s="2"/>
      <c r="Q196" s="2"/>
      <c r="R196" s="2"/>
      <c r="S196" s="2"/>
      <c r="T196" s="2"/>
      <c r="U196" s="2"/>
      <c r="V196" s="2"/>
      <c r="W196" s="2"/>
    </row>
    <row r="197" spans="1:23" x14ac:dyDescent="0.25">
      <c r="A197" s="2">
        <v>173</v>
      </c>
      <c r="B197" s="2" t="s">
        <v>1113</v>
      </c>
      <c r="C197" s="4" t="s">
        <v>172</v>
      </c>
      <c r="D197" s="8">
        <v>1.5520833333333333</v>
      </c>
      <c r="E197" s="3">
        <v>624</v>
      </c>
      <c r="F197" s="1"/>
      <c r="G197" s="17"/>
      <c r="H197" s="2">
        <f>624</f>
        <v>624</v>
      </c>
      <c r="I197" s="6">
        <v>2.5868055555555557E-2</v>
      </c>
      <c r="J197" s="7" t="s">
        <v>759</v>
      </c>
      <c r="K197" s="2"/>
      <c r="L197" s="2"/>
      <c r="M197" s="2"/>
      <c r="N197" s="2"/>
      <c r="O197" s="2"/>
      <c r="P197" s="2"/>
      <c r="Q197" s="2"/>
      <c r="R197" s="2"/>
      <c r="S197" s="2"/>
      <c r="T197" s="2"/>
      <c r="U197" s="2"/>
      <c r="V197" s="2"/>
      <c r="W197" s="2"/>
    </row>
    <row r="198" spans="1:23" x14ac:dyDescent="0.25">
      <c r="A198" s="2">
        <v>174</v>
      </c>
      <c r="B198" s="2" t="s">
        <v>1114</v>
      </c>
      <c r="C198" s="4" t="s">
        <v>173</v>
      </c>
      <c r="D198" s="8">
        <v>1.0652777777777778</v>
      </c>
      <c r="E198" s="3" t="s">
        <v>827</v>
      </c>
      <c r="F198" s="1"/>
      <c r="G198" s="17"/>
      <c r="H198" s="2">
        <f>1.4*1000</f>
        <v>1400</v>
      </c>
      <c r="I198" s="6">
        <v>1.7754629629629631E-2</v>
      </c>
      <c r="J198" s="7" t="s">
        <v>759</v>
      </c>
      <c r="K198" s="2"/>
      <c r="L198" s="2"/>
      <c r="M198" s="2"/>
      <c r="N198" s="2"/>
      <c r="O198" s="2"/>
      <c r="P198" s="2"/>
      <c r="Q198" s="2"/>
      <c r="R198" s="2"/>
      <c r="S198" s="2"/>
      <c r="T198" s="2"/>
      <c r="U198" s="2"/>
      <c r="V198" s="2"/>
      <c r="W198" s="2"/>
    </row>
    <row r="199" spans="1:23" x14ac:dyDescent="0.25">
      <c r="A199" s="2">
        <v>175</v>
      </c>
      <c r="B199" s="2" t="s">
        <v>1115</v>
      </c>
      <c r="C199" s="4" t="s">
        <v>174</v>
      </c>
      <c r="D199" s="9">
        <v>8.3472222222222225E-2</v>
      </c>
      <c r="E199" s="3" t="s">
        <v>837</v>
      </c>
      <c r="F199" s="1"/>
      <c r="G199" s="17"/>
      <c r="H199" s="2">
        <f>3.1*1000</f>
        <v>3100</v>
      </c>
      <c r="I199" s="6">
        <v>8.3472222222222225E-2</v>
      </c>
      <c r="J199" s="7" t="s">
        <v>759</v>
      </c>
      <c r="K199" s="2"/>
      <c r="L199" s="2"/>
      <c r="M199" s="2"/>
      <c r="N199" s="2"/>
      <c r="O199" s="2"/>
      <c r="P199" s="2"/>
      <c r="Q199" s="2"/>
      <c r="R199" s="2"/>
      <c r="S199" s="2"/>
      <c r="T199" s="2"/>
      <c r="U199" s="2"/>
      <c r="V199" s="2"/>
      <c r="W199" s="2"/>
    </row>
    <row r="200" spans="1:23" x14ac:dyDescent="0.25">
      <c r="A200" s="2">
        <v>176</v>
      </c>
      <c r="B200" s="2" t="s">
        <v>1116</v>
      </c>
      <c r="C200" s="4" t="s">
        <v>175</v>
      </c>
      <c r="D200" s="9">
        <v>6.1168981481481477E-2</v>
      </c>
      <c r="E200" s="3" t="s">
        <v>819</v>
      </c>
      <c r="F200" s="1"/>
      <c r="G200" s="17"/>
      <c r="H200" s="2">
        <f>2*1000</f>
        <v>2000</v>
      </c>
      <c r="I200" s="6">
        <v>6.1168981481481477E-2</v>
      </c>
      <c r="J200" s="7" t="s">
        <v>759</v>
      </c>
      <c r="K200" s="2"/>
      <c r="L200" s="2"/>
      <c r="M200" s="2"/>
      <c r="N200" s="2"/>
      <c r="O200" s="2"/>
      <c r="P200" s="2"/>
      <c r="Q200" s="2"/>
      <c r="R200" s="2"/>
      <c r="S200" s="2"/>
      <c r="T200" s="2"/>
      <c r="U200" s="2"/>
      <c r="V200" s="2"/>
      <c r="W200" s="2"/>
    </row>
    <row r="201" spans="1:23" x14ac:dyDescent="0.25">
      <c r="A201" s="2">
        <v>177</v>
      </c>
      <c r="B201" s="2" t="s">
        <v>1117</v>
      </c>
      <c r="C201" s="4" t="s">
        <v>176</v>
      </c>
      <c r="D201" s="8">
        <v>1.8625</v>
      </c>
      <c r="E201" s="3" t="s">
        <v>813</v>
      </c>
      <c r="F201" s="1"/>
      <c r="G201" s="17"/>
      <c r="H201" s="2">
        <f>7.3*1000</f>
        <v>7300</v>
      </c>
      <c r="I201" s="6">
        <v>3.1041666666666665E-2</v>
      </c>
      <c r="J201" s="7" t="s">
        <v>760</v>
      </c>
      <c r="K201" s="2"/>
      <c r="L201" s="2"/>
      <c r="M201" s="2"/>
      <c r="N201" s="2"/>
      <c r="O201" s="2"/>
      <c r="P201" s="2"/>
      <c r="Q201" s="2"/>
      <c r="R201" s="2"/>
      <c r="S201" s="2"/>
      <c r="T201" s="2"/>
      <c r="U201" s="2"/>
      <c r="V201" s="2"/>
      <c r="W201" s="2"/>
    </row>
    <row r="202" spans="1:23" x14ac:dyDescent="0.25">
      <c r="A202" s="2">
        <v>178</v>
      </c>
      <c r="B202" s="2" t="s">
        <v>1118</v>
      </c>
      <c r="C202" s="4" t="s">
        <v>177</v>
      </c>
      <c r="D202" s="9">
        <v>4.7199074074074067E-2</v>
      </c>
      <c r="E202" s="3" t="s">
        <v>810</v>
      </c>
      <c r="F202" s="1"/>
      <c r="G202" s="17"/>
      <c r="H202" s="2">
        <f>2.5*1000</f>
        <v>2500</v>
      </c>
      <c r="I202" s="6">
        <v>4.7199074074074067E-2</v>
      </c>
      <c r="J202" s="7" t="s">
        <v>760</v>
      </c>
      <c r="K202" s="2"/>
      <c r="L202" s="2"/>
      <c r="M202" s="2"/>
      <c r="N202" s="2"/>
      <c r="O202" s="2"/>
      <c r="P202" s="2"/>
      <c r="Q202" s="2"/>
      <c r="R202" s="2"/>
      <c r="S202" s="2"/>
      <c r="T202" s="2"/>
      <c r="U202" s="2"/>
      <c r="V202" s="2"/>
      <c r="W202" s="2"/>
    </row>
    <row r="203" spans="1:23" x14ac:dyDescent="0.25">
      <c r="A203" s="2">
        <v>179</v>
      </c>
      <c r="B203" s="2" t="s">
        <v>1119</v>
      </c>
      <c r="C203" s="4" t="s">
        <v>178</v>
      </c>
      <c r="D203" s="5">
        <v>0.98333333333333339</v>
      </c>
      <c r="E203" s="3" t="s">
        <v>808</v>
      </c>
      <c r="F203" s="1"/>
      <c r="G203" s="17"/>
      <c r="H203" s="2">
        <f>1.2*1000</f>
        <v>1200</v>
      </c>
      <c r="I203" s="6">
        <v>1.638888888888889E-2</v>
      </c>
      <c r="J203" s="7" t="s">
        <v>760</v>
      </c>
      <c r="K203" s="2"/>
      <c r="L203" s="2"/>
      <c r="M203" s="2"/>
      <c r="N203" s="2"/>
      <c r="O203" s="2"/>
      <c r="P203" s="2"/>
      <c r="Q203" s="2"/>
      <c r="R203" s="2"/>
      <c r="S203" s="2"/>
      <c r="T203" s="2"/>
      <c r="U203" s="2"/>
      <c r="V203" s="2"/>
      <c r="W203" s="2"/>
    </row>
    <row r="204" spans="1:23" x14ac:dyDescent="0.25">
      <c r="A204" s="2">
        <v>180</v>
      </c>
      <c r="B204" s="2" t="s">
        <v>1120</v>
      </c>
      <c r="C204" s="4" t="s">
        <v>179</v>
      </c>
      <c r="D204" s="5">
        <v>0.19444444444444445</v>
      </c>
      <c r="E204" s="3" t="s">
        <v>838</v>
      </c>
      <c r="F204" s="1"/>
      <c r="G204" s="17"/>
      <c r="H204" s="2">
        <f>8.4*1000</f>
        <v>8400</v>
      </c>
      <c r="I204" s="6">
        <v>3.2407407407407406E-3</v>
      </c>
      <c r="J204" s="7" t="s">
        <v>760</v>
      </c>
      <c r="K204" s="2"/>
      <c r="L204" s="2"/>
      <c r="M204" s="2"/>
      <c r="N204" s="2"/>
      <c r="O204" s="2"/>
      <c r="P204" s="2"/>
      <c r="Q204" s="2"/>
      <c r="R204" s="2"/>
      <c r="S204" s="2"/>
      <c r="T204" s="2"/>
      <c r="U204" s="2"/>
      <c r="V204" s="2"/>
      <c r="W204" s="2"/>
    </row>
    <row r="205" spans="1:23" x14ac:dyDescent="0.25">
      <c r="A205" s="2">
        <v>181</v>
      </c>
      <c r="B205" s="2" t="s">
        <v>1121</v>
      </c>
      <c r="C205" s="4" t="s">
        <v>180</v>
      </c>
      <c r="D205" s="8">
        <v>2.4499999999999997</v>
      </c>
      <c r="E205" s="3" t="s">
        <v>839</v>
      </c>
      <c r="F205" s="1"/>
      <c r="G205" s="17"/>
      <c r="H205" s="2">
        <f>12*1000</f>
        <v>12000</v>
      </c>
      <c r="I205" s="6">
        <v>4.0833333333333333E-2</v>
      </c>
      <c r="J205" s="7" t="s">
        <v>760</v>
      </c>
      <c r="K205" s="2"/>
      <c r="L205" s="2"/>
      <c r="M205" s="2"/>
      <c r="N205" s="2"/>
      <c r="O205" s="2"/>
      <c r="P205" s="2"/>
      <c r="Q205" s="2"/>
      <c r="R205" s="2"/>
      <c r="S205" s="2"/>
      <c r="T205" s="2"/>
      <c r="U205" s="2"/>
      <c r="V205" s="2"/>
      <c r="W205" s="2"/>
    </row>
    <row r="206" spans="1:23" x14ac:dyDescent="0.25">
      <c r="A206" s="2">
        <v>182</v>
      </c>
      <c r="B206" s="2" t="s">
        <v>1122</v>
      </c>
      <c r="C206" s="4" t="s">
        <v>181</v>
      </c>
      <c r="D206" s="5">
        <v>0.39861111111111108</v>
      </c>
      <c r="E206" s="3" t="s">
        <v>840</v>
      </c>
      <c r="F206" s="1"/>
      <c r="G206" s="17"/>
      <c r="H206" s="2">
        <f>7.6*1000</f>
        <v>7600</v>
      </c>
      <c r="I206" s="6">
        <v>6.6435185185185182E-3</v>
      </c>
      <c r="J206" s="7" t="s">
        <v>760</v>
      </c>
      <c r="K206" s="2"/>
      <c r="L206" s="2"/>
      <c r="M206" s="2"/>
      <c r="N206" s="2"/>
      <c r="O206" s="2"/>
      <c r="P206" s="2"/>
      <c r="Q206" s="2"/>
      <c r="R206" s="2"/>
      <c r="S206" s="2"/>
      <c r="T206" s="2"/>
      <c r="U206" s="2"/>
      <c r="V206" s="2"/>
      <c r="W206" s="2"/>
    </row>
    <row r="207" spans="1:23" x14ac:dyDescent="0.25">
      <c r="A207" s="2">
        <v>183</v>
      </c>
      <c r="B207" s="2" t="s">
        <v>1123</v>
      </c>
      <c r="C207" s="4" t="s">
        <v>182</v>
      </c>
      <c r="D207" s="5">
        <v>0.95694444444444438</v>
      </c>
      <c r="E207" s="3" t="s">
        <v>841</v>
      </c>
      <c r="F207" s="1"/>
      <c r="G207" s="17"/>
      <c r="H207" s="2">
        <f>55*1000</f>
        <v>55000</v>
      </c>
      <c r="I207" s="6">
        <v>1.5949074074074074E-2</v>
      </c>
      <c r="J207" s="7" t="s">
        <v>760</v>
      </c>
      <c r="K207" s="2"/>
      <c r="L207" s="2"/>
      <c r="M207" s="2"/>
      <c r="N207" s="2"/>
      <c r="O207" s="2"/>
      <c r="P207" s="2"/>
      <c r="Q207" s="2"/>
      <c r="R207" s="2"/>
      <c r="S207" s="2"/>
      <c r="T207" s="2"/>
      <c r="U207" s="2"/>
      <c r="V207" s="2"/>
      <c r="W207" s="2"/>
    </row>
    <row r="208" spans="1:23" x14ac:dyDescent="0.25">
      <c r="A208" s="2">
        <v>184</v>
      </c>
      <c r="B208" s="2" t="s">
        <v>1124</v>
      </c>
      <c r="C208" s="4" t="s">
        <v>183</v>
      </c>
      <c r="D208" s="5">
        <v>0.7270833333333333</v>
      </c>
      <c r="E208" s="3" t="s">
        <v>842</v>
      </c>
      <c r="F208" s="1"/>
      <c r="G208" s="17"/>
      <c r="H208" s="2">
        <f>6.8*1000</f>
        <v>6800</v>
      </c>
      <c r="I208" s="6">
        <v>1.2118055555555556E-2</v>
      </c>
      <c r="J208" s="7" t="s">
        <v>760</v>
      </c>
      <c r="K208" s="2"/>
      <c r="L208" s="2"/>
      <c r="M208" s="2"/>
      <c r="N208" s="2"/>
      <c r="O208" s="2"/>
      <c r="P208" s="2"/>
      <c r="Q208" s="2"/>
      <c r="R208" s="2"/>
      <c r="S208" s="2"/>
      <c r="T208" s="2"/>
      <c r="U208" s="2"/>
      <c r="V208" s="2"/>
      <c r="W208" s="2"/>
    </row>
    <row r="209" spans="1:23" x14ac:dyDescent="0.25">
      <c r="A209" s="2">
        <v>185</v>
      </c>
      <c r="B209" s="2" t="s">
        <v>1125</v>
      </c>
      <c r="C209" s="4" t="s">
        <v>184</v>
      </c>
      <c r="D209" s="5">
        <v>0.50416666666666665</v>
      </c>
      <c r="E209" s="3" t="s">
        <v>783</v>
      </c>
      <c r="F209" s="1"/>
      <c r="G209" s="17"/>
      <c r="H209" s="2">
        <f>4*1000</f>
        <v>4000</v>
      </c>
      <c r="I209" s="6">
        <v>8.4027777777777781E-3</v>
      </c>
      <c r="J209" s="7" t="s">
        <v>760</v>
      </c>
      <c r="K209" s="2"/>
      <c r="L209" s="2"/>
      <c r="M209" s="2"/>
      <c r="N209" s="2"/>
      <c r="O209" s="2"/>
      <c r="P209" s="2"/>
      <c r="Q209" s="2"/>
      <c r="R209" s="2"/>
      <c r="S209" s="2"/>
      <c r="T209" s="2"/>
      <c r="U209" s="2"/>
      <c r="V209" s="2"/>
      <c r="W209" s="2"/>
    </row>
    <row r="210" spans="1:23" x14ac:dyDescent="0.25">
      <c r="A210" s="2">
        <v>186</v>
      </c>
      <c r="B210" s="2" t="s">
        <v>1126</v>
      </c>
      <c r="C210" s="4" t="s">
        <v>185</v>
      </c>
      <c r="D210" s="5">
        <v>0.31041666666666667</v>
      </c>
      <c r="E210" s="3" t="s">
        <v>821</v>
      </c>
      <c r="F210" s="1"/>
      <c r="G210" s="17"/>
      <c r="H210" s="2">
        <f>3.9*1000</f>
        <v>3900</v>
      </c>
      <c r="I210" s="6">
        <v>5.1736111111111115E-3</v>
      </c>
      <c r="J210" s="7" t="s">
        <v>760</v>
      </c>
      <c r="K210" s="2"/>
      <c r="L210" s="2"/>
      <c r="M210" s="2"/>
      <c r="N210" s="2"/>
      <c r="O210" s="2"/>
      <c r="P210" s="2"/>
      <c r="Q210" s="2"/>
      <c r="R210" s="2"/>
      <c r="S210" s="2"/>
      <c r="T210" s="2"/>
      <c r="U210" s="2"/>
      <c r="V210" s="2"/>
      <c r="W210" s="2"/>
    </row>
    <row r="211" spans="1:23" x14ac:dyDescent="0.25">
      <c r="A211" s="2">
        <v>187</v>
      </c>
      <c r="B211" s="2" t="s">
        <v>1127</v>
      </c>
      <c r="C211" s="4" t="s">
        <v>186</v>
      </c>
      <c r="D211" s="5">
        <v>0.34513888888888888</v>
      </c>
      <c r="E211" s="3" t="s">
        <v>843</v>
      </c>
      <c r="F211" s="1"/>
      <c r="G211" s="17"/>
      <c r="H211" s="2">
        <f>3.8*1000</f>
        <v>3800</v>
      </c>
      <c r="I211" s="6">
        <v>5.7523148148148143E-3</v>
      </c>
      <c r="J211" s="7" t="s">
        <v>760</v>
      </c>
      <c r="K211" s="2"/>
      <c r="L211" s="2"/>
      <c r="M211" s="2"/>
      <c r="N211" s="2"/>
      <c r="O211" s="2"/>
      <c r="P211" s="2"/>
      <c r="Q211" s="2"/>
      <c r="R211" s="2"/>
      <c r="S211" s="2"/>
      <c r="T211" s="2"/>
      <c r="U211" s="2"/>
      <c r="V211" s="2"/>
      <c r="W211" s="2"/>
    </row>
    <row r="212" spans="1:23" x14ac:dyDescent="0.25">
      <c r="A212" s="2">
        <v>188</v>
      </c>
      <c r="B212" s="2" t="s">
        <v>1128</v>
      </c>
      <c r="C212" s="4" t="s">
        <v>187</v>
      </c>
      <c r="D212" s="5">
        <v>9.1666666666666674E-2</v>
      </c>
      <c r="E212" s="3" t="s">
        <v>791</v>
      </c>
      <c r="F212" s="1"/>
      <c r="G212" s="17"/>
      <c r="H212" s="2">
        <f>3.2*1000</f>
        <v>3200</v>
      </c>
      <c r="I212" s="6">
        <v>1.5277777777777779E-3</v>
      </c>
      <c r="J212" s="7" t="s">
        <v>760</v>
      </c>
      <c r="K212" s="2"/>
      <c r="L212" s="2"/>
      <c r="M212" s="2"/>
      <c r="N212" s="2"/>
      <c r="O212" s="2"/>
      <c r="P212" s="2"/>
      <c r="Q212" s="2"/>
      <c r="R212" s="2"/>
      <c r="S212" s="2"/>
      <c r="T212" s="2"/>
      <c r="U212" s="2"/>
      <c r="V212" s="2"/>
      <c r="W212" s="2"/>
    </row>
    <row r="213" spans="1:23" x14ac:dyDescent="0.25">
      <c r="A213" s="2">
        <v>189</v>
      </c>
      <c r="B213" s="2" t="s">
        <v>1129</v>
      </c>
      <c r="C213" s="4" t="s">
        <v>188</v>
      </c>
      <c r="D213" s="5">
        <v>0.90069444444444446</v>
      </c>
      <c r="E213" s="3" t="s">
        <v>844</v>
      </c>
      <c r="F213" s="1"/>
      <c r="G213" s="17"/>
      <c r="H213" s="2">
        <f>4.6*1000</f>
        <v>4600</v>
      </c>
      <c r="I213" s="6">
        <v>1.5011574074074075E-2</v>
      </c>
      <c r="J213" s="7" t="s">
        <v>760</v>
      </c>
      <c r="K213" s="2"/>
      <c r="L213" s="2"/>
      <c r="M213" s="2"/>
      <c r="N213" s="2"/>
      <c r="O213" s="2"/>
      <c r="P213" s="2"/>
      <c r="Q213" s="2"/>
      <c r="R213" s="2"/>
      <c r="S213" s="2"/>
      <c r="T213" s="2"/>
      <c r="U213" s="2"/>
      <c r="V213" s="2"/>
      <c r="W213" s="2"/>
    </row>
    <row r="214" spans="1:23" x14ac:dyDescent="0.25">
      <c r="A214" s="2">
        <v>190</v>
      </c>
      <c r="B214" s="2" t="s">
        <v>1130</v>
      </c>
      <c r="C214" s="4" t="s">
        <v>189</v>
      </c>
      <c r="D214" s="8">
        <v>1.8979166666666665</v>
      </c>
      <c r="E214" s="3" t="s">
        <v>820</v>
      </c>
      <c r="F214" s="1"/>
      <c r="G214" s="17"/>
      <c r="H214" s="2">
        <f>3.7*1000</f>
        <v>3700</v>
      </c>
      <c r="I214" s="6">
        <v>3.1631944444444442E-2</v>
      </c>
      <c r="J214" s="7" t="s">
        <v>760</v>
      </c>
      <c r="K214" s="2"/>
      <c r="L214" s="2"/>
      <c r="M214" s="2"/>
      <c r="N214" s="2"/>
      <c r="O214" s="2"/>
      <c r="P214" s="2"/>
      <c r="Q214" s="2"/>
      <c r="R214" s="2"/>
      <c r="S214" s="2"/>
      <c r="T214" s="2"/>
      <c r="U214" s="2"/>
      <c r="V214" s="2"/>
      <c r="W214" s="2"/>
    </row>
    <row r="215" spans="1:23" x14ac:dyDescent="0.25">
      <c r="A215" s="2">
        <v>191</v>
      </c>
      <c r="B215" s="2" t="s">
        <v>1131</v>
      </c>
      <c r="C215" s="4" t="s">
        <v>190</v>
      </c>
      <c r="D215" s="8">
        <v>2.4506944444444447</v>
      </c>
      <c r="E215" s="3" t="s">
        <v>845</v>
      </c>
      <c r="F215" s="1"/>
      <c r="G215" s="17"/>
      <c r="H215" s="2">
        <f>9.4*1000</f>
        <v>9400</v>
      </c>
      <c r="I215" s="6">
        <v>4.0844907407407406E-2</v>
      </c>
      <c r="J215" s="7" t="s">
        <v>760</v>
      </c>
      <c r="K215" s="2"/>
      <c r="L215" s="2"/>
      <c r="M215" s="2"/>
      <c r="N215" s="2"/>
      <c r="O215" s="2"/>
      <c r="P215" s="2"/>
      <c r="Q215" s="2"/>
      <c r="R215" s="2"/>
      <c r="S215" s="2"/>
      <c r="T215" s="2"/>
      <c r="U215" s="2"/>
      <c r="V215" s="2"/>
      <c r="W215" s="2"/>
    </row>
    <row r="216" spans="1:23" x14ac:dyDescent="0.25">
      <c r="A216" s="2">
        <v>192</v>
      </c>
      <c r="B216" s="2" t="s">
        <v>1132</v>
      </c>
      <c r="C216" s="4" t="s">
        <v>191</v>
      </c>
      <c r="D216" s="5">
        <v>8.1250000000000003E-2</v>
      </c>
      <c r="E216" s="3">
        <v>938</v>
      </c>
      <c r="F216" s="1"/>
      <c r="G216" s="17"/>
      <c r="H216" s="2">
        <f>938</f>
        <v>938</v>
      </c>
      <c r="I216" s="6">
        <v>1.3541666666666667E-3</v>
      </c>
      <c r="J216" s="7" t="s">
        <v>760</v>
      </c>
      <c r="K216" s="2"/>
      <c r="L216" s="2"/>
      <c r="M216" s="2"/>
      <c r="N216" s="2"/>
      <c r="O216" s="2"/>
      <c r="P216" s="2"/>
      <c r="Q216" s="2"/>
      <c r="R216" s="2"/>
      <c r="S216" s="2"/>
      <c r="T216" s="2"/>
      <c r="U216" s="2"/>
      <c r="V216" s="2"/>
      <c r="W216" s="2"/>
    </row>
    <row r="217" spans="1:23" x14ac:dyDescent="0.25">
      <c r="A217" s="2">
        <v>193</v>
      </c>
      <c r="B217" s="2" t="s">
        <v>1133</v>
      </c>
      <c r="C217" s="4" t="s">
        <v>192</v>
      </c>
      <c r="D217" s="5">
        <v>0.59513888888888888</v>
      </c>
      <c r="E217" s="3" t="s">
        <v>835</v>
      </c>
      <c r="F217" s="1"/>
      <c r="G217" s="17"/>
      <c r="H217" s="2">
        <f>1.8*1000</f>
        <v>1800</v>
      </c>
      <c r="I217" s="6">
        <v>9.9189814814814817E-3</v>
      </c>
      <c r="J217" s="7" t="s">
        <v>760</v>
      </c>
      <c r="K217" s="2"/>
      <c r="L217" s="2"/>
      <c r="M217" s="2"/>
      <c r="N217" s="2"/>
      <c r="O217" s="2"/>
      <c r="P217" s="2"/>
      <c r="Q217" s="2"/>
      <c r="R217" s="2"/>
      <c r="S217" s="2"/>
      <c r="T217" s="2"/>
      <c r="U217" s="2"/>
      <c r="V217" s="2"/>
      <c r="W217" s="2"/>
    </row>
    <row r="218" spans="1:23" x14ac:dyDescent="0.25">
      <c r="A218" s="2">
        <v>194</v>
      </c>
      <c r="B218" s="2" t="s">
        <v>1134</v>
      </c>
      <c r="C218" s="4" t="s">
        <v>193</v>
      </c>
      <c r="D218" s="8">
        <v>1.5250000000000001</v>
      </c>
      <c r="E218" s="3" t="s">
        <v>812</v>
      </c>
      <c r="F218" s="1"/>
      <c r="G218" s="17"/>
      <c r="H218" s="2">
        <f>4.4*1000</f>
        <v>4400</v>
      </c>
      <c r="I218" s="6">
        <v>2.5416666666666667E-2</v>
      </c>
      <c r="J218" s="7" t="s">
        <v>760</v>
      </c>
      <c r="K218" s="2"/>
      <c r="L218" s="2"/>
      <c r="M218" s="2"/>
      <c r="N218" s="2"/>
      <c r="O218" s="2"/>
      <c r="P218" s="2"/>
      <c r="Q218" s="2"/>
      <c r="R218" s="2"/>
      <c r="S218" s="2"/>
      <c r="T218" s="2"/>
      <c r="U218" s="2"/>
      <c r="V218" s="2"/>
      <c r="W218" s="2"/>
    </row>
    <row r="219" spans="1:23" x14ac:dyDescent="0.25">
      <c r="A219" s="2">
        <v>195</v>
      </c>
      <c r="B219" s="2" t="s">
        <v>1135</v>
      </c>
      <c r="C219" s="4" t="s">
        <v>194</v>
      </c>
      <c r="D219" s="5">
        <v>0.28472222222222221</v>
      </c>
      <c r="E219" s="3" t="s">
        <v>789</v>
      </c>
      <c r="F219" s="1"/>
      <c r="G219" s="17"/>
      <c r="H219" s="2">
        <f>1*1000</f>
        <v>1000</v>
      </c>
      <c r="I219" s="6">
        <v>4.7453703703703703E-3</v>
      </c>
      <c r="J219" s="7" t="s">
        <v>760</v>
      </c>
      <c r="K219" s="2"/>
      <c r="L219" s="2"/>
      <c r="M219" s="2"/>
      <c r="N219" s="2"/>
      <c r="O219" s="2"/>
      <c r="P219" s="2"/>
      <c r="Q219" s="2"/>
      <c r="R219" s="2"/>
      <c r="S219" s="2"/>
      <c r="T219" s="2"/>
      <c r="U219" s="2"/>
      <c r="V219" s="2"/>
      <c r="W219" s="2"/>
    </row>
    <row r="220" spans="1:23" x14ac:dyDescent="0.25">
      <c r="A220" s="2">
        <v>196</v>
      </c>
      <c r="B220" s="2" t="s">
        <v>1136</v>
      </c>
      <c r="C220" s="4" t="s">
        <v>195</v>
      </c>
      <c r="D220" s="5">
        <v>0.18402777777777779</v>
      </c>
      <c r="E220" s="3" t="s">
        <v>789</v>
      </c>
      <c r="F220" s="1"/>
      <c r="G220" s="17"/>
      <c r="H220" s="2">
        <f>1*1000</f>
        <v>1000</v>
      </c>
      <c r="I220" s="6">
        <v>3.0671296296296297E-3</v>
      </c>
      <c r="J220" s="7" t="s">
        <v>760</v>
      </c>
      <c r="K220" s="2"/>
      <c r="L220" s="2"/>
      <c r="M220" s="2"/>
      <c r="N220" s="2"/>
      <c r="O220" s="2"/>
      <c r="P220" s="2"/>
      <c r="Q220" s="2"/>
      <c r="R220" s="2"/>
      <c r="S220" s="2"/>
      <c r="T220" s="2"/>
      <c r="U220" s="2"/>
      <c r="V220" s="2"/>
      <c r="W220" s="2"/>
    </row>
    <row r="221" spans="1:23" x14ac:dyDescent="0.25">
      <c r="A221" s="2">
        <v>197</v>
      </c>
      <c r="B221" s="2" t="s">
        <v>1137</v>
      </c>
      <c r="C221" s="4" t="s">
        <v>196</v>
      </c>
      <c r="D221" s="5">
        <v>0.1125</v>
      </c>
      <c r="E221" s="3" t="s">
        <v>835</v>
      </c>
      <c r="F221" s="1"/>
      <c r="G221" s="17"/>
      <c r="H221" s="2">
        <f>1.8*1000</f>
        <v>1800</v>
      </c>
      <c r="I221" s="6">
        <v>1.8750000000000001E-3</v>
      </c>
      <c r="J221" s="7" t="s">
        <v>760</v>
      </c>
      <c r="K221" s="2"/>
      <c r="L221" s="2"/>
      <c r="M221" s="2"/>
      <c r="N221" s="2"/>
      <c r="O221" s="2"/>
      <c r="P221" s="2"/>
      <c r="Q221" s="2"/>
      <c r="R221" s="2"/>
      <c r="S221" s="2"/>
      <c r="T221" s="2"/>
      <c r="U221" s="2"/>
      <c r="V221" s="2"/>
      <c r="W221" s="2"/>
    </row>
    <row r="222" spans="1:23" x14ac:dyDescent="0.25">
      <c r="A222" s="2">
        <v>198</v>
      </c>
      <c r="B222" s="2" t="s">
        <v>1138</v>
      </c>
      <c r="C222" s="4" t="s">
        <v>197</v>
      </c>
      <c r="D222" s="5">
        <v>0.52916666666666667</v>
      </c>
      <c r="E222" s="3" t="s">
        <v>819</v>
      </c>
      <c r="F222" s="1"/>
      <c r="G222" s="17"/>
      <c r="H222" s="2">
        <f>2*1000</f>
        <v>2000</v>
      </c>
      <c r="I222" s="6">
        <v>8.819444444444444E-3</v>
      </c>
      <c r="J222" s="7" t="s">
        <v>760</v>
      </c>
      <c r="K222" s="2"/>
      <c r="L222" s="2"/>
      <c r="M222" s="2"/>
      <c r="N222" s="2"/>
      <c r="O222" s="2"/>
      <c r="P222" s="2"/>
      <c r="Q222" s="2"/>
      <c r="R222" s="2"/>
      <c r="S222" s="2"/>
      <c r="T222" s="2"/>
      <c r="U222" s="2"/>
      <c r="V222" s="2"/>
      <c r="W222" s="2"/>
    </row>
    <row r="223" spans="1:23" x14ac:dyDescent="0.25">
      <c r="A223" s="2">
        <v>199</v>
      </c>
      <c r="B223" s="2" t="s">
        <v>1139</v>
      </c>
      <c r="C223" s="4" t="s">
        <v>198</v>
      </c>
      <c r="D223" s="5">
        <v>0.5395833333333333</v>
      </c>
      <c r="E223" s="3" t="s">
        <v>837</v>
      </c>
      <c r="F223" s="1"/>
      <c r="G223" s="17"/>
      <c r="H223" s="2">
        <f>3.1*1000</f>
        <v>3100</v>
      </c>
      <c r="I223" s="6">
        <v>8.9930555555555545E-3</v>
      </c>
      <c r="J223" s="7" t="s">
        <v>760</v>
      </c>
      <c r="K223" s="2"/>
      <c r="L223" s="2"/>
      <c r="M223" s="2"/>
      <c r="N223" s="2"/>
      <c r="O223" s="2"/>
      <c r="P223" s="2"/>
      <c r="Q223" s="2"/>
      <c r="R223" s="2"/>
      <c r="S223" s="2"/>
      <c r="T223" s="2"/>
      <c r="U223" s="2"/>
      <c r="V223" s="2"/>
      <c r="W223" s="2"/>
    </row>
    <row r="224" spans="1:23" x14ac:dyDescent="0.25">
      <c r="A224" s="2">
        <v>200</v>
      </c>
      <c r="B224" s="2" t="s">
        <v>1140</v>
      </c>
      <c r="C224" s="4" t="s">
        <v>199</v>
      </c>
      <c r="D224" s="5">
        <v>0.55555555555555558</v>
      </c>
      <c r="E224" s="3" t="s">
        <v>794</v>
      </c>
      <c r="F224" s="1"/>
      <c r="G224" s="17"/>
      <c r="H224" s="2">
        <f>2.4*1000</f>
        <v>2400</v>
      </c>
      <c r="I224" s="6">
        <v>9.2592592592592605E-3</v>
      </c>
      <c r="J224" s="7" t="s">
        <v>760</v>
      </c>
      <c r="K224" s="2"/>
      <c r="L224" s="2"/>
      <c r="M224" s="2"/>
      <c r="N224" s="2"/>
      <c r="O224" s="2"/>
      <c r="P224" s="2"/>
      <c r="Q224" s="2"/>
      <c r="R224" s="2"/>
      <c r="S224" s="2"/>
      <c r="T224" s="2"/>
      <c r="U224" s="2"/>
      <c r="V224" s="2"/>
      <c r="W224" s="2"/>
    </row>
    <row r="225" spans="1:23" x14ac:dyDescent="0.25">
      <c r="A225" s="2">
        <v>201</v>
      </c>
      <c r="B225" s="2" t="s">
        <v>1141</v>
      </c>
      <c r="C225" s="4" t="s">
        <v>200</v>
      </c>
      <c r="D225" s="5">
        <v>0.15833333333333333</v>
      </c>
      <c r="E225" s="3" t="s">
        <v>846</v>
      </c>
      <c r="F225" s="1"/>
      <c r="G225" s="17"/>
      <c r="H225" s="2">
        <f>8.1*1000</f>
        <v>8100</v>
      </c>
      <c r="I225" s="6">
        <v>2.6388888888888885E-3</v>
      </c>
      <c r="J225" s="7" t="s">
        <v>761</v>
      </c>
      <c r="K225" s="2"/>
      <c r="L225" s="2"/>
      <c r="M225" s="2"/>
      <c r="N225" s="2"/>
      <c r="O225" s="2"/>
      <c r="P225" s="2"/>
      <c r="Q225" s="2"/>
      <c r="R225" s="2"/>
      <c r="S225" s="2"/>
      <c r="T225" s="2"/>
      <c r="U225" s="2"/>
      <c r="V225" s="2"/>
      <c r="W225" s="2"/>
    </row>
    <row r="226" spans="1:23" x14ac:dyDescent="0.25">
      <c r="A226" s="2">
        <v>202</v>
      </c>
      <c r="B226" s="2" t="s">
        <v>1142</v>
      </c>
      <c r="C226" s="4" t="s">
        <v>201</v>
      </c>
      <c r="D226" s="5">
        <v>0.16319444444444445</v>
      </c>
      <c r="E226" s="3" t="s">
        <v>832</v>
      </c>
      <c r="F226" s="1"/>
      <c r="G226" s="17"/>
      <c r="H226" s="2">
        <f>2.7*1000</f>
        <v>2700</v>
      </c>
      <c r="I226" s="6">
        <v>2.7199074074074074E-3</v>
      </c>
      <c r="J226" s="7" t="s">
        <v>761</v>
      </c>
      <c r="K226" s="2"/>
      <c r="L226" s="2"/>
      <c r="M226" s="2"/>
      <c r="N226" s="2"/>
      <c r="O226" s="2"/>
      <c r="P226" s="2"/>
      <c r="Q226" s="2"/>
      <c r="R226" s="2"/>
      <c r="S226" s="2"/>
      <c r="T226" s="2"/>
      <c r="U226" s="2"/>
      <c r="V226" s="2"/>
      <c r="W226" s="2"/>
    </row>
    <row r="227" spans="1:23" x14ac:dyDescent="0.25">
      <c r="A227" s="2">
        <v>203</v>
      </c>
      <c r="B227" s="2" t="s">
        <v>1143</v>
      </c>
      <c r="C227" s="4" t="s">
        <v>202</v>
      </c>
      <c r="D227" s="5">
        <v>0.13680555555555554</v>
      </c>
      <c r="E227" s="3" t="s">
        <v>809</v>
      </c>
      <c r="F227" s="1"/>
      <c r="G227" s="17"/>
      <c r="H227" s="2">
        <f>2.9*1000</f>
        <v>2900</v>
      </c>
      <c r="I227" s="6">
        <v>2.2800925925925927E-3</v>
      </c>
      <c r="J227" s="7" t="s">
        <v>761</v>
      </c>
      <c r="K227" s="2"/>
      <c r="L227" s="2"/>
      <c r="M227" s="2"/>
      <c r="N227" s="2"/>
      <c r="O227" s="2"/>
      <c r="P227" s="2"/>
      <c r="Q227" s="2"/>
      <c r="R227" s="2"/>
      <c r="S227" s="2"/>
      <c r="T227" s="2"/>
      <c r="U227" s="2"/>
      <c r="V227" s="2"/>
      <c r="W227" s="2"/>
    </row>
    <row r="228" spans="1:23" x14ac:dyDescent="0.25">
      <c r="A228" s="2">
        <v>204</v>
      </c>
      <c r="B228" s="2" t="s">
        <v>1144</v>
      </c>
      <c r="C228" s="4" t="s">
        <v>203</v>
      </c>
      <c r="D228" s="5">
        <v>0.26111111111111113</v>
      </c>
      <c r="E228" s="3" t="s">
        <v>821</v>
      </c>
      <c r="F228" s="1"/>
      <c r="G228" s="17"/>
      <c r="H228" s="2">
        <f>3.9*1000</f>
        <v>3900</v>
      </c>
      <c r="I228" s="6">
        <v>4.3518518518518515E-3</v>
      </c>
      <c r="J228" s="7" t="s">
        <v>761</v>
      </c>
      <c r="K228" s="2"/>
      <c r="L228" s="2"/>
      <c r="M228" s="2"/>
      <c r="N228" s="2"/>
      <c r="O228" s="2"/>
      <c r="P228" s="2"/>
      <c r="Q228" s="2"/>
      <c r="R228" s="2"/>
      <c r="S228" s="2"/>
      <c r="T228" s="2"/>
      <c r="U228" s="2"/>
      <c r="V228" s="2"/>
      <c r="W228" s="2"/>
    </row>
    <row r="229" spans="1:23" x14ac:dyDescent="0.25">
      <c r="A229" s="2">
        <v>205</v>
      </c>
      <c r="B229" s="2" t="s">
        <v>1145</v>
      </c>
      <c r="C229" s="4" t="s">
        <v>204</v>
      </c>
      <c r="D229" s="5">
        <v>0.38958333333333334</v>
      </c>
      <c r="E229" s="3" t="s">
        <v>821</v>
      </c>
      <c r="F229" s="1"/>
      <c r="G229" s="17"/>
      <c r="H229" s="2">
        <f>3.9*1000</f>
        <v>3900</v>
      </c>
      <c r="I229" s="6">
        <v>6.4930555555555549E-3</v>
      </c>
      <c r="J229" s="7" t="s">
        <v>761</v>
      </c>
      <c r="K229" s="2"/>
      <c r="L229" s="2"/>
      <c r="M229" s="2"/>
      <c r="N229" s="2"/>
      <c r="O229" s="2"/>
      <c r="P229" s="2"/>
      <c r="Q229" s="2"/>
      <c r="R229" s="2"/>
      <c r="S229" s="2"/>
      <c r="T229" s="2"/>
      <c r="U229" s="2"/>
      <c r="V229" s="2"/>
      <c r="W229" s="2"/>
    </row>
    <row r="230" spans="1:23" x14ac:dyDescent="0.25">
      <c r="A230" s="2">
        <v>206</v>
      </c>
      <c r="B230" s="2" t="s">
        <v>1146</v>
      </c>
      <c r="C230" s="4" t="s">
        <v>205</v>
      </c>
      <c r="D230" s="5">
        <v>0.55277777777777781</v>
      </c>
      <c r="E230" s="3" t="s">
        <v>812</v>
      </c>
      <c r="F230" s="1"/>
      <c r="G230" s="17"/>
      <c r="H230" s="2">
        <f>4.4*1000</f>
        <v>4400</v>
      </c>
      <c r="I230" s="6">
        <v>9.2129629629629627E-3</v>
      </c>
      <c r="J230" s="7" t="s">
        <v>761</v>
      </c>
      <c r="K230" s="2"/>
      <c r="L230" s="2"/>
      <c r="M230" s="2"/>
      <c r="N230" s="2"/>
      <c r="O230" s="2"/>
      <c r="P230" s="2"/>
      <c r="Q230" s="2"/>
      <c r="R230" s="2"/>
      <c r="S230" s="2"/>
      <c r="T230" s="2"/>
      <c r="U230" s="2"/>
      <c r="V230" s="2"/>
      <c r="W230" s="2"/>
    </row>
    <row r="231" spans="1:23" x14ac:dyDescent="0.25">
      <c r="A231" s="2">
        <v>207</v>
      </c>
      <c r="B231" s="2" t="s">
        <v>1147</v>
      </c>
      <c r="C231" s="4" t="s">
        <v>206</v>
      </c>
      <c r="D231" s="5">
        <v>0.43402777777777773</v>
      </c>
      <c r="E231" s="3" t="s">
        <v>847</v>
      </c>
      <c r="F231" s="1"/>
      <c r="G231" s="17"/>
      <c r="H231" s="2">
        <f>4.2*1000</f>
        <v>4200</v>
      </c>
      <c r="I231" s="6">
        <v>7.2337962962962963E-3</v>
      </c>
      <c r="J231" s="7" t="s">
        <v>761</v>
      </c>
      <c r="K231" s="2"/>
      <c r="L231" s="2"/>
      <c r="M231" s="2"/>
      <c r="N231" s="2"/>
      <c r="O231" s="2"/>
      <c r="P231" s="2"/>
      <c r="Q231" s="2"/>
      <c r="R231" s="2"/>
      <c r="S231" s="2"/>
      <c r="T231" s="2"/>
      <c r="U231" s="2"/>
      <c r="V231" s="2"/>
      <c r="W231" s="2"/>
    </row>
    <row r="232" spans="1:23" x14ac:dyDescent="0.25">
      <c r="A232" s="2">
        <v>208</v>
      </c>
      <c r="B232" s="2" t="s">
        <v>1148</v>
      </c>
      <c r="C232" s="4" t="s">
        <v>207</v>
      </c>
      <c r="D232" s="5">
        <v>0.2638888888888889</v>
      </c>
      <c r="E232" s="3" t="s">
        <v>787</v>
      </c>
      <c r="F232" s="1"/>
      <c r="G232" s="17"/>
      <c r="H232" s="2">
        <f>1.9*1000</f>
        <v>1900</v>
      </c>
      <c r="I232" s="6">
        <v>4.3981481481481484E-3</v>
      </c>
      <c r="J232" s="7" t="s">
        <v>761</v>
      </c>
      <c r="K232" s="2"/>
      <c r="L232" s="2"/>
      <c r="M232" s="2"/>
      <c r="N232" s="2"/>
      <c r="O232" s="2"/>
      <c r="P232" s="2"/>
      <c r="Q232" s="2"/>
      <c r="R232" s="2"/>
      <c r="S232" s="2"/>
      <c r="T232" s="2"/>
      <c r="U232" s="2"/>
      <c r="V232" s="2"/>
      <c r="W232" s="2"/>
    </row>
    <row r="233" spans="1:23" x14ac:dyDescent="0.25">
      <c r="A233" s="2">
        <v>209</v>
      </c>
      <c r="B233" s="2" t="s">
        <v>1149</v>
      </c>
      <c r="C233" s="4" t="s">
        <v>208</v>
      </c>
      <c r="D233" s="5">
        <v>0.3923611111111111</v>
      </c>
      <c r="E233" s="3" t="s">
        <v>848</v>
      </c>
      <c r="F233" s="1"/>
      <c r="G233" s="17"/>
      <c r="H233" s="2">
        <f>2.8*1000</f>
        <v>2800</v>
      </c>
      <c r="I233" s="6">
        <v>6.5393518518518517E-3</v>
      </c>
      <c r="J233" s="7" t="s">
        <v>761</v>
      </c>
      <c r="K233" s="2"/>
      <c r="L233" s="2"/>
      <c r="M233" s="2"/>
      <c r="N233" s="2"/>
      <c r="O233" s="2"/>
      <c r="P233" s="2"/>
      <c r="Q233" s="2"/>
      <c r="R233" s="2"/>
      <c r="S233" s="2"/>
      <c r="T233" s="2"/>
      <c r="U233" s="2"/>
      <c r="V233" s="2"/>
      <c r="W233" s="2"/>
    </row>
    <row r="234" spans="1:23" x14ac:dyDescent="0.25">
      <c r="A234" s="2">
        <v>210</v>
      </c>
      <c r="B234" s="2" t="s">
        <v>1150</v>
      </c>
      <c r="C234" s="4" t="s">
        <v>209</v>
      </c>
      <c r="D234" s="5">
        <v>0.19305555555555554</v>
      </c>
      <c r="E234" s="3" t="s">
        <v>804</v>
      </c>
      <c r="F234" s="1"/>
      <c r="G234" s="17"/>
      <c r="H234" s="2">
        <f>1.3*1000</f>
        <v>1300</v>
      </c>
      <c r="I234" s="6">
        <v>3.2175925925925926E-3</v>
      </c>
      <c r="J234" s="7" t="s">
        <v>761</v>
      </c>
      <c r="K234" s="2"/>
      <c r="L234" s="2"/>
      <c r="M234" s="2"/>
      <c r="N234" s="2"/>
      <c r="O234" s="2"/>
      <c r="P234" s="2"/>
      <c r="Q234" s="2"/>
      <c r="R234" s="2"/>
      <c r="S234" s="2"/>
      <c r="T234" s="2"/>
      <c r="U234" s="2"/>
      <c r="V234" s="2"/>
      <c r="W234" s="2"/>
    </row>
    <row r="235" spans="1:23" x14ac:dyDescent="0.25">
      <c r="A235" s="2">
        <v>211</v>
      </c>
      <c r="B235" s="2" t="s">
        <v>1151</v>
      </c>
      <c r="C235" s="4" t="s">
        <v>210</v>
      </c>
      <c r="D235" s="5">
        <v>0.78472222222222221</v>
      </c>
      <c r="E235" s="3" t="s">
        <v>849</v>
      </c>
      <c r="F235" s="1"/>
      <c r="G235" s="17"/>
      <c r="H235" s="2">
        <f>8.7*1000</f>
        <v>8700</v>
      </c>
      <c r="I235" s="6">
        <v>1.3078703703703703E-2</v>
      </c>
      <c r="J235" s="7" t="s">
        <v>761</v>
      </c>
      <c r="K235" s="2"/>
      <c r="L235" s="2"/>
      <c r="M235" s="2"/>
      <c r="N235" s="2"/>
      <c r="O235" s="2"/>
      <c r="P235" s="2"/>
      <c r="Q235" s="2"/>
      <c r="R235" s="2"/>
      <c r="S235" s="2"/>
      <c r="T235" s="2"/>
      <c r="U235" s="2"/>
      <c r="V235" s="2"/>
      <c r="W235" s="2"/>
    </row>
    <row r="236" spans="1:23" x14ac:dyDescent="0.25">
      <c r="A236" s="2">
        <v>212</v>
      </c>
      <c r="B236" s="2" t="s">
        <v>1152</v>
      </c>
      <c r="C236" s="4" t="s">
        <v>211</v>
      </c>
      <c r="D236" s="5">
        <v>0.48055555555555557</v>
      </c>
      <c r="E236" s="3" t="s">
        <v>794</v>
      </c>
      <c r="F236" s="1"/>
      <c r="G236" s="17"/>
      <c r="H236" s="2">
        <f>2.4*1000</f>
        <v>2400</v>
      </c>
      <c r="I236" s="6">
        <v>8.0092592592592594E-3</v>
      </c>
      <c r="J236" s="7" t="s">
        <v>761</v>
      </c>
      <c r="K236" s="2"/>
      <c r="L236" s="2"/>
      <c r="M236" s="2"/>
      <c r="N236" s="2"/>
      <c r="O236" s="2"/>
      <c r="P236" s="2"/>
      <c r="Q236" s="2"/>
      <c r="R236" s="2"/>
      <c r="S236" s="2"/>
      <c r="T236" s="2"/>
      <c r="U236" s="2"/>
      <c r="V236" s="2"/>
      <c r="W236" s="2"/>
    </row>
    <row r="237" spans="1:23" x14ac:dyDescent="0.25">
      <c r="A237" s="2">
        <v>213</v>
      </c>
      <c r="B237" s="2" t="s">
        <v>1153</v>
      </c>
      <c r="C237" s="4" t="s">
        <v>212</v>
      </c>
      <c r="D237" s="5">
        <v>0.15277777777777776</v>
      </c>
      <c r="E237" s="3" t="s">
        <v>848</v>
      </c>
      <c r="F237" s="1"/>
      <c r="G237" s="17"/>
      <c r="H237" s="2">
        <f>2.8*1000</f>
        <v>2800</v>
      </c>
      <c r="I237" s="6">
        <v>2.5462962962962961E-3</v>
      </c>
      <c r="J237" s="7" t="s">
        <v>761</v>
      </c>
      <c r="K237" s="2"/>
      <c r="L237" s="2"/>
      <c r="M237" s="2"/>
      <c r="N237" s="2"/>
      <c r="O237" s="2"/>
      <c r="P237" s="2"/>
      <c r="Q237" s="2"/>
      <c r="R237" s="2"/>
      <c r="S237" s="2"/>
      <c r="T237" s="2"/>
      <c r="U237" s="2"/>
      <c r="V237" s="2"/>
      <c r="W237" s="2"/>
    </row>
    <row r="238" spans="1:23" x14ac:dyDescent="0.25">
      <c r="A238" s="2">
        <v>214</v>
      </c>
      <c r="B238" s="2" t="s">
        <v>1154</v>
      </c>
      <c r="C238" s="4" t="s">
        <v>213</v>
      </c>
      <c r="D238" s="8">
        <v>1.7888888888888888</v>
      </c>
      <c r="E238" s="3" t="s">
        <v>846</v>
      </c>
      <c r="F238" s="1"/>
      <c r="G238" s="17"/>
      <c r="H238" s="2">
        <f>8.1*1000</f>
        <v>8100</v>
      </c>
      <c r="I238" s="6">
        <v>2.9814814814814811E-2</v>
      </c>
      <c r="J238" s="7" t="s">
        <v>761</v>
      </c>
      <c r="K238" s="2"/>
      <c r="L238" s="2"/>
      <c r="M238" s="2"/>
      <c r="N238" s="2"/>
      <c r="O238" s="2"/>
      <c r="P238" s="2"/>
      <c r="Q238" s="2"/>
      <c r="R238" s="2"/>
      <c r="S238" s="2"/>
      <c r="T238" s="2"/>
      <c r="U238" s="2"/>
      <c r="V238" s="2"/>
      <c r="W238" s="2"/>
    </row>
    <row r="239" spans="1:23" x14ac:dyDescent="0.25">
      <c r="A239" s="2">
        <v>215</v>
      </c>
      <c r="B239" s="2" t="s">
        <v>1155</v>
      </c>
      <c r="C239" s="4" t="s">
        <v>214</v>
      </c>
      <c r="D239" s="5">
        <v>0.40763888888888888</v>
      </c>
      <c r="E239" s="3" t="s">
        <v>785</v>
      </c>
      <c r="F239" s="1"/>
      <c r="G239" s="17"/>
      <c r="H239" s="2">
        <f>1.7*1000</f>
        <v>1700</v>
      </c>
      <c r="I239" s="6">
        <v>6.7939814814814816E-3</v>
      </c>
      <c r="J239" s="7" t="s">
        <v>761</v>
      </c>
      <c r="K239" s="2"/>
      <c r="L239" s="2"/>
      <c r="M239" s="2"/>
      <c r="N239" s="2"/>
      <c r="O239" s="2"/>
      <c r="P239" s="2"/>
      <c r="Q239" s="2"/>
      <c r="R239" s="2"/>
      <c r="S239" s="2"/>
      <c r="T239" s="2"/>
      <c r="U239" s="2"/>
      <c r="V239" s="2"/>
      <c r="W239" s="2"/>
    </row>
    <row r="240" spans="1:23" x14ac:dyDescent="0.25">
      <c r="A240" s="2">
        <v>216</v>
      </c>
      <c r="B240" s="2" t="s">
        <v>1156</v>
      </c>
      <c r="C240" s="4" t="s">
        <v>215</v>
      </c>
      <c r="D240" s="5">
        <v>0.18541666666666667</v>
      </c>
      <c r="E240" s="3" t="s">
        <v>821</v>
      </c>
      <c r="F240" s="1"/>
      <c r="G240" s="17"/>
      <c r="H240" s="2">
        <f>3.9*1000</f>
        <v>3900</v>
      </c>
      <c r="I240" s="6">
        <v>3.0902777777777782E-3</v>
      </c>
      <c r="J240" s="7" t="s">
        <v>761</v>
      </c>
      <c r="K240" s="2"/>
      <c r="L240" s="2"/>
      <c r="M240" s="2"/>
      <c r="N240" s="2"/>
      <c r="O240" s="2"/>
      <c r="P240" s="2"/>
      <c r="Q240" s="2"/>
      <c r="R240" s="2"/>
      <c r="S240" s="2"/>
      <c r="T240" s="2"/>
      <c r="U240" s="2"/>
      <c r="V240" s="2"/>
      <c r="W240" s="2"/>
    </row>
    <row r="241" spans="1:23" x14ac:dyDescent="0.25">
      <c r="A241" s="2">
        <v>217</v>
      </c>
      <c r="B241" s="2" t="s">
        <v>1157</v>
      </c>
      <c r="C241" s="4" t="s">
        <v>216</v>
      </c>
      <c r="D241" s="5">
        <v>0.16388888888888889</v>
      </c>
      <c r="E241" s="3">
        <v>254</v>
      </c>
      <c r="F241" s="1"/>
      <c r="G241" s="17"/>
      <c r="H241" s="2">
        <f>254</f>
        <v>254</v>
      </c>
      <c r="I241" s="6">
        <v>2.7314814814814819E-3</v>
      </c>
      <c r="J241" s="7" t="s">
        <v>761</v>
      </c>
      <c r="K241" s="2"/>
      <c r="L241" s="2"/>
      <c r="M241" s="2"/>
      <c r="N241" s="2"/>
      <c r="O241" s="2"/>
      <c r="P241" s="2"/>
      <c r="Q241" s="2"/>
      <c r="R241" s="2"/>
      <c r="S241" s="2"/>
      <c r="T241" s="2"/>
      <c r="U241" s="2"/>
      <c r="V241" s="2"/>
      <c r="W241" s="2"/>
    </row>
    <row r="242" spans="1:23" x14ac:dyDescent="0.25">
      <c r="A242" s="2">
        <v>218</v>
      </c>
      <c r="B242" s="2" t="s">
        <v>1158</v>
      </c>
      <c r="C242" s="4" t="s">
        <v>217</v>
      </c>
      <c r="D242" s="8">
        <v>1.1319444444444444</v>
      </c>
      <c r="E242" s="3" t="s">
        <v>784</v>
      </c>
      <c r="F242" s="1"/>
      <c r="G242" s="17"/>
      <c r="H242" s="2">
        <f>10*1000</f>
        <v>10000</v>
      </c>
      <c r="I242" s="6">
        <v>1.8865740740740742E-2</v>
      </c>
      <c r="J242" s="7" t="s">
        <v>761</v>
      </c>
      <c r="K242" s="2"/>
      <c r="L242" s="2"/>
      <c r="M242" s="2"/>
      <c r="N242" s="2"/>
      <c r="O242" s="2"/>
      <c r="P242" s="2"/>
      <c r="Q242" s="2"/>
      <c r="R242" s="2"/>
      <c r="S242" s="2"/>
      <c r="T242" s="2"/>
      <c r="U242" s="2"/>
      <c r="V242" s="2"/>
      <c r="W242" s="2"/>
    </row>
    <row r="243" spans="1:23" x14ac:dyDescent="0.25">
      <c r="A243" s="2">
        <v>219</v>
      </c>
      <c r="B243" s="2" t="s">
        <v>1159</v>
      </c>
      <c r="C243" s="4" t="s">
        <v>218</v>
      </c>
      <c r="D243" s="8">
        <v>1.534027777777778</v>
      </c>
      <c r="E243" s="3" t="s">
        <v>850</v>
      </c>
      <c r="F243" s="1"/>
      <c r="G243" s="17"/>
      <c r="H243" s="2">
        <f>7.8*1000</f>
        <v>7800</v>
      </c>
      <c r="I243" s="6">
        <v>2.5567129629629634E-2</v>
      </c>
      <c r="J243" s="7" t="s">
        <v>761</v>
      </c>
      <c r="K243" s="2"/>
      <c r="L243" s="2"/>
      <c r="M243" s="2"/>
      <c r="N243" s="2"/>
      <c r="O243" s="2"/>
      <c r="P243" s="2"/>
      <c r="Q243" s="2"/>
      <c r="R243" s="2"/>
      <c r="S243" s="2"/>
      <c r="T243" s="2"/>
      <c r="U243" s="2"/>
      <c r="V243" s="2"/>
      <c r="W243" s="2"/>
    </row>
    <row r="244" spans="1:23" x14ac:dyDescent="0.25">
      <c r="A244" s="2">
        <v>220</v>
      </c>
      <c r="B244" s="2" t="s">
        <v>1160</v>
      </c>
      <c r="C244" s="4" t="s">
        <v>219</v>
      </c>
      <c r="D244" s="5">
        <v>0.73749999999999993</v>
      </c>
      <c r="E244" s="3">
        <v>499</v>
      </c>
      <c r="F244" s="1"/>
      <c r="G244" s="17"/>
      <c r="H244" s="2">
        <f>499</f>
        <v>499</v>
      </c>
      <c r="I244" s="6">
        <v>1.2291666666666666E-2</v>
      </c>
      <c r="J244" s="7" t="s">
        <v>761</v>
      </c>
      <c r="K244" s="2"/>
      <c r="L244" s="2"/>
      <c r="M244" s="2"/>
      <c r="N244" s="2"/>
      <c r="O244" s="2"/>
      <c r="P244" s="2"/>
      <c r="Q244" s="2"/>
      <c r="R244" s="2"/>
      <c r="S244" s="2"/>
      <c r="T244" s="2"/>
      <c r="U244" s="2"/>
      <c r="V244" s="2"/>
      <c r="W244" s="2"/>
    </row>
    <row r="245" spans="1:23" x14ac:dyDescent="0.25">
      <c r="A245" s="2">
        <v>221</v>
      </c>
      <c r="B245" s="2" t="s">
        <v>1161</v>
      </c>
      <c r="C245" s="4" t="s">
        <v>220</v>
      </c>
      <c r="D245" s="5">
        <v>0.13749999999999998</v>
      </c>
      <c r="E245" s="3" t="s">
        <v>829</v>
      </c>
      <c r="F245" s="1"/>
      <c r="G245" s="17"/>
      <c r="H245" s="2">
        <f>2.6*1000</f>
        <v>2600</v>
      </c>
      <c r="I245" s="6">
        <v>2.2916666666666667E-3</v>
      </c>
      <c r="J245" s="7" t="s">
        <v>761</v>
      </c>
      <c r="K245" s="2"/>
      <c r="L245" s="2"/>
      <c r="M245" s="2"/>
      <c r="N245" s="2"/>
      <c r="O245" s="2"/>
      <c r="P245" s="2"/>
      <c r="Q245" s="2"/>
      <c r="R245" s="2"/>
      <c r="S245" s="2"/>
      <c r="T245" s="2"/>
      <c r="U245" s="2"/>
      <c r="V245" s="2"/>
      <c r="W245" s="2"/>
    </row>
    <row r="246" spans="1:23" x14ac:dyDescent="0.25">
      <c r="A246" s="2">
        <v>222</v>
      </c>
      <c r="B246" s="2" t="s">
        <v>1162</v>
      </c>
      <c r="C246" s="4" t="s">
        <v>221</v>
      </c>
      <c r="D246" s="5">
        <v>0.24930555555555556</v>
      </c>
      <c r="E246" s="3" t="s">
        <v>805</v>
      </c>
      <c r="F246" s="1"/>
      <c r="G246" s="17"/>
      <c r="H246" s="2">
        <f>1.1*1000</f>
        <v>1100</v>
      </c>
      <c r="I246" s="6">
        <v>4.155092592592593E-3</v>
      </c>
      <c r="J246" s="7" t="s">
        <v>761</v>
      </c>
      <c r="K246" s="2"/>
      <c r="L246" s="2"/>
      <c r="M246" s="2"/>
      <c r="N246" s="2"/>
      <c r="O246" s="2"/>
      <c r="P246" s="2"/>
      <c r="Q246" s="2"/>
      <c r="R246" s="2"/>
      <c r="S246" s="2"/>
      <c r="T246" s="2"/>
      <c r="U246" s="2"/>
      <c r="V246" s="2"/>
      <c r="W246" s="2"/>
    </row>
    <row r="247" spans="1:23" x14ac:dyDescent="0.25">
      <c r="A247" s="2">
        <v>223</v>
      </c>
      <c r="B247" s="2" t="s">
        <v>1163</v>
      </c>
      <c r="C247" s="4" t="s">
        <v>222</v>
      </c>
      <c r="D247" s="5">
        <v>8.8888888888888892E-2</v>
      </c>
      <c r="E247" s="3" t="s">
        <v>827</v>
      </c>
      <c r="F247" s="1"/>
      <c r="G247" s="17"/>
      <c r="H247" s="2">
        <f>1.4*1000</f>
        <v>1400</v>
      </c>
      <c r="I247" s="6">
        <v>1.4814814814814814E-3</v>
      </c>
      <c r="J247" s="7" t="s">
        <v>761</v>
      </c>
      <c r="K247" s="2"/>
      <c r="L247" s="2"/>
      <c r="M247" s="2"/>
      <c r="N247" s="2"/>
      <c r="O247" s="2"/>
      <c r="P247" s="2"/>
      <c r="Q247" s="2"/>
      <c r="R247" s="2"/>
      <c r="S247" s="2"/>
      <c r="T247" s="2"/>
      <c r="U247" s="2"/>
      <c r="V247" s="2"/>
      <c r="W247" s="2"/>
    </row>
    <row r="248" spans="1:23" x14ac:dyDescent="0.25">
      <c r="A248" s="2">
        <v>224</v>
      </c>
      <c r="B248" s="2" t="s">
        <v>1164</v>
      </c>
      <c r="C248" s="4" t="s">
        <v>223</v>
      </c>
      <c r="D248" s="5">
        <v>9.4444444444444442E-2</v>
      </c>
      <c r="E248" s="3" t="s">
        <v>827</v>
      </c>
      <c r="F248" s="1"/>
      <c r="G248" s="17"/>
      <c r="H248" s="2">
        <f>1.4*1000</f>
        <v>1400</v>
      </c>
      <c r="I248" s="6">
        <v>1.5740740740740741E-3</v>
      </c>
      <c r="J248" s="7" t="s">
        <v>761</v>
      </c>
      <c r="K248" s="2"/>
      <c r="L248" s="2"/>
      <c r="M248" s="2"/>
      <c r="N248" s="2"/>
      <c r="O248" s="2"/>
      <c r="P248" s="2"/>
      <c r="Q248" s="2"/>
      <c r="R248" s="2"/>
      <c r="S248" s="2"/>
      <c r="T248" s="2"/>
      <c r="U248" s="2"/>
      <c r="V248" s="2"/>
      <c r="W248" s="2"/>
    </row>
    <row r="249" spans="1:23" x14ac:dyDescent="0.25">
      <c r="A249" s="2">
        <v>225</v>
      </c>
      <c r="B249" s="2" t="s">
        <v>1165</v>
      </c>
      <c r="C249" s="4" t="s">
        <v>224</v>
      </c>
      <c r="D249" s="5">
        <v>0.44097222222222227</v>
      </c>
      <c r="E249" s="3" t="s">
        <v>793</v>
      </c>
      <c r="F249" s="1"/>
      <c r="G249" s="17"/>
      <c r="H249" s="2">
        <f>3.6*1000</f>
        <v>3600</v>
      </c>
      <c r="I249" s="6">
        <v>7.3495370370370372E-3</v>
      </c>
      <c r="J249" s="7" t="s">
        <v>761</v>
      </c>
      <c r="K249" s="2"/>
      <c r="L249" s="2"/>
      <c r="M249" s="2"/>
      <c r="N249" s="2"/>
      <c r="O249" s="2"/>
      <c r="P249" s="2"/>
      <c r="Q249" s="2"/>
      <c r="R249" s="2"/>
      <c r="S249" s="2"/>
      <c r="T249" s="2"/>
      <c r="U249" s="2"/>
      <c r="V249" s="2"/>
      <c r="W249" s="2"/>
    </row>
    <row r="250" spans="1:23" x14ac:dyDescent="0.25">
      <c r="A250" s="2">
        <v>226</v>
      </c>
      <c r="B250" s="2" t="s">
        <v>1166</v>
      </c>
      <c r="C250" s="4" t="s">
        <v>225</v>
      </c>
      <c r="D250" s="5">
        <v>0.15555555555555556</v>
      </c>
      <c r="E250" s="3" t="s">
        <v>850</v>
      </c>
      <c r="F250" s="1"/>
      <c r="G250" s="17"/>
      <c r="H250" s="2">
        <f>7.8*1000</f>
        <v>7800</v>
      </c>
      <c r="I250" s="6">
        <v>2.5925925925925925E-3</v>
      </c>
      <c r="J250" s="7" t="s">
        <v>761</v>
      </c>
      <c r="K250" s="2"/>
      <c r="L250" s="2"/>
      <c r="M250" s="2"/>
      <c r="N250" s="2"/>
      <c r="O250" s="2"/>
      <c r="P250" s="2"/>
      <c r="Q250" s="2"/>
      <c r="R250" s="2"/>
      <c r="S250" s="2"/>
      <c r="T250" s="2"/>
      <c r="U250" s="2"/>
      <c r="V250" s="2"/>
      <c r="W250" s="2"/>
    </row>
    <row r="251" spans="1:23" x14ac:dyDescent="0.25">
      <c r="A251" s="2">
        <v>227</v>
      </c>
      <c r="B251" s="2" t="s">
        <v>1167</v>
      </c>
      <c r="C251" s="4" t="s">
        <v>226</v>
      </c>
      <c r="D251" s="5">
        <v>0.26597222222222222</v>
      </c>
      <c r="E251" s="3">
        <v>489</v>
      </c>
      <c r="F251" s="1"/>
      <c r="G251" s="17"/>
      <c r="H251" s="2">
        <f>489</f>
        <v>489</v>
      </c>
      <c r="I251" s="6">
        <v>4.4328703703703709E-3</v>
      </c>
      <c r="J251" s="7" t="s">
        <v>761</v>
      </c>
      <c r="K251" s="2"/>
      <c r="L251" s="2"/>
      <c r="M251" s="2"/>
      <c r="N251" s="2"/>
      <c r="O251" s="2"/>
      <c r="P251" s="2"/>
      <c r="Q251" s="2"/>
      <c r="R251" s="2"/>
      <c r="S251" s="2"/>
      <c r="T251" s="2"/>
      <c r="U251" s="2"/>
      <c r="V251" s="2"/>
      <c r="W251" s="2"/>
    </row>
    <row r="252" spans="1:23" x14ac:dyDescent="0.25">
      <c r="A252" s="2">
        <v>228</v>
      </c>
      <c r="B252" s="2" t="s">
        <v>1168</v>
      </c>
      <c r="C252" s="4" t="s">
        <v>227</v>
      </c>
      <c r="D252" s="5">
        <v>0.15833333333333333</v>
      </c>
      <c r="E252" s="3">
        <v>413</v>
      </c>
      <c r="F252" s="1"/>
      <c r="G252" s="17"/>
      <c r="H252" s="2">
        <f>413</f>
        <v>413</v>
      </c>
      <c r="I252" s="6">
        <v>2.6388888888888885E-3</v>
      </c>
      <c r="J252" s="7" t="s">
        <v>761</v>
      </c>
      <c r="K252" s="2"/>
      <c r="L252" s="2"/>
      <c r="M252" s="2"/>
      <c r="N252" s="2"/>
      <c r="O252" s="2"/>
      <c r="P252" s="2"/>
      <c r="Q252" s="2"/>
      <c r="R252" s="2"/>
      <c r="S252" s="2"/>
      <c r="T252" s="2"/>
      <c r="U252" s="2"/>
      <c r="V252" s="2"/>
      <c r="W252" s="2"/>
    </row>
    <row r="253" spans="1:23" x14ac:dyDescent="0.25">
      <c r="A253" s="2">
        <v>229</v>
      </c>
      <c r="B253" s="2" t="s">
        <v>1169</v>
      </c>
      <c r="C253" s="4" t="s">
        <v>228</v>
      </c>
      <c r="D253" s="8">
        <v>2.0645833333333332</v>
      </c>
      <c r="E253" s="3" t="s">
        <v>815</v>
      </c>
      <c r="F253" s="1"/>
      <c r="G253" s="17"/>
      <c r="H253" s="2">
        <f>11*1000</f>
        <v>11000</v>
      </c>
      <c r="I253" s="6">
        <v>3.4409722222222223E-2</v>
      </c>
      <c r="J253" s="7" t="s">
        <v>761</v>
      </c>
      <c r="K253" s="2"/>
      <c r="L253" s="2"/>
      <c r="M253" s="2"/>
      <c r="N253" s="2"/>
      <c r="O253" s="2"/>
      <c r="P253" s="2"/>
      <c r="Q253" s="2"/>
      <c r="R253" s="2"/>
      <c r="S253" s="2"/>
      <c r="T253" s="2"/>
      <c r="U253" s="2"/>
      <c r="V253" s="2"/>
      <c r="W253" s="2"/>
    </row>
    <row r="254" spans="1:23" x14ac:dyDescent="0.25">
      <c r="A254" s="2">
        <v>230</v>
      </c>
      <c r="B254" s="2" t="s">
        <v>1170</v>
      </c>
      <c r="C254" s="4" t="s">
        <v>229</v>
      </c>
      <c r="D254" s="5">
        <v>0.61736111111111114</v>
      </c>
      <c r="E254" s="3" t="s">
        <v>821</v>
      </c>
      <c r="F254" s="1"/>
      <c r="G254" s="17"/>
      <c r="H254" s="2">
        <f>3.9*1000</f>
        <v>3900</v>
      </c>
      <c r="I254" s="6">
        <v>1.0289351851851852E-2</v>
      </c>
      <c r="J254" s="7" t="s">
        <v>761</v>
      </c>
      <c r="K254" s="2"/>
      <c r="L254" s="2"/>
      <c r="M254" s="2"/>
      <c r="N254" s="2"/>
      <c r="O254" s="2"/>
      <c r="P254" s="2"/>
      <c r="Q254" s="2"/>
      <c r="R254" s="2"/>
      <c r="S254" s="2"/>
      <c r="T254" s="2"/>
      <c r="U254" s="2"/>
      <c r="V254" s="2"/>
      <c r="W254" s="2"/>
    </row>
    <row r="255" spans="1:23" x14ac:dyDescent="0.25">
      <c r="A255" s="2">
        <v>231</v>
      </c>
      <c r="B255" s="2" t="s">
        <v>1171</v>
      </c>
      <c r="C255" s="4" t="s">
        <v>230</v>
      </c>
      <c r="D255" s="5">
        <v>0.68194444444444446</v>
      </c>
      <c r="E255" s="3" t="s">
        <v>819</v>
      </c>
      <c r="F255" s="1"/>
      <c r="G255" s="17"/>
      <c r="H255" s="2">
        <f>2*1000</f>
        <v>2000</v>
      </c>
      <c r="I255" s="6">
        <v>1.136574074074074E-2</v>
      </c>
      <c r="J255" s="7" t="s">
        <v>761</v>
      </c>
      <c r="K255" s="2"/>
      <c r="L255" s="2"/>
      <c r="M255" s="2"/>
      <c r="N255" s="2"/>
      <c r="O255" s="2"/>
      <c r="P255" s="2"/>
      <c r="Q255" s="2"/>
      <c r="R255" s="2"/>
      <c r="S255" s="2"/>
      <c r="T255" s="2"/>
      <c r="U255" s="2"/>
      <c r="V255" s="2"/>
      <c r="W255" s="2"/>
    </row>
    <row r="256" spans="1:23" x14ac:dyDescent="0.25">
      <c r="A256" s="2">
        <v>232</v>
      </c>
      <c r="B256" s="2" t="s">
        <v>1172</v>
      </c>
      <c r="C256" s="4" t="s">
        <v>231</v>
      </c>
      <c r="D256" s="5">
        <v>0.50347222222222221</v>
      </c>
      <c r="E256" s="3">
        <v>769</v>
      </c>
      <c r="F256" s="1"/>
      <c r="G256" s="17"/>
      <c r="H256" s="2">
        <f>769</f>
        <v>769</v>
      </c>
      <c r="I256" s="6">
        <v>8.3912037037037045E-3</v>
      </c>
      <c r="J256" s="7" t="s">
        <v>761</v>
      </c>
      <c r="K256" s="2"/>
      <c r="L256" s="2"/>
      <c r="M256" s="2"/>
      <c r="N256" s="2"/>
      <c r="O256" s="2"/>
      <c r="P256" s="2"/>
      <c r="Q256" s="2"/>
      <c r="R256" s="2"/>
      <c r="S256" s="2"/>
      <c r="T256" s="2"/>
      <c r="U256" s="2"/>
      <c r="V256" s="2"/>
      <c r="W256" s="2"/>
    </row>
    <row r="257" spans="1:23" x14ac:dyDescent="0.25">
      <c r="A257" s="2">
        <v>233</v>
      </c>
      <c r="B257" s="2" t="s">
        <v>1173</v>
      </c>
      <c r="C257" s="4" t="s">
        <v>232</v>
      </c>
      <c r="D257" s="5">
        <v>0.25416666666666665</v>
      </c>
      <c r="E257" s="3">
        <v>651</v>
      </c>
      <c r="F257" s="1"/>
      <c r="G257" s="17"/>
      <c r="H257" s="2">
        <f>651</f>
        <v>651</v>
      </c>
      <c r="I257" s="6">
        <v>4.2361111111111106E-3</v>
      </c>
      <c r="J257" s="7" t="s">
        <v>761</v>
      </c>
      <c r="K257" s="2"/>
      <c r="L257" s="2"/>
      <c r="M257" s="2"/>
      <c r="N257" s="2"/>
      <c r="O257" s="2"/>
      <c r="P257" s="2"/>
      <c r="Q257" s="2"/>
      <c r="R257" s="2"/>
      <c r="S257" s="2"/>
      <c r="T257" s="2"/>
      <c r="U257" s="2"/>
      <c r="V257" s="2"/>
      <c r="W257" s="2"/>
    </row>
    <row r="258" spans="1:23" x14ac:dyDescent="0.25">
      <c r="A258" s="2">
        <v>234</v>
      </c>
      <c r="B258" s="2" t="s">
        <v>1174</v>
      </c>
      <c r="C258" s="4" t="s">
        <v>233</v>
      </c>
      <c r="D258" s="5">
        <v>0.15902777777777777</v>
      </c>
      <c r="E258" s="3">
        <v>957</v>
      </c>
      <c r="F258" s="1"/>
      <c r="G258" s="17"/>
      <c r="H258" s="2">
        <f>957</f>
        <v>957</v>
      </c>
      <c r="I258" s="6">
        <v>2.6504629629629625E-3</v>
      </c>
      <c r="J258" s="7" t="s">
        <v>761</v>
      </c>
      <c r="K258" s="2"/>
      <c r="L258" s="2"/>
      <c r="M258" s="2"/>
      <c r="N258" s="2"/>
      <c r="O258" s="2"/>
      <c r="P258" s="2"/>
      <c r="Q258" s="2"/>
      <c r="R258" s="2"/>
      <c r="S258" s="2"/>
      <c r="T258" s="2"/>
      <c r="U258" s="2"/>
      <c r="V258" s="2"/>
      <c r="W258" s="2"/>
    </row>
    <row r="259" spans="1:23" x14ac:dyDescent="0.25">
      <c r="A259" s="2">
        <v>235</v>
      </c>
      <c r="B259" s="2" t="s">
        <v>1175</v>
      </c>
      <c r="C259" s="4" t="s">
        <v>234</v>
      </c>
      <c r="D259" s="5">
        <v>0.1361111111111111</v>
      </c>
      <c r="E259" s="3" t="s">
        <v>808</v>
      </c>
      <c r="F259" s="1"/>
      <c r="G259" s="17"/>
      <c r="H259" s="2">
        <f>1.2*1000</f>
        <v>1200</v>
      </c>
      <c r="I259" s="6">
        <v>2.2685185185185182E-3</v>
      </c>
      <c r="J259" s="7" t="s">
        <v>761</v>
      </c>
      <c r="K259" s="2"/>
      <c r="L259" s="2"/>
      <c r="M259" s="2"/>
      <c r="N259" s="2"/>
      <c r="O259" s="2"/>
      <c r="P259" s="2"/>
      <c r="Q259" s="2"/>
      <c r="R259" s="2"/>
      <c r="S259" s="2"/>
      <c r="T259" s="2"/>
      <c r="U259" s="2"/>
      <c r="V259" s="2"/>
      <c r="W259" s="2"/>
    </row>
    <row r="260" spans="1:23" x14ac:dyDescent="0.25">
      <c r="A260" s="2">
        <v>236</v>
      </c>
      <c r="B260" s="2" t="s">
        <v>1176</v>
      </c>
      <c r="C260" s="4" t="s">
        <v>235</v>
      </c>
      <c r="D260" s="5">
        <v>0.21319444444444444</v>
      </c>
      <c r="E260" s="3">
        <v>895</v>
      </c>
      <c r="F260" s="1"/>
      <c r="G260" s="17"/>
      <c r="H260" s="2">
        <f>895</f>
        <v>895</v>
      </c>
      <c r="I260" s="6">
        <v>3.5532407407407405E-3</v>
      </c>
      <c r="J260" s="7" t="s">
        <v>761</v>
      </c>
      <c r="K260" s="2"/>
      <c r="L260" s="2"/>
      <c r="M260" s="2"/>
      <c r="N260" s="2"/>
      <c r="O260" s="2"/>
      <c r="P260" s="2"/>
      <c r="Q260" s="2"/>
      <c r="R260" s="2"/>
      <c r="S260" s="2"/>
      <c r="T260" s="2"/>
      <c r="U260" s="2"/>
      <c r="V260" s="2"/>
      <c r="W260" s="2"/>
    </row>
    <row r="261" spans="1:23" x14ac:dyDescent="0.25">
      <c r="A261" s="2">
        <v>237</v>
      </c>
      <c r="B261" s="2" t="s">
        <v>1177</v>
      </c>
      <c r="C261" s="4" t="s">
        <v>236</v>
      </c>
      <c r="D261" s="8">
        <v>1.9159722222222222</v>
      </c>
      <c r="E261" s="3" t="s">
        <v>818</v>
      </c>
      <c r="F261" s="1"/>
      <c r="G261" s="17"/>
      <c r="H261" s="2">
        <f>4.5*1000</f>
        <v>4500</v>
      </c>
      <c r="I261" s="6">
        <v>3.1932870370370368E-2</v>
      </c>
      <c r="J261" s="7" t="s">
        <v>761</v>
      </c>
      <c r="K261" s="2"/>
      <c r="L261" s="2"/>
      <c r="M261" s="2"/>
      <c r="N261" s="2"/>
      <c r="O261" s="2"/>
      <c r="P261" s="2"/>
      <c r="Q261" s="2"/>
      <c r="R261" s="2"/>
      <c r="S261" s="2"/>
      <c r="T261" s="2"/>
      <c r="U261" s="2"/>
      <c r="V261" s="2"/>
      <c r="W261" s="2"/>
    </row>
    <row r="262" spans="1:23" x14ac:dyDescent="0.25">
      <c r="A262" s="2">
        <v>238</v>
      </c>
      <c r="B262" s="2" t="s">
        <v>1178</v>
      </c>
      <c r="C262" s="4" t="s">
        <v>237</v>
      </c>
      <c r="D262" s="5">
        <v>0.15763888888888888</v>
      </c>
      <c r="E262" s="3" t="s">
        <v>851</v>
      </c>
      <c r="F262" s="1"/>
      <c r="G262" s="17"/>
      <c r="H262" s="2">
        <f>1.6*1000</f>
        <v>1600</v>
      </c>
      <c r="I262" s="6">
        <v>2.627314814814815E-3</v>
      </c>
      <c r="J262" s="7" t="s">
        <v>761</v>
      </c>
      <c r="K262" s="2"/>
      <c r="L262" s="2"/>
      <c r="M262" s="2"/>
      <c r="N262" s="2"/>
      <c r="O262" s="2"/>
      <c r="P262" s="2"/>
      <c r="Q262" s="2"/>
      <c r="R262" s="2"/>
      <c r="S262" s="2"/>
      <c r="T262" s="2"/>
      <c r="U262" s="2"/>
      <c r="V262" s="2"/>
      <c r="W262" s="2"/>
    </row>
    <row r="263" spans="1:23" x14ac:dyDescent="0.25">
      <c r="A263" s="2">
        <v>239</v>
      </c>
      <c r="B263" s="2" t="s">
        <v>1179</v>
      </c>
      <c r="C263" s="4" t="s">
        <v>238</v>
      </c>
      <c r="D263" s="5">
        <v>0.13333333333333333</v>
      </c>
      <c r="E263" s="3">
        <v>825</v>
      </c>
      <c r="F263" s="1"/>
      <c r="G263" s="17"/>
      <c r="H263" s="2">
        <f>825</f>
        <v>825</v>
      </c>
      <c r="I263" s="6">
        <v>2.2222222222222222E-3</v>
      </c>
      <c r="J263" s="7" t="s">
        <v>761</v>
      </c>
      <c r="K263" s="2"/>
      <c r="L263" s="2"/>
      <c r="M263" s="2"/>
      <c r="N263" s="2"/>
      <c r="O263" s="2"/>
      <c r="P263" s="2"/>
      <c r="Q263" s="2"/>
      <c r="R263" s="2"/>
      <c r="S263" s="2"/>
      <c r="T263" s="2"/>
      <c r="U263" s="2"/>
      <c r="V263" s="2"/>
      <c r="W263" s="2"/>
    </row>
    <row r="264" spans="1:23" x14ac:dyDescent="0.25">
      <c r="A264" s="2">
        <v>240</v>
      </c>
      <c r="B264" s="2" t="s">
        <v>1180</v>
      </c>
      <c r="C264" s="4" t="s">
        <v>239</v>
      </c>
      <c r="D264" s="8">
        <v>1.3013888888888889</v>
      </c>
      <c r="E264" s="3" t="s">
        <v>852</v>
      </c>
      <c r="F264" s="1"/>
      <c r="G264" s="17"/>
      <c r="H264" s="2">
        <f>9.9*1000</f>
        <v>9900</v>
      </c>
      <c r="I264" s="6">
        <v>2.1689814814814815E-2</v>
      </c>
      <c r="J264" s="7" t="s">
        <v>761</v>
      </c>
      <c r="K264" s="2"/>
      <c r="L264" s="2"/>
      <c r="M264" s="2"/>
      <c r="N264" s="2"/>
      <c r="O264" s="2"/>
      <c r="P264" s="2"/>
      <c r="Q264" s="2"/>
      <c r="R264" s="2"/>
      <c r="S264" s="2"/>
      <c r="T264" s="2"/>
      <c r="U264" s="2"/>
      <c r="V264" s="2"/>
      <c r="W264" s="2"/>
    </row>
    <row r="265" spans="1:23" x14ac:dyDescent="0.25">
      <c r="A265" s="2">
        <v>241</v>
      </c>
      <c r="B265" s="2" t="s">
        <v>1181</v>
      </c>
      <c r="C265" s="4" t="s">
        <v>240</v>
      </c>
      <c r="D265" s="5">
        <v>7.9861111111111105E-2</v>
      </c>
      <c r="E265" s="3">
        <v>906</v>
      </c>
      <c r="F265" s="1"/>
      <c r="G265" s="17"/>
      <c r="H265" s="2">
        <f>906</f>
        <v>906</v>
      </c>
      <c r="I265" s="6">
        <v>1.3310185185185185E-3</v>
      </c>
      <c r="J265" s="7" t="s">
        <v>761</v>
      </c>
      <c r="K265" s="2"/>
      <c r="L265" s="2"/>
      <c r="M265" s="2"/>
      <c r="N265" s="2"/>
      <c r="O265" s="2"/>
      <c r="P265" s="2"/>
      <c r="Q265" s="2"/>
      <c r="R265" s="2"/>
      <c r="S265" s="2"/>
      <c r="T265" s="2"/>
      <c r="U265" s="2"/>
      <c r="V265" s="2"/>
      <c r="W265" s="2"/>
    </row>
    <row r="266" spans="1:23" x14ac:dyDescent="0.25">
      <c r="A266" s="2">
        <v>242</v>
      </c>
      <c r="B266" s="2" t="s">
        <v>1182</v>
      </c>
      <c r="C266" s="4" t="s">
        <v>241</v>
      </c>
      <c r="D266" s="5">
        <v>8.819444444444445E-2</v>
      </c>
      <c r="E266" s="3">
        <v>861</v>
      </c>
      <c r="F266" s="1"/>
      <c r="G266" s="17"/>
      <c r="H266" s="2">
        <f>861</f>
        <v>861</v>
      </c>
      <c r="I266" s="6">
        <v>1.4699074074074074E-3</v>
      </c>
      <c r="J266" s="7" t="s">
        <v>761</v>
      </c>
      <c r="K266" s="2"/>
      <c r="L266" s="2"/>
      <c r="M266" s="2"/>
      <c r="N266" s="2"/>
      <c r="O266" s="2"/>
      <c r="P266" s="2"/>
      <c r="Q266" s="2"/>
      <c r="R266" s="2"/>
      <c r="S266" s="2"/>
      <c r="T266" s="2"/>
      <c r="U266" s="2"/>
      <c r="V266" s="2"/>
      <c r="W266" s="2"/>
    </row>
    <row r="267" spans="1:23" x14ac:dyDescent="0.25">
      <c r="A267" s="2">
        <v>243</v>
      </c>
      <c r="B267" s="2" t="s">
        <v>1183</v>
      </c>
      <c r="C267" s="4" t="s">
        <v>242</v>
      </c>
      <c r="D267" s="5">
        <v>0.16805555555555554</v>
      </c>
      <c r="E267" s="3" t="s">
        <v>808</v>
      </c>
      <c r="F267" s="1"/>
      <c r="G267" s="17"/>
      <c r="H267" s="2">
        <f>1.2*1000</f>
        <v>1200</v>
      </c>
      <c r="I267" s="6">
        <v>2.8009259259259259E-3</v>
      </c>
      <c r="J267" s="7" t="s">
        <v>761</v>
      </c>
      <c r="K267" s="2"/>
      <c r="L267" s="2"/>
      <c r="M267" s="2"/>
      <c r="N267" s="2"/>
      <c r="O267" s="2"/>
      <c r="P267" s="2"/>
      <c r="Q267" s="2"/>
      <c r="R267" s="2"/>
      <c r="S267" s="2"/>
      <c r="T267" s="2"/>
      <c r="U267" s="2"/>
      <c r="V267" s="2"/>
      <c r="W267" s="2"/>
    </row>
    <row r="268" spans="1:23" x14ac:dyDescent="0.25">
      <c r="A268" s="2">
        <v>244</v>
      </c>
      <c r="B268" s="2" t="s">
        <v>1184</v>
      </c>
      <c r="C268" s="4" t="s">
        <v>243</v>
      </c>
      <c r="D268" s="5">
        <v>0.43124999999999997</v>
      </c>
      <c r="E268" s="3" t="s">
        <v>783</v>
      </c>
      <c r="F268" s="1"/>
      <c r="G268" s="17"/>
      <c r="H268" s="2">
        <f>4*1000</f>
        <v>4000</v>
      </c>
      <c r="I268" s="6">
        <v>7.1874999999999994E-3</v>
      </c>
      <c r="J268" s="7" t="s">
        <v>761</v>
      </c>
      <c r="K268" s="2"/>
      <c r="L268" s="2"/>
      <c r="M268" s="2"/>
      <c r="N268" s="2"/>
      <c r="O268" s="2"/>
      <c r="P268" s="2"/>
      <c r="Q268" s="2"/>
      <c r="R268" s="2"/>
      <c r="S268" s="2"/>
      <c r="T268" s="2"/>
      <c r="U268" s="2"/>
      <c r="V268" s="2"/>
      <c r="W268" s="2"/>
    </row>
    <row r="269" spans="1:23" x14ac:dyDescent="0.25">
      <c r="A269" s="2">
        <v>245</v>
      </c>
      <c r="B269" s="2" t="s">
        <v>1185</v>
      </c>
      <c r="C269" s="4" t="s">
        <v>244</v>
      </c>
      <c r="D269" s="8">
        <v>1.9993055555555557</v>
      </c>
      <c r="E269" s="3" t="s">
        <v>815</v>
      </c>
      <c r="F269" s="1"/>
      <c r="G269" s="17"/>
      <c r="H269" s="2">
        <f>11*1000</f>
        <v>11000</v>
      </c>
      <c r="I269" s="6">
        <v>3.3321759259259259E-2</v>
      </c>
      <c r="J269" s="7" t="s">
        <v>761</v>
      </c>
      <c r="K269" s="2"/>
      <c r="L269" s="2"/>
      <c r="M269" s="2"/>
      <c r="N269" s="2"/>
      <c r="O269" s="2"/>
      <c r="P269" s="2"/>
      <c r="Q269" s="2"/>
      <c r="R269" s="2"/>
      <c r="S269" s="2"/>
      <c r="T269" s="2"/>
      <c r="U269" s="2"/>
      <c r="V269" s="2"/>
      <c r="W269" s="2"/>
    </row>
    <row r="270" spans="1:23" x14ac:dyDescent="0.25">
      <c r="A270" s="2">
        <v>246</v>
      </c>
      <c r="B270" s="2" t="s">
        <v>1186</v>
      </c>
      <c r="C270" s="4" t="s">
        <v>245</v>
      </c>
      <c r="D270" s="5">
        <v>0.21736111111111112</v>
      </c>
      <c r="E270" s="3" t="s">
        <v>794</v>
      </c>
      <c r="F270" s="1"/>
      <c r="G270" s="17"/>
      <c r="H270" s="2">
        <f>2.4*1000</f>
        <v>2400</v>
      </c>
      <c r="I270" s="6">
        <v>3.6226851851851854E-3</v>
      </c>
      <c r="J270" s="7" t="s">
        <v>761</v>
      </c>
      <c r="K270" s="2"/>
      <c r="L270" s="2"/>
      <c r="M270" s="2"/>
      <c r="N270" s="2"/>
      <c r="O270" s="2"/>
      <c r="P270" s="2"/>
      <c r="Q270" s="2"/>
      <c r="R270" s="2"/>
      <c r="S270" s="2"/>
      <c r="T270" s="2"/>
      <c r="U270" s="2"/>
      <c r="V270" s="2"/>
      <c r="W270" s="2"/>
    </row>
    <row r="271" spans="1:23" x14ac:dyDescent="0.25">
      <c r="A271" s="2">
        <v>247</v>
      </c>
      <c r="B271" s="2" t="s">
        <v>1187</v>
      </c>
      <c r="C271" s="4" t="s">
        <v>246</v>
      </c>
      <c r="D271" s="5">
        <v>0.10555555555555556</v>
      </c>
      <c r="E271" s="3">
        <v>329</v>
      </c>
      <c r="F271" s="1"/>
      <c r="G271" s="17"/>
      <c r="H271" s="2">
        <f>329</f>
        <v>329</v>
      </c>
      <c r="I271" s="6">
        <v>1.7592592592592592E-3</v>
      </c>
      <c r="J271" s="7" t="s">
        <v>761</v>
      </c>
      <c r="K271" s="2"/>
      <c r="L271" s="2"/>
      <c r="M271" s="2"/>
      <c r="N271" s="2"/>
      <c r="O271" s="2"/>
      <c r="P271" s="2"/>
      <c r="Q271" s="2"/>
      <c r="R271" s="2"/>
      <c r="S271" s="2"/>
      <c r="T271" s="2"/>
      <c r="U271" s="2"/>
      <c r="V271" s="2"/>
      <c r="W271" s="2"/>
    </row>
    <row r="272" spans="1:23" x14ac:dyDescent="0.25">
      <c r="A272" s="2">
        <v>248</v>
      </c>
      <c r="B272" s="2" t="s">
        <v>1188</v>
      </c>
      <c r="C272" s="4" t="s">
        <v>247</v>
      </c>
      <c r="D272" s="8">
        <v>1.4409722222222223</v>
      </c>
      <c r="E272" s="3" t="s">
        <v>853</v>
      </c>
      <c r="F272" s="1"/>
      <c r="G272" s="17"/>
      <c r="H272" s="2">
        <f>6.2*1000</f>
        <v>6200</v>
      </c>
      <c r="I272" s="6">
        <v>2.4016203703703706E-2</v>
      </c>
      <c r="J272" s="7" t="s">
        <v>761</v>
      </c>
      <c r="K272" s="2"/>
      <c r="L272" s="2"/>
      <c r="M272" s="2"/>
      <c r="N272" s="2"/>
      <c r="O272" s="2"/>
      <c r="P272" s="2"/>
      <c r="Q272" s="2"/>
      <c r="R272" s="2"/>
      <c r="S272" s="2"/>
      <c r="T272" s="2"/>
      <c r="U272" s="2"/>
      <c r="V272" s="2"/>
      <c r="W272" s="2"/>
    </row>
    <row r="273" spans="1:23" x14ac:dyDescent="0.25">
      <c r="A273" s="2">
        <v>249</v>
      </c>
      <c r="B273" s="2" t="s">
        <v>1189</v>
      </c>
      <c r="C273" s="4" t="s">
        <v>248</v>
      </c>
      <c r="D273" s="8">
        <v>1.4284722222222221</v>
      </c>
      <c r="E273" s="3" t="s">
        <v>849</v>
      </c>
      <c r="F273" s="1"/>
      <c r="G273" s="17"/>
      <c r="H273" s="2">
        <f>8.7*1000</f>
        <v>8700</v>
      </c>
      <c r="I273" s="6">
        <v>2.3807870370370368E-2</v>
      </c>
      <c r="J273" s="7" t="s">
        <v>761</v>
      </c>
      <c r="K273" s="2"/>
      <c r="L273" s="2"/>
      <c r="M273" s="2"/>
      <c r="N273" s="2"/>
      <c r="O273" s="2"/>
      <c r="P273" s="2"/>
      <c r="Q273" s="2"/>
      <c r="R273" s="2"/>
      <c r="S273" s="2"/>
      <c r="T273" s="2"/>
      <c r="U273" s="2"/>
      <c r="V273" s="2"/>
      <c r="W273" s="2"/>
    </row>
    <row r="274" spans="1:23" x14ac:dyDescent="0.25">
      <c r="A274" s="2">
        <v>250</v>
      </c>
      <c r="B274" s="2" t="s">
        <v>1190</v>
      </c>
      <c r="C274" s="4" t="s">
        <v>249</v>
      </c>
      <c r="D274" s="8">
        <v>2.3854166666666665</v>
      </c>
      <c r="E274" s="3" t="s">
        <v>854</v>
      </c>
      <c r="F274" s="1"/>
      <c r="G274" s="17"/>
      <c r="H274" s="2">
        <f>31*1000</f>
        <v>31000</v>
      </c>
      <c r="I274" s="6">
        <v>3.9756944444444449E-2</v>
      </c>
      <c r="J274" s="7" t="s">
        <v>762</v>
      </c>
      <c r="K274" s="2"/>
      <c r="L274" s="2"/>
      <c r="M274" s="2"/>
      <c r="N274" s="2"/>
      <c r="O274" s="2"/>
      <c r="P274" s="2"/>
      <c r="Q274" s="2"/>
      <c r="R274" s="2"/>
      <c r="S274" s="2"/>
      <c r="T274" s="2"/>
      <c r="U274" s="2"/>
      <c r="V274" s="2"/>
      <c r="W274" s="2"/>
    </row>
    <row r="275" spans="1:23" x14ac:dyDescent="0.25">
      <c r="A275" s="2">
        <v>251</v>
      </c>
      <c r="B275" s="2" t="s">
        <v>1191</v>
      </c>
      <c r="C275" s="4" t="s">
        <v>250</v>
      </c>
      <c r="D275" s="9">
        <v>7.3252314814814812E-2</v>
      </c>
      <c r="E275" s="3" t="s">
        <v>855</v>
      </c>
      <c r="F275" s="1"/>
      <c r="G275" s="17"/>
      <c r="H275" s="2">
        <f>20*1000</f>
        <v>20000</v>
      </c>
      <c r="I275" s="6">
        <v>7.3252314814814812E-2</v>
      </c>
      <c r="J275" s="7" t="s">
        <v>762</v>
      </c>
      <c r="K275" s="2"/>
      <c r="L275" s="2"/>
      <c r="M275" s="2"/>
      <c r="N275" s="2"/>
      <c r="O275" s="2"/>
      <c r="P275" s="2"/>
      <c r="Q275" s="2"/>
      <c r="R275" s="2"/>
      <c r="S275" s="2"/>
      <c r="T275" s="2"/>
      <c r="U275" s="2"/>
      <c r="V275" s="2"/>
      <c r="W275" s="2"/>
    </row>
    <row r="276" spans="1:23" x14ac:dyDescent="0.25">
      <c r="A276" s="2">
        <v>252</v>
      </c>
      <c r="B276" s="2" t="s">
        <v>1192</v>
      </c>
      <c r="C276" s="4" t="s">
        <v>251</v>
      </c>
      <c r="D276" s="8">
        <v>1.3673611111111112</v>
      </c>
      <c r="E276" s="3" t="s">
        <v>814</v>
      </c>
      <c r="F276" s="1"/>
      <c r="G276" s="17"/>
      <c r="H276" s="2">
        <f>7.9*1000</f>
        <v>7900</v>
      </c>
      <c r="I276" s="6">
        <v>2.2789351851851852E-2</v>
      </c>
      <c r="J276" s="7" t="s">
        <v>762</v>
      </c>
      <c r="K276" s="2"/>
      <c r="L276" s="2"/>
      <c r="M276" s="2"/>
      <c r="N276" s="2"/>
      <c r="O276" s="2"/>
      <c r="P276" s="2"/>
      <c r="Q276" s="2"/>
      <c r="R276" s="2"/>
      <c r="S276" s="2"/>
      <c r="T276" s="2"/>
      <c r="U276" s="2"/>
      <c r="V276" s="2"/>
      <c r="W276" s="2"/>
    </row>
    <row r="277" spans="1:23" x14ac:dyDescent="0.25">
      <c r="A277" s="2">
        <v>253</v>
      </c>
      <c r="B277" s="2" t="s">
        <v>1193</v>
      </c>
      <c r="C277" s="4" t="s">
        <v>252</v>
      </c>
      <c r="D277" s="5">
        <v>0.42430555555555555</v>
      </c>
      <c r="E277" s="3" t="s">
        <v>819</v>
      </c>
      <c r="F277" s="1"/>
      <c r="G277" s="17"/>
      <c r="H277" s="2">
        <f>2*1000</f>
        <v>2000</v>
      </c>
      <c r="I277" s="6">
        <v>7.0717592592592594E-3</v>
      </c>
      <c r="J277" s="7" t="s">
        <v>762</v>
      </c>
      <c r="K277" s="2"/>
      <c r="L277" s="2"/>
      <c r="M277" s="2"/>
      <c r="N277" s="2"/>
      <c r="O277" s="2"/>
      <c r="P277" s="2"/>
      <c r="Q277" s="2"/>
      <c r="R277" s="2"/>
      <c r="S277" s="2"/>
      <c r="T277" s="2"/>
      <c r="U277" s="2"/>
      <c r="V277" s="2"/>
      <c r="W277" s="2"/>
    </row>
    <row r="278" spans="1:23" x14ac:dyDescent="0.25">
      <c r="A278" s="2">
        <v>254</v>
      </c>
      <c r="B278" s="2" t="s">
        <v>1194</v>
      </c>
      <c r="C278" s="4" t="s">
        <v>253</v>
      </c>
      <c r="D278" s="5">
        <v>0.3034722222222222</v>
      </c>
      <c r="E278" s="3" t="s">
        <v>788</v>
      </c>
      <c r="F278" s="1"/>
      <c r="G278" s="17"/>
      <c r="H278" s="2">
        <f>1.5*1000</f>
        <v>1500</v>
      </c>
      <c r="I278" s="6">
        <v>5.0578703703703706E-3</v>
      </c>
      <c r="J278" s="7" t="s">
        <v>762</v>
      </c>
      <c r="K278" s="2"/>
      <c r="L278" s="2"/>
      <c r="M278" s="2"/>
      <c r="N278" s="2"/>
      <c r="O278" s="2"/>
      <c r="P278" s="2"/>
      <c r="Q278" s="2"/>
      <c r="R278" s="2"/>
      <c r="S278" s="2"/>
      <c r="T278" s="2"/>
      <c r="U278" s="2"/>
      <c r="V278" s="2"/>
      <c r="W278" s="2"/>
    </row>
    <row r="279" spans="1:23" x14ac:dyDescent="0.25">
      <c r="A279" s="2">
        <v>255</v>
      </c>
      <c r="B279" s="2" t="s">
        <v>1195</v>
      </c>
      <c r="C279" s="4" t="s">
        <v>254</v>
      </c>
      <c r="D279" s="8">
        <v>1.2</v>
      </c>
      <c r="E279" s="3" t="s">
        <v>806</v>
      </c>
      <c r="F279" s="1"/>
      <c r="G279" s="17"/>
      <c r="H279" s="2">
        <f>2.3*1000</f>
        <v>2300</v>
      </c>
      <c r="I279" s="6">
        <v>0.02</v>
      </c>
      <c r="J279" s="7" t="s">
        <v>762</v>
      </c>
      <c r="K279" s="2"/>
      <c r="L279" s="2"/>
      <c r="M279" s="2"/>
      <c r="N279" s="2"/>
      <c r="O279" s="2"/>
      <c r="P279" s="2"/>
      <c r="Q279" s="2"/>
      <c r="R279" s="2"/>
      <c r="S279" s="2"/>
      <c r="T279" s="2"/>
      <c r="U279" s="2"/>
      <c r="V279" s="2"/>
      <c r="W279" s="2"/>
    </row>
    <row r="280" spans="1:23" x14ac:dyDescent="0.25">
      <c r="A280" s="2">
        <v>256</v>
      </c>
      <c r="B280" s="2" t="s">
        <v>1196</v>
      </c>
      <c r="C280" s="4" t="s">
        <v>255</v>
      </c>
      <c r="D280" s="5">
        <v>0.13402777777777777</v>
      </c>
      <c r="E280" s="3" t="s">
        <v>843</v>
      </c>
      <c r="F280" s="1"/>
      <c r="G280" s="17"/>
      <c r="H280" s="2">
        <f>3.8*1000</f>
        <v>3800</v>
      </c>
      <c r="I280" s="6">
        <v>2.2337962962962967E-3</v>
      </c>
      <c r="J280" s="7" t="s">
        <v>762</v>
      </c>
      <c r="K280" s="2"/>
      <c r="L280" s="2"/>
      <c r="M280" s="2"/>
      <c r="N280" s="2"/>
      <c r="O280" s="2"/>
      <c r="P280" s="2"/>
      <c r="Q280" s="2"/>
      <c r="R280" s="2"/>
      <c r="S280" s="2"/>
      <c r="T280" s="2"/>
      <c r="U280" s="2"/>
      <c r="V280" s="2"/>
      <c r="W280" s="2"/>
    </row>
    <row r="281" spans="1:23" x14ac:dyDescent="0.25">
      <c r="A281" s="2">
        <v>257</v>
      </c>
      <c r="B281" s="2" t="s">
        <v>1197</v>
      </c>
      <c r="C281" s="4" t="s">
        <v>256</v>
      </c>
      <c r="D281" s="8">
        <v>1.1673611111111111</v>
      </c>
      <c r="E281" s="3" t="s">
        <v>827</v>
      </c>
      <c r="F281" s="1"/>
      <c r="G281" s="17"/>
      <c r="H281" s="2">
        <f>1.4*1000</f>
        <v>1400</v>
      </c>
      <c r="I281" s="6">
        <v>1.9456018518518518E-2</v>
      </c>
      <c r="J281" s="7" t="s">
        <v>762</v>
      </c>
      <c r="K281" s="2"/>
      <c r="L281" s="2"/>
      <c r="M281" s="2"/>
      <c r="N281" s="2"/>
      <c r="O281" s="2"/>
      <c r="P281" s="2"/>
      <c r="Q281" s="2"/>
      <c r="R281" s="2"/>
      <c r="S281" s="2"/>
      <c r="T281" s="2"/>
      <c r="U281" s="2"/>
      <c r="V281" s="2"/>
      <c r="W281" s="2"/>
    </row>
    <row r="282" spans="1:23" x14ac:dyDescent="0.25">
      <c r="A282" s="2">
        <v>258</v>
      </c>
      <c r="B282" s="2" t="s">
        <v>1198</v>
      </c>
      <c r="C282" s="4" t="s">
        <v>257</v>
      </c>
      <c r="D282" s="5">
        <v>0.55555555555555558</v>
      </c>
      <c r="E282" s="3" t="s">
        <v>800</v>
      </c>
      <c r="F282" s="1"/>
      <c r="G282" s="17"/>
      <c r="H282" s="2">
        <f>6.9*1000</f>
        <v>6900</v>
      </c>
      <c r="I282" s="6">
        <v>9.2592592592592605E-3</v>
      </c>
      <c r="J282" s="7" t="s">
        <v>762</v>
      </c>
      <c r="K282" s="2"/>
      <c r="L282" s="2"/>
      <c r="M282" s="2"/>
      <c r="N282" s="2"/>
      <c r="O282" s="2"/>
      <c r="P282" s="2"/>
      <c r="Q282" s="2"/>
      <c r="R282" s="2"/>
      <c r="S282" s="2"/>
      <c r="T282" s="2"/>
      <c r="U282" s="2"/>
      <c r="V282" s="2"/>
      <c r="W282" s="2"/>
    </row>
    <row r="283" spans="1:23" x14ac:dyDescent="0.25">
      <c r="A283" s="2">
        <v>259</v>
      </c>
      <c r="B283" s="2" t="s">
        <v>1199</v>
      </c>
      <c r="C283" s="4" t="s">
        <v>258</v>
      </c>
      <c r="D283" s="5">
        <v>0.53125</v>
      </c>
      <c r="E283" s="3" t="s">
        <v>856</v>
      </c>
      <c r="F283" s="1"/>
      <c r="G283" s="17"/>
      <c r="H283" s="2">
        <f>29*1000</f>
        <v>29000</v>
      </c>
      <c r="I283" s="6">
        <v>8.8541666666666664E-3</v>
      </c>
      <c r="J283" s="7" t="s">
        <v>762</v>
      </c>
      <c r="K283" s="2"/>
      <c r="L283" s="2"/>
      <c r="M283" s="2"/>
      <c r="N283" s="2"/>
      <c r="O283" s="2"/>
      <c r="P283" s="2"/>
      <c r="Q283" s="2"/>
      <c r="R283" s="2"/>
      <c r="S283" s="2"/>
      <c r="T283" s="2"/>
      <c r="U283" s="2"/>
      <c r="V283" s="2"/>
      <c r="W283" s="2"/>
    </row>
    <row r="284" spans="1:23" x14ac:dyDescent="0.25">
      <c r="A284" s="2">
        <v>260</v>
      </c>
      <c r="B284" s="2" t="s">
        <v>1200</v>
      </c>
      <c r="C284" s="4" t="s">
        <v>259</v>
      </c>
      <c r="D284" s="5">
        <v>0.23541666666666669</v>
      </c>
      <c r="E284" s="3" t="s">
        <v>829</v>
      </c>
      <c r="F284" s="1"/>
      <c r="G284" s="17"/>
      <c r="H284" s="2">
        <f>2.6*1000</f>
        <v>2600</v>
      </c>
      <c r="I284" s="6">
        <v>3.9236111111111112E-3</v>
      </c>
      <c r="J284" s="7" t="s">
        <v>762</v>
      </c>
      <c r="K284" s="2"/>
      <c r="L284" s="2"/>
      <c r="M284" s="2"/>
      <c r="N284" s="2"/>
      <c r="O284" s="2"/>
      <c r="P284" s="2"/>
      <c r="Q284" s="2"/>
      <c r="R284" s="2"/>
      <c r="S284" s="2"/>
      <c r="T284" s="2"/>
      <c r="U284" s="2"/>
      <c r="V284" s="2"/>
      <c r="W284" s="2"/>
    </row>
    <row r="285" spans="1:23" x14ac:dyDescent="0.25">
      <c r="A285" s="2">
        <v>261</v>
      </c>
      <c r="B285" s="2" t="s">
        <v>1201</v>
      </c>
      <c r="C285" s="4" t="s">
        <v>260</v>
      </c>
      <c r="D285" s="5">
        <v>0.1875</v>
      </c>
      <c r="E285" s="3" t="s">
        <v>789</v>
      </c>
      <c r="F285" s="1"/>
      <c r="G285" s="17"/>
      <c r="H285" s="2">
        <f>1*1000</f>
        <v>1000</v>
      </c>
      <c r="I285" s="6">
        <v>3.1249999999999997E-3</v>
      </c>
      <c r="J285" s="7" t="s">
        <v>762</v>
      </c>
      <c r="K285" s="2"/>
      <c r="L285" s="2"/>
      <c r="M285" s="2"/>
      <c r="N285" s="2"/>
      <c r="O285" s="2"/>
      <c r="P285" s="2"/>
      <c r="Q285" s="2"/>
      <c r="R285" s="2"/>
      <c r="S285" s="2"/>
      <c r="T285" s="2"/>
      <c r="U285" s="2"/>
      <c r="V285" s="2"/>
      <c r="W285" s="2"/>
    </row>
    <row r="286" spans="1:23" x14ac:dyDescent="0.25">
      <c r="A286" s="2">
        <v>262</v>
      </c>
      <c r="B286" s="2" t="s">
        <v>1202</v>
      </c>
      <c r="C286" s="4" t="s">
        <v>261</v>
      </c>
      <c r="D286" s="8">
        <v>1.0486111111111112</v>
      </c>
      <c r="E286" s="3" t="s">
        <v>857</v>
      </c>
      <c r="F286" s="1"/>
      <c r="G286" s="17"/>
      <c r="H286" s="2">
        <f>5*1000</f>
        <v>5000</v>
      </c>
      <c r="I286" s="6">
        <v>1.7476851851851851E-2</v>
      </c>
      <c r="J286" s="7" t="s">
        <v>762</v>
      </c>
      <c r="K286" s="2"/>
      <c r="L286" s="2"/>
      <c r="M286" s="2"/>
      <c r="N286" s="2"/>
      <c r="O286" s="2"/>
      <c r="P286" s="2"/>
      <c r="Q286" s="2"/>
      <c r="R286" s="2"/>
      <c r="S286" s="2"/>
      <c r="T286" s="2"/>
      <c r="U286" s="2"/>
      <c r="V286" s="2"/>
      <c r="W286" s="2"/>
    </row>
    <row r="287" spans="1:23" x14ac:dyDescent="0.25">
      <c r="A287" s="2">
        <v>263</v>
      </c>
      <c r="B287" s="2" t="s">
        <v>1203</v>
      </c>
      <c r="C287" s="4" t="s">
        <v>262</v>
      </c>
      <c r="D287" s="5">
        <v>0.1173611111111111</v>
      </c>
      <c r="E287" s="3" t="s">
        <v>818</v>
      </c>
      <c r="F287" s="1"/>
      <c r="G287" s="17"/>
      <c r="H287" s="2">
        <f>4.5*1000</f>
        <v>4500</v>
      </c>
      <c r="I287" s="6">
        <v>1.9560185185185184E-3</v>
      </c>
      <c r="J287" s="7" t="s">
        <v>762</v>
      </c>
      <c r="K287" s="2"/>
      <c r="L287" s="2"/>
      <c r="M287" s="2"/>
      <c r="N287" s="2"/>
      <c r="O287" s="2"/>
      <c r="P287" s="2"/>
      <c r="Q287" s="2"/>
      <c r="R287" s="2"/>
      <c r="S287" s="2"/>
      <c r="T287" s="2"/>
      <c r="U287" s="2"/>
      <c r="V287" s="2"/>
      <c r="W287" s="2"/>
    </row>
    <row r="288" spans="1:23" x14ac:dyDescent="0.25">
      <c r="A288" s="2">
        <v>264</v>
      </c>
      <c r="B288" s="2" t="s">
        <v>1204</v>
      </c>
      <c r="C288" s="4" t="s">
        <v>263</v>
      </c>
      <c r="D288" s="5">
        <v>0.24791666666666667</v>
      </c>
      <c r="E288" s="3" t="s">
        <v>827</v>
      </c>
      <c r="F288" s="1"/>
      <c r="G288" s="17"/>
      <c r="H288" s="2">
        <f>1.4*1000</f>
        <v>1400</v>
      </c>
      <c r="I288" s="6">
        <v>4.1319444444444442E-3</v>
      </c>
      <c r="J288" s="7" t="s">
        <v>762</v>
      </c>
      <c r="K288" s="2"/>
      <c r="L288" s="2"/>
      <c r="M288" s="2"/>
      <c r="N288" s="2"/>
      <c r="O288" s="2"/>
      <c r="P288" s="2"/>
      <c r="Q288" s="2"/>
      <c r="R288" s="2"/>
      <c r="S288" s="2"/>
      <c r="T288" s="2"/>
      <c r="U288" s="2"/>
      <c r="V288" s="2"/>
      <c r="W288" s="2"/>
    </row>
    <row r="289" spans="1:23" x14ac:dyDescent="0.25">
      <c r="A289" s="2">
        <v>265</v>
      </c>
      <c r="B289" s="2" t="s">
        <v>1205</v>
      </c>
      <c r="C289" s="4" t="s">
        <v>264</v>
      </c>
      <c r="D289" s="8">
        <v>2.1673611111111111</v>
      </c>
      <c r="E289" s="3" t="s">
        <v>842</v>
      </c>
      <c r="F289" s="1"/>
      <c r="G289" s="17"/>
      <c r="H289" s="2">
        <f>6.8*1000</f>
        <v>6800</v>
      </c>
      <c r="I289" s="6">
        <v>3.6122685185185181E-2</v>
      </c>
      <c r="J289" s="7" t="s">
        <v>762</v>
      </c>
      <c r="K289" s="2"/>
      <c r="L289" s="2"/>
      <c r="M289" s="2"/>
      <c r="N289" s="2"/>
      <c r="O289" s="2"/>
      <c r="P289" s="2"/>
      <c r="Q289" s="2"/>
      <c r="R289" s="2"/>
      <c r="S289" s="2"/>
      <c r="T289" s="2"/>
      <c r="U289" s="2"/>
      <c r="V289" s="2"/>
      <c r="W289" s="2"/>
    </row>
    <row r="290" spans="1:23" x14ac:dyDescent="0.25">
      <c r="A290" s="2">
        <v>266</v>
      </c>
      <c r="B290" s="2" t="s">
        <v>1206</v>
      </c>
      <c r="C290" s="4" t="s">
        <v>265</v>
      </c>
      <c r="D290" s="8">
        <v>1.6875</v>
      </c>
      <c r="E290" s="3" t="s">
        <v>791</v>
      </c>
      <c r="F290" s="1"/>
      <c r="G290" s="17"/>
      <c r="H290" s="2">
        <f>3.2*1000</f>
        <v>3200</v>
      </c>
      <c r="I290" s="6">
        <v>2.8125000000000001E-2</v>
      </c>
      <c r="J290" s="7" t="s">
        <v>762</v>
      </c>
      <c r="K290" s="2"/>
      <c r="L290" s="2"/>
      <c r="M290" s="2"/>
      <c r="N290" s="2"/>
      <c r="O290" s="2"/>
      <c r="P290" s="2"/>
      <c r="Q290" s="2"/>
      <c r="R290" s="2"/>
      <c r="S290" s="2"/>
      <c r="T290" s="2"/>
      <c r="U290" s="2"/>
      <c r="V290" s="2"/>
      <c r="W290" s="2"/>
    </row>
    <row r="291" spans="1:23" x14ac:dyDescent="0.25">
      <c r="A291" s="2">
        <v>267</v>
      </c>
      <c r="B291" s="2" t="s">
        <v>1207</v>
      </c>
      <c r="C291" s="4" t="s">
        <v>266</v>
      </c>
      <c r="D291" s="8">
        <v>1.9861111111111109</v>
      </c>
      <c r="E291" s="3" t="s">
        <v>812</v>
      </c>
      <c r="F291" s="1"/>
      <c r="G291" s="17"/>
      <c r="H291" s="2">
        <f>4.4*1000</f>
        <v>4400</v>
      </c>
      <c r="I291" s="6">
        <v>3.3101851851851848E-2</v>
      </c>
      <c r="J291" s="7" t="s">
        <v>762</v>
      </c>
      <c r="K291" s="2"/>
      <c r="L291" s="2"/>
      <c r="M291" s="2"/>
      <c r="N291" s="2"/>
      <c r="O291" s="2"/>
      <c r="P291" s="2"/>
      <c r="Q291" s="2"/>
      <c r="R291" s="2"/>
      <c r="S291" s="2"/>
      <c r="T291" s="2"/>
      <c r="U291" s="2"/>
      <c r="V291" s="2"/>
      <c r="W291" s="2"/>
    </row>
    <row r="292" spans="1:23" x14ac:dyDescent="0.25">
      <c r="A292" s="2">
        <v>268</v>
      </c>
      <c r="B292" s="2" t="s">
        <v>1208</v>
      </c>
      <c r="C292" s="4" t="s">
        <v>267</v>
      </c>
      <c r="D292" s="9">
        <v>5.9305555555555556E-2</v>
      </c>
      <c r="E292" s="3" t="s">
        <v>858</v>
      </c>
      <c r="F292" s="1"/>
      <c r="G292" s="17"/>
      <c r="H292" s="2">
        <f>64*1000</f>
        <v>64000</v>
      </c>
      <c r="I292" s="6">
        <v>5.9305555555555556E-2</v>
      </c>
      <c r="J292" s="7" t="s">
        <v>762</v>
      </c>
      <c r="K292" s="2"/>
      <c r="L292" s="2"/>
      <c r="M292" s="2"/>
      <c r="N292" s="2"/>
      <c r="O292" s="2"/>
      <c r="P292" s="2"/>
      <c r="Q292" s="2"/>
      <c r="R292" s="2"/>
      <c r="S292" s="2"/>
      <c r="T292" s="2"/>
      <c r="U292" s="2"/>
      <c r="V292" s="2"/>
      <c r="W292" s="2"/>
    </row>
    <row r="293" spans="1:23" x14ac:dyDescent="0.25">
      <c r="A293" s="2">
        <v>269</v>
      </c>
      <c r="B293" s="2" t="s">
        <v>1209</v>
      </c>
      <c r="C293" s="4" t="s">
        <v>268</v>
      </c>
      <c r="D293" s="9">
        <v>6.1493055555555558E-2</v>
      </c>
      <c r="E293" s="3" t="s">
        <v>859</v>
      </c>
      <c r="F293" s="1"/>
      <c r="G293" s="17"/>
      <c r="H293" s="2">
        <f>6*1000</f>
        <v>6000</v>
      </c>
      <c r="I293" s="6">
        <v>6.1493055555555558E-2</v>
      </c>
      <c r="J293" s="7" t="s">
        <v>762</v>
      </c>
      <c r="K293" s="2"/>
      <c r="L293" s="2"/>
      <c r="M293" s="2"/>
      <c r="N293" s="2"/>
      <c r="O293" s="2"/>
      <c r="P293" s="2"/>
      <c r="Q293" s="2"/>
      <c r="R293" s="2"/>
      <c r="S293" s="2"/>
      <c r="T293" s="2"/>
      <c r="U293" s="2"/>
      <c r="V293" s="2"/>
      <c r="W293" s="2"/>
    </row>
    <row r="294" spans="1:23" x14ac:dyDescent="0.25">
      <c r="A294" s="2">
        <v>270</v>
      </c>
      <c r="B294" s="2" t="s">
        <v>1210</v>
      </c>
      <c r="C294" s="4" t="s">
        <v>269</v>
      </c>
      <c r="D294" s="8">
        <v>1.1333333333333333</v>
      </c>
      <c r="E294" s="3" t="s">
        <v>860</v>
      </c>
      <c r="F294" s="1"/>
      <c r="G294" s="17"/>
      <c r="H294" s="2">
        <f>8.8*1000</f>
        <v>8800</v>
      </c>
      <c r="I294" s="6">
        <v>1.8888888888888889E-2</v>
      </c>
      <c r="J294" s="7" t="s">
        <v>762</v>
      </c>
      <c r="K294" s="2"/>
      <c r="L294" s="2"/>
      <c r="M294" s="2"/>
      <c r="N294" s="2"/>
      <c r="O294" s="2"/>
      <c r="P294" s="2"/>
      <c r="Q294" s="2"/>
      <c r="R294" s="2"/>
      <c r="S294" s="2"/>
      <c r="T294" s="2"/>
      <c r="U294" s="2"/>
      <c r="V294" s="2"/>
      <c r="W294" s="2"/>
    </row>
    <row r="295" spans="1:23" x14ac:dyDescent="0.25">
      <c r="A295" s="2">
        <v>271</v>
      </c>
      <c r="B295" s="2" t="s">
        <v>1211</v>
      </c>
      <c r="C295" s="4" t="s">
        <v>270</v>
      </c>
      <c r="D295" s="8">
        <v>2.0166666666666666</v>
      </c>
      <c r="E295" s="3" t="s">
        <v>861</v>
      </c>
      <c r="F295" s="1"/>
      <c r="G295" s="17"/>
      <c r="H295" s="2">
        <f>46*1000</f>
        <v>46000</v>
      </c>
      <c r="I295" s="6">
        <v>3.3611111111111112E-2</v>
      </c>
      <c r="J295" s="7" t="s">
        <v>762</v>
      </c>
      <c r="K295" s="2"/>
      <c r="L295" s="2"/>
      <c r="M295" s="2"/>
      <c r="N295" s="2"/>
      <c r="O295" s="2"/>
      <c r="P295" s="2"/>
      <c r="Q295" s="2"/>
      <c r="R295" s="2"/>
      <c r="S295" s="2"/>
      <c r="T295" s="2"/>
      <c r="U295" s="2"/>
      <c r="V295" s="2"/>
      <c r="W295" s="2"/>
    </row>
    <row r="296" spans="1:23" x14ac:dyDescent="0.25">
      <c r="A296" s="2">
        <v>272</v>
      </c>
      <c r="B296" s="2" t="s">
        <v>1212</v>
      </c>
      <c r="C296" s="4" t="s">
        <v>271</v>
      </c>
      <c r="D296" s="8">
        <v>1.9979166666666668</v>
      </c>
      <c r="E296" s="3" t="s">
        <v>840</v>
      </c>
      <c r="F296" s="1"/>
      <c r="G296" s="17"/>
      <c r="H296" s="2">
        <f>7.6*1000</f>
        <v>7600</v>
      </c>
      <c r="I296" s="6">
        <v>3.3298611111111112E-2</v>
      </c>
      <c r="J296" s="7" t="s">
        <v>762</v>
      </c>
      <c r="K296" s="2"/>
      <c r="L296" s="2"/>
      <c r="M296" s="2"/>
      <c r="N296" s="2"/>
      <c r="O296" s="2"/>
      <c r="P296" s="2"/>
      <c r="Q296" s="2"/>
      <c r="R296" s="2"/>
      <c r="S296" s="2"/>
      <c r="T296" s="2"/>
      <c r="U296" s="2"/>
      <c r="V296" s="2"/>
      <c r="W296" s="2"/>
    </row>
    <row r="297" spans="1:23" x14ac:dyDescent="0.25">
      <c r="A297" s="2">
        <v>273</v>
      </c>
      <c r="B297" s="2" t="s">
        <v>1213</v>
      </c>
      <c r="C297" s="4" t="s">
        <v>272</v>
      </c>
      <c r="D297" s="8">
        <v>1.8034722222222221</v>
      </c>
      <c r="E297" s="3" t="s">
        <v>839</v>
      </c>
      <c r="F297" s="1"/>
      <c r="G297" s="17"/>
      <c r="H297" s="2">
        <f>12*1000</f>
        <v>12000</v>
      </c>
      <c r="I297" s="6">
        <v>3.005787037037037E-2</v>
      </c>
      <c r="J297" s="7" t="s">
        <v>762</v>
      </c>
      <c r="K297" s="2"/>
      <c r="L297" s="2"/>
      <c r="M297" s="2"/>
      <c r="N297" s="2"/>
      <c r="O297" s="2"/>
      <c r="P297" s="2"/>
      <c r="Q297" s="2"/>
      <c r="R297" s="2"/>
      <c r="S297" s="2"/>
      <c r="T297" s="2"/>
      <c r="U297" s="2"/>
      <c r="V297" s="2"/>
      <c r="W297" s="2"/>
    </row>
    <row r="298" spans="1:23" x14ac:dyDescent="0.25">
      <c r="A298" s="2">
        <v>274</v>
      </c>
      <c r="B298" s="2" t="s">
        <v>1214</v>
      </c>
      <c r="C298" s="4" t="s">
        <v>273</v>
      </c>
      <c r="D298" s="8">
        <v>1.2541666666666667</v>
      </c>
      <c r="E298" s="3" t="s">
        <v>812</v>
      </c>
      <c r="F298" s="1"/>
      <c r="G298" s="17"/>
      <c r="H298" s="2">
        <f>4.4*1000</f>
        <v>4400</v>
      </c>
      <c r="I298" s="6">
        <v>2.0902777777777781E-2</v>
      </c>
      <c r="J298" s="7" t="s">
        <v>762</v>
      </c>
      <c r="K298" s="2"/>
      <c r="L298" s="2"/>
      <c r="M298" s="2"/>
      <c r="N298" s="2"/>
      <c r="O298" s="2"/>
      <c r="P298" s="2"/>
      <c r="Q298" s="2"/>
      <c r="R298" s="2"/>
      <c r="S298" s="2"/>
      <c r="T298" s="2"/>
      <c r="U298" s="2"/>
      <c r="V298" s="2"/>
      <c r="W298" s="2"/>
    </row>
    <row r="299" spans="1:23" x14ac:dyDescent="0.25">
      <c r="A299" s="2">
        <v>275</v>
      </c>
      <c r="B299" s="2" t="s">
        <v>1215</v>
      </c>
      <c r="C299" s="4" t="s">
        <v>274</v>
      </c>
      <c r="D299" s="8">
        <v>1.325</v>
      </c>
      <c r="E299" s="3" t="s">
        <v>818</v>
      </c>
      <c r="F299" s="1"/>
      <c r="G299" s="17"/>
      <c r="H299" s="2">
        <f>4.5*1000</f>
        <v>4500</v>
      </c>
      <c r="I299" s="6">
        <v>2.2083333333333333E-2</v>
      </c>
      <c r="J299" s="7" t="s">
        <v>762</v>
      </c>
      <c r="K299" s="2"/>
      <c r="L299" s="2"/>
      <c r="M299" s="2"/>
      <c r="N299" s="2"/>
      <c r="O299" s="2"/>
      <c r="P299" s="2"/>
      <c r="Q299" s="2"/>
      <c r="R299" s="2"/>
      <c r="S299" s="2"/>
      <c r="T299" s="2"/>
      <c r="U299" s="2"/>
      <c r="V299" s="2"/>
      <c r="W299" s="2"/>
    </row>
    <row r="300" spans="1:23" x14ac:dyDescent="0.25">
      <c r="A300" s="2">
        <v>276</v>
      </c>
      <c r="B300" s="2" t="s">
        <v>1216</v>
      </c>
      <c r="C300" s="4" t="s">
        <v>275</v>
      </c>
      <c r="D300" s="5">
        <v>0.31458333333333333</v>
      </c>
      <c r="E300" s="3" t="s">
        <v>862</v>
      </c>
      <c r="F300" s="1"/>
      <c r="G300" s="17"/>
      <c r="H300" s="2">
        <f>4.3*1000</f>
        <v>4300</v>
      </c>
      <c r="I300" s="6">
        <v>5.2430555555555555E-3</v>
      </c>
      <c r="J300" s="7" t="s">
        <v>762</v>
      </c>
      <c r="K300" s="2"/>
      <c r="L300" s="2"/>
      <c r="M300" s="2"/>
      <c r="N300" s="2"/>
      <c r="O300" s="2"/>
      <c r="P300" s="2"/>
      <c r="Q300" s="2"/>
      <c r="R300" s="2"/>
      <c r="S300" s="2"/>
      <c r="T300" s="2"/>
      <c r="U300" s="2"/>
      <c r="V300" s="2"/>
      <c r="W300" s="2"/>
    </row>
    <row r="301" spans="1:23" x14ac:dyDescent="0.25">
      <c r="A301" s="2">
        <v>277</v>
      </c>
      <c r="B301" s="2" t="s">
        <v>1217</v>
      </c>
      <c r="C301" s="4" t="s">
        <v>276</v>
      </c>
      <c r="D301" s="8">
        <v>1.4333333333333333</v>
      </c>
      <c r="E301" s="3" t="s">
        <v>863</v>
      </c>
      <c r="F301" s="1"/>
      <c r="G301" s="17"/>
      <c r="H301" s="2">
        <f>34*1000</f>
        <v>34000</v>
      </c>
      <c r="I301" s="6">
        <v>2.388888888888889E-2</v>
      </c>
      <c r="J301" s="7" t="s">
        <v>762</v>
      </c>
      <c r="K301" s="2"/>
      <c r="L301" s="2"/>
      <c r="M301" s="2"/>
      <c r="N301" s="2"/>
      <c r="O301" s="2"/>
      <c r="P301" s="2"/>
      <c r="Q301" s="2"/>
      <c r="R301" s="2"/>
      <c r="S301" s="2"/>
      <c r="T301" s="2"/>
      <c r="U301" s="2"/>
      <c r="V301" s="2"/>
      <c r="W301" s="2"/>
    </row>
    <row r="302" spans="1:23" x14ac:dyDescent="0.25">
      <c r="A302" s="2">
        <v>278</v>
      </c>
      <c r="B302" s="2" t="s">
        <v>1218</v>
      </c>
      <c r="C302" s="4" t="s">
        <v>277</v>
      </c>
      <c r="D302" s="9">
        <v>5.3981481481481484E-2</v>
      </c>
      <c r="E302" s="3" t="s">
        <v>864</v>
      </c>
      <c r="F302" s="1"/>
      <c r="G302" s="17"/>
      <c r="H302" s="2">
        <f>27*1000</f>
        <v>27000</v>
      </c>
      <c r="I302" s="6">
        <v>5.3981481481481484E-2</v>
      </c>
      <c r="J302" s="7" t="s">
        <v>762</v>
      </c>
      <c r="K302" s="2"/>
      <c r="L302" s="2"/>
      <c r="M302" s="2"/>
      <c r="N302" s="2"/>
      <c r="O302" s="2"/>
      <c r="P302" s="2"/>
      <c r="Q302" s="2"/>
      <c r="R302" s="2"/>
      <c r="S302" s="2"/>
      <c r="T302" s="2"/>
      <c r="U302" s="2"/>
      <c r="V302" s="2"/>
      <c r="W302" s="2"/>
    </row>
    <row r="303" spans="1:23" x14ac:dyDescent="0.25">
      <c r="A303" s="2">
        <v>279</v>
      </c>
      <c r="B303" s="2" t="s">
        <v>1219</v>
      </c>
      <c r="C303" s="4" t="s">
        <v>278</v>
      </c>
      <c r="D303" s="8">
        <v>2.0097222222222224</v>
      </c>
      <c r="E303" s="3" t="s">
        <v>816</v>
      </c>
      <c r="F303" s="1"/>
      <c r="G303" s="17"/>
      <c r="H303" s="2">
        <f>6.6*1000</f>
        <v>6600</v>
      </c>
      <c r="I303" s="6">
        <v>3.349537037037037E-2</v>
      </c>
      <c r="J303" s="7" t="s">
        <v>762</v>
      </c>
      <c r="K303" s="2"/>
      <c r="L303" s="2"/>
      <c r="M303" s="2"/>
      <c r="N303" s="2"/>
      <c r="O303" s="2"/>
      <c r="P303" s="2"/>
      <c r="Q303" s="2"/>
      <c r="R303" s="2"/>
      <c r="S303" s="2"/>
      <c r="T303" s="2"/>
      <c r="U303" s="2"/>
      <c r="V303" s="2"/>
      <c r="W303" s="2"/>
    </row>
    <row r="304" spans="1:23" x14ac:dyDescent="0.25">
      <c r="A304" s="2">
        <v>280</v>
      </c>
      <c r="B304" s="2" t="s">
        <v>1220</v>
      </c>
      <c r="C304" s="4" t="s">
        <v>279</v>
      </c>
      <c r="D304" s="9">
        <v>7.1504629629629626E-2</v>
      </c>
      <c r="E304" s="3" t="s">
        <v>865</v>
      </c>
      <c r="F304" s="1"/>
      <c r="G304" s="17"/>
      <c r="H304" s="2">
        <f>7.2*1000</f>
        <v>7200</v>
      </c>
      <c r="I304" s="6">
        <v>7.1504629629629626E-2</v>
      </c>
      <c r="J304" s="7" t="s">
        <v>762</v>
      </c>
      <c r="K304" s="2"/>
      <c r="L304" s="2"/>
      <c r="M304" s="2"/>
      <c r="N304" s="2"/>
      <c r="O304" s="2"/>
      <c r="P304" s="2"/>
      <c r="Q304" s="2"/>
      <c r="R304" s="2"/>
      <c r="S304" s="2"/>
      <c r="T304" s="2"/>
      <c r="U304" s="2"/>
      <c r="V304" s="2"/>
      <c r="W304" s="2"/>
    </row>
    <row r="305" spans="1:23" x14ac:dyDescent="0.25">
      <c r="A305" s="2">
        <v>281</v>
      </c>
      <c r="B305" s="2" t="s">
        <v>1221</v>
      </c>
      <c r="C305" s="4" t="s">
        <v>280</v>
      </c>
      <c r="D305" s="9">
        <v>9.6643518518518531E-2</v>
      </c>
      <c r="E305" s="3" t="s">
        <v>855</v>
      </c>
      <c r="F305" s="1"/>
      <c r="G305" s="17"/>
      <c r="H305" s="2">
        <f>20*1000</f>
        <v>20000</v>
      </c>
      <c r="I305" s="6">
        <v>9.6643518518518531E-2</v>
      </c>
      <c r="J305" s="7" t="s">
        <v>762</v>
      </c>
      <c r="K305" s="2"/>
      <c r="L305" s="2"/>
      <c r="M305" s="2"/>
      <c r="N305" s="2"/>
      <c r="O305" s="2"/>
      <c r="P305" s="2"/>
      <c r="Q305" s="2"/>
      <c r="R305" s="2"/>
      <c r="S305" s="2"/>
      <c r="T305" s="2"/>
      <c r="U305" s="2"/>
      <c r="V305" s="2"/>
      <c r="W305" s="2"/>
    </row>
    <row r="306" spans="1:23" x14ac:dyDescent="0.25">
      <c r="A306" s="2">
        <v>282</v>
      </c>
      <c r="B306" s="2" t="s">
        <v>1222</v>
      </c>
      <c r="C306" s="4" t="s">
        <v>281</v>
      </c>
      <c r="D306" s="9">
        <v>7.0729166666666662E-2</v>
      </c>
      <c r="E306" s="3" t="s">
        <v>815</v>
      </c>
      <c r="F306" s="1"/>
      <c r="G306" s="17"/>
      <c r="H306" s="2">
        <f>11*1000</f>
        <v>11000</v>
      </c>
      <c r="I306" s="6">
        <v>7.0729166666666662E-2</v>
      </c>
      <c r="J306" s="7" t="s">
        <v>762</v>
      </c>
      <c r="K306" s="2"/>
      <c r="L306" s="2"/>
      <c r="M306" s="2"/>
      <c r="N306" s="2"/>
      <c r="O306" s="2"/>
      <c r="P306" s="2"/>
      <c r="Q306" s="2"/>
      <c r="R306" s="2"/>
      <c r="S306" s="2"/>
      <c r="T306" s="2"/>
      <c r="U306" s="2"/>
      <c r="V306" s="2"/>
      <c r="W306" s="2"/>
    </row>
    <row r="307" spans="1:23" x14ac:dyDescent="0.25">
      <c r="A307" s="2">
        <v>283</v>
      </c>
      <c r="B307" s="2" t="s">
        <v>1223</v>
      </c>
      <c r="C307" s="4" t="s">
        <v>282</v>
      </c>
      <c r="D307" s="9">
        <v>8.3668981481481483E-2</v>
      </c>
      <c r="E307" s="3" t="s">
        <v>784</v>
      </c>
      <c r="F307" s="1"/>
      <c r="G307" s="17"/>
      <c r="H307" s="2">
        <f>10*1000</f>
        <v>10000</v>
      </c>
      <c r="I307" s="6">
        <v>8.3668981481481483E-2</v>
      </c>
      <c r="J307" s="7" t="s">
        <v>762</v>
      </c>
      <c r="K307" s="2"/>
      <c r="L307" s="2"/>
      <c r="M307" s="2"/>
      <c r="N307" s="2"/>
      <c r="O307" s="2"/>
      <c r="P307" s="2"/>
      <c r="Q307" s="2"/>
      <c r="R307" s="2"/>
      <c r="S307" s="2"/>
      <c r="T307" s="2"/>
      <c r="U307" s="2"/>
      <c r="V307" s="2"/>
      <c r="W307" s="2"/>
    </row>
    <row r="308" spans="1:23" x14ac:dyDescent="0.25">
      <c r="A308" s="2">
        <v>284</v>
      </c>
      <c r="B308" s="2" t="s">
        <v>1224</v>
      </c>
      <c r="C308" s="4" t="s">
        <v>283</v>
      </c>
      <c r="D308" s="9">
        <v>7.5624999999999998E-2</v>
      </c>
      <c r="E308" s="3" t="s">
        <v>833</v>
      </c>
      <c r="F308" s="1"/>
      <c r="G308" s="17"/>
      <c r="H308" s="2">
        <f>4.7*1000</f>
        <v>4700</v>
      </c>
      <c r="I308" s="6">
        <v>7.5624999999999998E-2</v>
      </c>
      <c r="J308" s="7" t="s">
        <v>762</v>
      </c>
      <c r="K308" s="2"/>
      <c r="L308" s="2"/>
      <c r="M308" s="2"/>
      <c r="N308" s="2"/>
      <c r="O308" s="2"/>
      <c r="P308" s="2"/>
      <c r="Q308" s="2"/>
      <c r="R308" s="2"/>
      <c r="S308" s="2"/>
      <c r="T308" s="2"/>
      <c r="U308" s="2"/>
      <c r="V308" s="2"/>
      <c r="W308" s="2"/>
    </row>
    <row r="309" spans="1:23" x14ac:dyDescent="0.25">
      <c r="A309" s="2">
        <v>285</v>
      </c>
      <c r="B309" s="2" t="s">
        <v>1225</v>
      </c>
      <c r="C309" s="4" t="s">
        <v>284</v>
      </c>
      <c r="D309" s="8">
        <v>1.1083333333333334</v>
      </c>
      <c r="E309" s="3" t="s">
        <v>866</v>
      </c>
      <c r="F309" s="1"/>
      <c r="G309" s="17"/>
      <c r="H309" s="2">
        <f>6.7*1000</f>
        <v>6700</v>
      </c>
      <c r="I309" s="6">
        <v>1.8472222222222223E-2</v>
      </c>
      <c r="J309" s="7" t="s">
        <v>762</v>
      </c>
      <c r="K309" s="2"/>
      <c r="L309" s="2"/>
      <c r="M309" s="2"/>
      <c r="N309" s="2"/>
      <c r="O309" s="2"/>
      <c r="P309" s="2"/>
      <c r="Q309" s="2"/>
      <c r="R309" s="2"/>
      <c r="S309" s="2"/>
      <c r="T309" s="2"/>
      <c r="U309" s="2"/>
      <c r="V309" s="2"/>
      <c r="W309" s="2"/>
    </row>
    <row r="310" spans="1:23" x14ac:dyDescent="0.25">
      <c r="A310" s="2">
        <v>286</v>
      </c>
      <c r="B310" s="2" t="s">
        <v>1226</v>
      </c>
      <c r="C310" s="4" t="s">
        <v>285</v>
      </c>
      <c r="D310" s="9">
        <v>9.5694444444444457E-2</v>
      </c>
      <c r="E310" s="3" t="s">
        <v>815</v>
      </c>
      <c r="F310" s="1"/>
      <c r="G310" s="17"/>
      <c r="H310" s="2">
        <f>11*1000</f>
        <v>11000</v>
      </c>
      <c r="I310" s="6">
        <v>9.5694444444444457E-2</v>
      </c>
      <c r="J310" s="7" t="s">
        <v>763</v>
      </c>
      <c r="K310" s="2"/>
      <c r="L310" s="2"/>
      <c r="M310" s="2"/>
      <c r="N310" s="2"/>
      <c r="O310" s="2"/>
      <c r="P310" s="2"/>
      <c r="Q310" s="2"/>
      <c r="R310" s="2"/>
      <c r="S310" s="2"/>
      <c r="T310" s="2"/>
      <c r="U310" s="2"/>
      <c r="V310" s="2"/>
      <c r="W310" s="2"/>
    </row>
    <row r="311" spans="1:23" x14ac:dyDescent="0.25">
      <c r="A311" s="2">
        <v>287</v>
      </c>
      <c r="B311" s="2" t="s">
        <v>1227</v>
      </c>
      <c r="C311" s="4" t="s">
        <v>286</v>
      </c>
      <c r="D311" s="9">
        <v>8.5358796296296294E-2</v>
      </c>
      <c r="E311" s="3" t="s">
        <v>796</v>
      </c>
      <c r="F311" s="1"/>
      <c r="G311" s="17"/>
      <c r="H311" s="2">
        <f>14*1000</f>
        <v>14000</v>
      </c>
      <c r="I311" s="6">
        <v>8.5358796296296294E-2</v>
      </c>
      <c r="J311" s="7" t="s">
        <v>763</v>
      </c>
      <c r="K311" s="2"/>
      <c r="L311" s="2"/>
      <c r="M311" s="2"/>
      <c r="N311" s="2"/>
      <c r="O311" s="2"/>
      <c r="P311" s="2"/>
      <c r="Q311" s="2"/>
      <c r="R311" s="2"/>
      <c r="S311" s="2"/>
      <c r="T311" s="2"/>
      <c r="U311" s="2"/>
      <c r="V311" s="2"/>
      <c r="W311" s="2"/>
    </row>
    <row r="312" spans="1:23" x14ac:dyDescent="0.25">
      <c r="A312" s="2">
        <v>288</v>
      </c>
      <c r="B312" s="2" t="s">
        <v>1228</v>
      </c>
      <c r="C312" s="4" t="s">
        <v>287</v>
      </c>
      <c r="D312" s="9">
        <v>5.6840277777777781E-2</v>
      </c>
      <c r="E312" s="3" t="s">
        <v>800</v>
      </c>
      <c r="F312" s="1"/>
      <c r="G312" s="17"/>
      <c r="H312" s="2">
        <f>6.9*1000</f>
        <v>6900</v>
      </c>
      <c r="I312" s="6">
        <v>5.6840277777777781E-2</v>
      </c>
      <c r="J312" s="7" t="s">
        <v>763</v>
      </c>
      <c r="K312" s="2"/>
      <c r="L312" s="2"/>
      <c r="M312" s="2"/>
      <c r="N312" s="2"/>
      <c r="O312" s="2"/>
      <c r="P312" s="2"/>
      <c r="Q312" s="2"/>
      <c r="R312" s="2"/>
      <c r="S312" s="2"/>
      <c r="T312" s="2"/>
      <c r="U312" s="2"/>
      <c r="V312" s="2"/>
      <c r="W312" s="2"/>
    </row>
    <row r="313" spans="1:23" x14ac:dyDescent="0.25">
      <c r="A313" s="2">
        <v>289</v>
      </c>
      <c r="B313" s="2" t="s">
        <v>1229</v>
      </c>
      <c r="C313" s="4" t="s">
        <v>288</v>
      </c>
      <c r="D313" s="9">
        <v>7.4872685185185181E-2</v>
      </c>
      <c r="E313" s="3" t="s">
        <v>828</v>
      </c>
      <c r="F313" s="1"/>
      <c r="G313" s="17"/>
      <c r="H313" s="2">
        <f>22*1000</f>
        <v>22000</v>
      </c>
      <c r="I313" s="6">
        <v>7.4872685185185181E-2</v>
      </c>
      <c r="J313" s="7" t="s">
        <v>763</v>
      </c>
      <c r="K313" s="2"/>
      <c r="L313" s="2"/>
      <c r="M313" s="2"/>
      <c r="N313" s="2"/>
      <c r="O313" s="2"/>
      <c r="P313" s="2"/>
      <c r="Q313" s="2"/>
      <c r="R313" s="2"/>
      <c r="S313" s="2"/>
      <c r="T313" s="2"/>
      <c r="U313" s="2"/>
      <c r="V313" s="2"/>
      <c r="W313" s="2"/>
    </row>
    <row r="314" spans="1:23" x14ac:dyDescent="0.25">
      <c r="A314" s="2">
        <v>290</v>
      </c>
      <c r="B314" s="2" t="s">
        <v>1230</v>
      </c>
      <c r="C314" s="4" t="s">
        <v>289</v>
      </c>
      <c r="D314" s="9">
        <v>8.1319444444444444E-2</v>
      </c>
      <c r="E314" s="3" t="s">
        <v>867</v>
      </c>
      <c r="F314" s="1"/>
      <c r="G314" s="17"/>
      <c r="H314" s="2">
        <f>13*1000</f>
        <v>13000</v>
      </c>
      <c r="I314" s="6">
        <v>8.1319444444444444E-2</v>
      </c>
      <c r="J314" s="7" t="s">
        <v>763</v>
      </c>
      <c r="K314" s="2"/>
      <c r="L314" s="2"/>
      <c r="M314" s="2"/>
      <c r="N314" s="2"/>
      <c r="O314" s="2"/>
      <c r="P314" s="2"/>
      <c r="Q314" s="2"/>
      <c r="R314" s="2"/>
      <c r="S314" s="2"/>
      <c r="T314" s="2"/>
      <c r="U314" s="2"/>
      <c r="V314" s="2"/>
      <c r="W314" s="2"/>
    </row>
    <row r="315" spans="1:23" x14ac:dyDescent="0.25">
      <c r="A315" s="2">
        <v>291</v>
      </c>
      <c r="B315" s="2" t="s">
        <v>1231</v>
      </c>
      <c r="C315" s="4" t="s">
        <v>290</v>
      </c>
      <c r="D315" s="9">
        <v>6.4849537037037039E-2</v>
      </c>
      <c r="E315" s="3" t="s">
        <v>868</v>
      </c>
      <c r="F315" s="1"/>
      <c r="G315" s="17"/>
      <c r="H315" s="2">
        <f>51*1000</f>
        <v>51000</v>
      </c>
      <c r="I315" s="6">
        <v>6.4849537037037039E-2</v>
      </c>
      <c r="J315" s="7" t="s">
        <v>763</v>
      </c>
      <c r="K315" s="2"/>
      <c r="L315" s="2"/>
      <c r="M315" s="2"/>
      <c r="N315" s="2"/>
      <c r="O315" s="2"/>
      <c r="P315" s="2"/>
      <c r="Q315" s="2"/>
      <c r="R315" s="2"/>
      <c r="S315" s="2"/>
      <c r="T315" s="2"/>
      <c r="U315" s="2"/>
      <c r="V315" s="2"/>
      <c r="W315" s="2"/>
    </row>
    <row r="316" spans="1:23" x14ac:dyDescent="0.25">
      <c r="A316" s="2">
        <v>292</v>
      </c>
      <c r="B316" s="2" t="s">
        <v>1232</v>
      </c>
      <c r="C316" s="4" t="s">
        <v>291</v>
      </c>
      <c r="D316" s="9">
        <v>4.9687499999999996E-2</v>
      </c>
      <c r="E316" s="3" t="s">
        <v>815</v>
      </c>
      <c r="F316" s="1"/>
      <c r="G316" s="17"/>
      <c r="H316" s="2">
        <f>11*1000</f>
        <v>11000</v>
      </c>
      <c r="I316" s="6">
        <v>4.9687499999999996E-2</v>
      </c>
      <c r="J316" s="7" t="s">
        <v>763</v>
      </c>
      <c r="K316" s="2"/>
      <c r="L316" s="2"/>
      <c r="M316" s="2"/>
      <c r="N316" s="2"/>
      <c r="O316" s="2"/>
      <c r="P316" s="2"/>
      <c r="Q316" s="2"/>
      <c r="R316" s="2"/>
      <c r="S316" s="2"/>
      <c r="T316" s="2"/>
      <c r="U316" s="2"/>
      <c r="V316" s="2"/>
      <c r="W316" s="2"/>
    </row>
    <row r="317" spans="1:23" x14ac:dyDescent="0.25">
      <c r="A317" s="2">
        <v>293</v>
      </c>
      <c r="B317" s="2" t="s">
        <v>1233</v>
      </c>
      <c r="C317" s="4" t="s">
        <v>292</v>
      </c>
      <c r="D317" s="9">
        <v>6.6412037037037033E-2</v>
      </c>
      <c r="E317" s="3" t="s">
        <v>830</v>
      </c>
      <c r="F317" s="1"/>
      <c r="G317" s="17"/>
      <c r="H317" s="2">
        <f>19*1000</f>
        <v>19000</v>
      </c>
      <c r="I317" s="6">
        <v>6.6412037037037033E-2</v>
      </c>
      <c r="J317" s="7" t="s">
        <v>763</v>
      </c>
      <c r="K317" s="2"/>
      <c r="L317" s="2"/>
      <c r="M317" s="2"/>
      <c r="N317" s="2"/>
      <c r="O317" s="2"/>
      <c r="P317" s="2"/>
      <c r="Q317" s="2"/>
      <c r="R317" s="2"/>
      <c r="S317" s="2"/>
      <c r="T317" s="2"/>
      <c r="U317" s="2"/>
      <c r="V317" s="2"/>
      <c r="W317" s="2"/>
    </row>
    <row r="318" spans="1:23" x14ac:dyDescent="0.25">
      <c r="A318" s="2">
        <v>294</v>
      </c>
      <c r="B318" s="2" t="s">
        <v>1234</v>
      </c>
      <c r="C318" s="4" t="s">
        <v>293</v>
      </c>
      <c r="D318" s="5">
        <v>0.72013888888888899</v>
      </c>
      <c r="E318" s="3" t="s">
        <v>830</v>
      </c>
      <c r="F318" s="1"/>
      <c r="G318" s="17"/>
      <c r="H318" s="2">
        <f>19*1000</f>
        <v>19000</v>
      </c>
      <c r="I318" s="6">
        <v>1.2002314814814815E-2</v>
      </c>
      <c r="J318" s="7" t="s">
        <v>763</v>
      </c>
      <c r="K318" s="2"/>
      <c r="L318" s="2"/>
      <c r="M318" s="2"/>
      <c r="N318" s="2"/>
      <c r="O318" s="2"/>
      <c r="P318" s="2"/>
      <c r="Q318" s="2"/>
      <c r="R318" s="2"/>
      <c r="S318" s="2"/>
      <c r="T318" s="2"/>
      <c r="U318" s="2"/>
      <c r="V318" s="2"/>
      <c r="W318" s="2"/>
    </row>
    <row r="319" spans="1:23" x14ac:dyDescent="0.25">
      <c r="A319" s="2">
        <v>295</v>
      </c>
      <c r="B319" s="2" t="s">
        <v>1235</v>
      </c>
      <c r="C319" s="4" t="s">
        <v>294</v>
      </c>
      <c r="D319" s="5">
        <v>0.45208333333333334</v>
      </c>
      <c r="E319" s="3" t="s">
        <v>822</v>
      </c>
      <c r="F319" s="1"/>
      <c r="G319" s="17"/>
      <c r="H319" s="2">
        <f>3.5*1000</f>
        <v>3500</v>
      </c>
      <c r="I319" s="6">
        <v>7.5347222222222213E-3</v>
      </c>
      <c r="J319" s="7" t="s">
        <v>763</v>
      </c>
      <c r="K319" s="2"/>
      <c r="L319" s="2"/>
      <c r="M319" s="2"/>
      <c r="N319" s="2"/>
      <c r="O319" s="2"/>
      <c r="P319" s="2"/>
      <c r="Q319" s="2"/>
      <c r="R319" s="2"/>
      <c r="S319" s="2"/>
      <c r="T319" s="2"/>
      <c r="U319" s="2"/>
      <c r="V319" s="2"/>
      <c r="W319" s="2"/>
    </row>
    <row r="320" spans="1:23" x14ac:dyDescent="0.25">
      <c r="A320" s="2">
        <v>296</v>
      </c>
      <c r="B320" s="2" t="s">
        <v>1236</v>
      </c>
      <c r="C320" s="4" t="s">
        <v>295</v>
      </c>
      <c r="D320" s="9">
        <v>7.3854166666666665E-2</v>
      </c>
      <c r="E320" s="3" t="s">
        <v>784</v>
      </c>
      <c r="F320" s="1"/>
      <c r="G320" s="17"/>
      <c r="H320" s="2">
        <f>10*1000</f>
        <v>10000</v>
      </c>
      <c r="I320" s="6">
        <v>7.3854166666666665E-2</v>
      </c>
      <c r="J320" s="7" t="s">
        <v>763</v>
      </c>
      <c r="K320" s="2"/>
      <c r="L320" s="2"/>
      <c r="M320" s="2"/>
      <c r="N320" s="2"/>
      <c r="O320" s="2"/>
      <c r="P320" s="2"/>
      <c r="Q320" s="2"/>
      <c r="R320" s="2"/>
      <c r="S320" s="2"/>
      <c r="T320" s="2"/>
      <c r="U320" s="2"/>
      <c r="V320" s="2"/>
      <c r="W320" s="2"/>
    </row>
    <row r="321" spans="1:23" x14ac:dyDescent="0.25">
      <c r="A321" s="2">
        <v>297</v>
      </c>
      <c r="B321" s="2" t="s">
        <v>1237</v>
      </c>
      <c r="C321" s="4" t="s">
        <v>296</v>
      </c>
      <c r="D321" s="9">
        <v>6.8749999999999992E-2</v>
      </c>
      <c r="E321" s="3" t="s">
        <v>784</v>
      </c>
      <c r="F321" s="1"/>
      <c r="G321" s="17"/>
      <c r="H321" s="2">
        <f>10*1000</f>
        <v>10000</v>
      </c>
      <c r="I321" s="6">
        <v>6.8749999999999992E-2</v>
      </c>
      <c r="J321" s="7" t="s">
        <v>763</v>
      </c>
      <c r="K321" s="2"/>
      <c r="L321" s="2"/>
      <c r="M321" s="2"/>
      <c r="N321" s="2"/>
      <c r="O321" s="2"/>
      <c r="P321" s="2"/>
      <c r="Q321" s="2"/>
      <c r="R321" s="2"/>
      <c r="S321" s="2"/>
      <c r="T321" s="2"/>
      <c r="U321" s="2"/>
      <c r="V321" s="2"/>
      <c r="W321" s="2"/>
    </row>
    <row r="322" spans="1:23" x14ac:dyDescent="0.25">
      <c r="A322" s="2">
        <v>298</v>
      </c>
      <c r="B322" s="2" t="s">
        <v>1238</v>
      </c>
      <c r="C322" s="4" t="s">
        <v>297</v>
      </c>
      <c r="D322" s="8">
        <v>1.2951388888888888</v>
      </c>
      <c r="E322" s="3" t="s">
        <v>797</v>
      </c>
      <c r="F322" s="1"/>
      <c r="G322" s="17"/>
      <c r="H322" s="2">
        <f>15*1000</f>
        <v>15000</v>
      </c>
      <c r="I322" s="6">
        <v>2.1585648148148145E-2</v>
      </c>
      <c r="J322" s="7" t="s">
        <v>763</v>
      </c>
      <c r="K322" s="2"/>
      <c r="L322" s="2"/>
      <c r="M322" s="2"/>
      <c r="N322" s="2"/>
      <c r="O322" s="2"/>
      <c r="P322" s="2"/>
      <c r="Q322" s="2"/>
      <c r="R322" s="2"/>
      <c r="S322" s="2"/>
      <c r="T322" s="2"/>
      <c r="U322" s="2"/>
      <c r="V322" s="2"/>
      <c r="W322" s="2"/>
    </row>
    <row r="323" spans="1:23" x14ac:dyDescent="0.25">
      <c r="A323" s="2">
        <v>299</v>
      </c>
      <c r="B323" s="2" t="s">
        <v>1239</v>
      </c>
      <c r="C323" s="4" t="s">
        <v>298</v>
      </c>
      <c r="D323" s="9">
        <v>6.7662037037037034E-2</v>
      </c>
      <c r="E323" s="3" t="s">
        <v>837</v>
      </c>
      <c r="F323" s="1"/>
      <c r="G323" s="17"/>
      <c r="H323" s="2">
        <f>3.1*1000</f>
        <v>3100</v>
      </c>
      <c r="I323" s="6">
        <v>6.7662037037037034E-2</v>
      </c>
      <c r="J323" s="7" t="s">
        <v>763</v>
      </c>
      <c r="K323" s="2"/>
      <c r="L323" s="2"/>
      <c r="M323" s="2"/>
      <c r="N323" s="2"/>
      <c r="O323" s="2"/>
      <c r="P323" s="2"/>
      <c r="Q323" s="2"/>
      <c r="R323" s="2"/>
      <c r="S323" s="2"/>
      <c r="T323" s="2"/>
      <c r="U323" s="2"/>
      <c r="V323" s="2"/>
      <c r="W323" s="2"/>
    </row>
    <row r="324" spans="1:23" x14ac:dyDescent="0.25">
      <c r="A324" s="2">
        <v>300</v>
      </c>
      <c r="B324" s="2" t="s">
        <v>1240</v>
      </c>
      <c r="C324" s="4" t="s">
        <v>299</v>
      </c>
      <c r="D324" s="9">
        <v>0.11447916666666667</v>
      </c>
      <c r="E324" s="3" t="s">
        <v>864</v>
      </c>
      <c r="F324" s="1"/>
      <c r="G324" s="17"/>
      <c r="H324" s="2">
        <f>27*1000</f>
        <v>27000</v>
      </c>
      <c r="I324" s="6">
        <v>0.11447916666666667</v>
      </c>
      <c r="J324" s="7" t="s">
        <v>763</v>
      </c>
      <c r="K324" s="2"/>
      <c r="L324" s="2"/>
      <c r="M324" s="2"/>
      <c r="N324" s="2"/>
      <c r="O324" s="2"/>
      <c r="P324" s="2"/>
      <c r="Q324" s="2"/>
      <c r="R324" s="2"/>
      <c r="S324" s="2"/>
      <c r="T324" s="2"/>
      <c r="U324" s="2"/>
      <c r="V324" s="2"/>
      <c r="W324" s="2"/>
    </row>
    <row r="325" spans="1:23" x14ac:dyDescent="0.25">
      <c r="A325" s="2">
        <v>301</v>
      </c>
      <c r="B325" s="2" t="s">
        <v>1241</v>
      </c>
      <c r="C325" s="4" t="s">
        <v>300</v>
      </c>
      <c r="D325" s="9">
        <v>9.5578703703703694E-2</v>
      </c>
      <c r="E325" s="3" t="s">
        <v>844</v>
      </c>
      <c r="F325" s="1"/>
      <c r="G325" s="17"/>
      <c r="H325" s="2">
        <f>4.6*1000</f>
        <v>4600</v>
      </c>
      <c r="I325" s="6">
        <v>9.5578703703703694E-2</v>
      </c>
      <c r="J325" s="7" t="s">
        <v>763</v>
      </c>
      <c r="K325" s="2"/>
      <c r="L325" s="2"/>
      <c r="M325" s="2"/>
      <c r="N325" s="2"/>
      <c r="O325" s="2"/>
      <c r="P325" s="2"/>
      <c r="Q325" s="2"/>
      <c r="R325" s="2"/>
      <c r="S325" s="2"/>
      <c r="T325" s="2"/>
      <c r="U325" s="2"/>
      <c r="V325" s="2"/>
      <c r="W325" s="2"/>
    </row>
    <row r="326" spans="1:23" x14ac:dyDescent="0.25">
      <c r="A326" s="2">
        <v>302</v>
      </c>
      <c r="B326" s="2" t="s">
        <v>1242</v>
      </c>
      <c r="C326" s="4" t="s">
        <v>301</v>
      </c>
      <c r="D326" s="8">
        <v>2.4284722222222221</v>
      </c>
      <c r="E326" s="3" t="s">
        <v>864</v>
      </c>
      <c r="F326" s="1"/>
      <c r="G326" s="17"/>
      <c r="H326" s="2">
        <f>27*1000</f>
        <v>27000</v>
      </c>
      <c r="I326" s="6">
        <v>4.0474537037037038E-2</v>
      </c>
      <c r="J326" s="7" t="s">
        <v>763</v>
      </c>
      <c r="K326" s="2"/>
      <c r="L326" s="2"/>
      <c r="M326" s="2"/>
      <c r="N326" s="2"/>
      <c r="O326" s="2"/>
      <c r="P326" s="2"/>
      <c r="Q326" s="2"/>
      <c r="R326" s="2"/>
      <c r="S326" s="2"/>
      <c r="T326" s="2"/>
      <c r="U326" s="2"/>
      <c r="V326" s="2"/>
      <c r="W326" s="2"/>
    </row>
    <row r="327" spans="1:23" x14ac:dyDescent="0.25">
      <c r="A327" s="2">
        <v>303</v>
      </c>
      <c r="B327" s="2" t="s">
        <v>1243</v>
      </c>
      <c r="C327" s="4" t="s">
        <v>302</v>
      </c>
      <c r="D327" s="9">
        <v>9.9988425925925925E-2</v>
      </c>
      <c r="E327" s="3" t="s">
        <v>834</v>
      </c>
      <c r="F327" s="1"/>
      <c r="G327" s="17"/>
      <c r="H327" s="2">
        <f>7.5*1000</f>
        <v>7500</v>
      </c>
      <c r="I327" s="6">
        <v>9.9988425925925925E-2</v>
      </c>
      <c r="J327" s="7" t="s">
        <v>763</v>
      </c>
      <c r="K327" s="2"/>
      <c r="L327" s="2"/>
      <c r="M327" s="2"/>
      <c r="N327" s="2"/>
      <c r="O327" s="2"/>
      <c r="P327" s="2"/>
      <c r="Q327" s="2"/>
      <c r="R327" s="2"/>
      <c r="S327" s="2"/>
      <c r="T327" s="2"/>
      <c r="U327" s="2"/>
      <c r="V327" s="2"/>
      <c r="W327" s="2"/>
    </row>
    <row r="328" spans="1:23" x14ac:dyDescent="0.25">
      <c r="A328" s="2">
        <v>304</v>
      </c>
      <c r="B328" s="2" t="s">
        <v>1244</v>
      </c>
      <c r="C328" s="4" t="s">
        <v>303</v>
      </c>
      <c r="D328" s="9">
        <v>8.6851851851851847E-2</v>
      </c>
      <c r="E328" s="3" t="s">
        <v>869</v>
      </c>
      <c r="F328" s="1"/>
      <c r="G328" s="17"/>
      <c r="H328" s="2">
        <f>5.7*1000</f>
        <v>5700</v>
      </c>
      <c r="I328" s="6">
        <v>8.6851851851851847E-2</v>
      </c>
      <c r="J328" s="7" t="s">
        <v>763</v>
      </c>
      <c r="K328" s="2"/>
      <c r="L328" s="2"/>
      <c r="M328" s="2"/>
      <c r="N328" s="2"/>
      <c r="O328" s="2"/>
      <c r="P328" s="2"/>
      <c r="Q328" s="2"/>
      <c r="R328" s="2"/>
      <c r="S328" s="2"/>
      <c r="T328" s="2"/>
      <c r="U328" s="2"/>
      <c r="V328" s="2"/>
      <c r="W328" s="2"/>
    </row>
    <row r="329" spans="1:23" x14ac:dyDescent="0.25">
      <c r="A329" s="2">
        <v>305</v>
      </c>
      <c r="B329" s="2" t="s">
        <v>1245</v>
      </c>
      <c r="C329" s="4" t="s">
        <v>304</v>
      </c>
      <c r="D329" s="9">
        <v>0.1057523148148148</v>
      </c>
      <c r="E329" s="3" t="s">
        <v>855</v>
      </c>
      <c r="F329" s="1"/>
      <c r="G329" s="17"/>
      <c r="H329" s="2">
        <f>20*1000</f>
        <v>20000</v>
      </c>
      <c r="I329" s="6">
        <v>0.1057523148148148</v>
      </c>
      <c r="J329" s="7" t="s">
        <v>763</v>
      </c>
      <c r="K329" s="2"/>
      <c r="L329" s="2"/>
      <c r="M329" s="2"/>
      <c r="N329" s="2"/>
      <c r="O329" s="2"/>
      <c r="P329" s="2"/>
      <c r="Q329" s="2"/>
      <c r="R329" s="2"/>
      <c r="S329" s="2"/>
      <c r="T329" s="2"/>
      <c r="U329" s="2"/>
      <c r="V329" s="2"/>
      <c r="W329" s="2"/>
    </row>
    <row r="330" spans="1:23" x14ac:dyDescent="0.25">
      <c r="A330" s="2">
        <v>306</v>
      </c>
      <c r="B330" s="2" t="s">
        <v>1246</v>
      </c>
      <c r="C330" s="4" t="s">
        <v>305</v>
      </c>
      <c r="D330" s="9">
        <v>5.4166666666666669E-2</v>
      </c>
      <c r="E330" s="3" t="s">
        <v>826</v>
      </c>
      <c r="F330" s="1"/>
      <c r="G330" s="17"/>
      <c r="H330" s="2">
        <f>6.3*1000</f>
        <v>6300</v>
      </c>
      <c r="I330" s="6">
        <v>5.4166666666666669E-2</v>
      </c>
      <c r="J330" s="7" t="s">
        <v>763</v>
      </c>
      <c r="K330" s="2"/>
      <c r="L330" s="2"/>
      <c r="M330" s="2"/>
      <c r="N330" s="2"/>
      <c r="O330" s="2"/>
      <c r="P330" s="2"/>
      <c r="Q330" s="2"/>
      <c r="R330" s="2"/>
      <c r="S330" s="2"/>
      <c r="T330" s="2"/>
      <c r="U330" s="2"/>
      <c r="V330" s="2"/>
      <c r="W330" s="2"/>
    </row>
    <row r="331" spans="1:23" x14ac:dyDescent="0.25">
      <c r="A331" s="2">
        <v>307</v>
      </c>
      <c r="B331" s="2" t="s">
        <v>1247</v>
      </c>
      <c r="C331" s="4" t="s">
        <v>306</v>
      </c>
      <c r="D331" s="9">
        <v>7.5856481481481483E-2</v>
      </c>
      <c r="E331" s="3" t="s">
        <v>842</v>
      </c>
      <c r="F331" s="1"/>
      <c r="G331" s="17"/>
      <c r="H331" s="2">
        <f>6.8*1000</f>
        <v>6800</v>
      </c>
      <c r="I331" s="6">
        <v>7.5856481481481483E-2</v>
      </c>
      <c r="J331" s="7" t="s">
        <v>763</v>
      </c>
      <c r="K331" s="2"/>
      <c r="L331" s="2"/>
      <c r="M331" s="2"/>
      <c r="N331" s="2"/>
      <c r="O331" s="2"/>
      <c r="P331" s="2"/>
      <c r="Q331" s="2"/>
      <c r="R331" s="2"/>
      <c r="S331" s="2"/>
      <c r="T331" s="2"/>
      <c r="U331" s="2"/>
      <c r="V331" s="2"/>
      <c r="W331" s="2"/>
    </row>
    <row r="332" spans="1:23" x14ac:dyDescent="0.25">
      <c r="A332" s="2">
        <v>308</v>
      </c>
      <c r="B332" s="2" t="s">
        <v>1248</v>
      </c>
      <c r="C332" s="4" t="s">
        <v>307</v>
      </c>
      <c r="D332" s="9">
        <v>6.2291666666666669E-2</v>
      </c>
      <c r="E332" s="3" t="s">
        <v>852</v>
      </c>
      <c r="F332" s="1"/>
      <c r="G332" s="17"/>
      <c r="H332" s="2">
        <f>9.9*1000</f>
        <v>9900</v>
      </c>
      <c r="I332" s="6">
        <v>6.2291666666666669E-2</v>
      </c>
      <c r="J332" s="7" t="s">
        <v>763</v>
      </c>
      <c r="K332" s="2"/>
      <c r="L332" s="2"/>
      <c r="M332" s="2"/>
      <c r="N332" s="2"/>
      <c r="O332" s="2"/>
      <c r="P332" s="2"/>
      <c r="Q332" s="2"/>
      <c r="R332" s="2"/>
      <c r="S332" s="2"/>
      <c r="T332" s="2"/>
      <c r="U332" s="2"/>
      <c r="V332" s="2"/>
      <c r="W332" s="2"/>
    </row>
    <row r="333" spans="1:23" x14ac:dyDescent="0.25">
      <c r="A333" s="2">
        <v>309</v>
      </c>
      <c r="B333" s="2" t="s">
        <v>1249</v>
      </c>
      <c r="C333" s="4" t="s">
        <v>308</v>
      </c>
      <c r="D333" s="5">
        <v>0.23402777777777781</v>
      </c>
      <c r="E333" s="3">
        <v>849</v>
      </c>
      <c r="F333" s="1"/>
      <c r="G333" s="17"/>
      <c r="H333" s="2">
        <f>849</f>
        <v>849</v>
      </c>
      <c r="I333" s="6">
        <v>3.9004629629629632E-3</v>
      </c>
      <c r="J333" s="7" t="s">
        <v>763</v>
      </c>
      <c r="K333" s="2"/>
      <c r="L333" s="2"/>
      <c r="M333" s="2"/>
      <c r="N333" s="2"/>
      <c r="O333" s="2"/>
      <c r="P333" s="2"/>
      <c r="Q333" s="2"/>
      <c r="R333" s="2"/>
      <c r="S333" s="2"/>
      <c r="T333" s="2"/>
      <c r="U333" s="2"/>
      <c r="V333" s="2"/>
      <c r="W333" s="2"/>
    </row>
    <row r="334" spans="1:23" x14ac:dyDescent="0.25">
      <c r="A334" s="2">
        <v>310</v>
      </c>
      <c r="B334" s="2" t="s">
        <v>1250</v>
      </c>
      <c r="C334" s="4" t="s">
        <v>309</v>
      </c>
      <c r="D334" s="5">
        <v>0.23124999999999998</v>
      </c>
      <c r="E334" s="3">
        <v>799</v>
      </c>
      <c r="F334" s="1"/>
      <c r="G334" s="17"/>
      <c r="H334" s="2">
        <f>799</f>
        <v>799</v>
      </c>
      <c r="I334" s="6">
        <v>3.8541666666666668E-3</v>
      </c>
      <c r="J334" s="7" t="s">
        <v>763</v>
      </c>
      <c r="K334" s="2"/>
      <c r="L334" s="2"/>
      <c r="M334" s="2"/>
      <c r="N334" s="2"/>
      <c r="O334" s="2"/>
      <c r="P334" s="2"/>
      <c r="Q334" s="2"/>
      <c r="R334" s="2"/>
      <c r="S334" s="2"/>
      <c r="T334" s="2"/>
      <c r="U334" s="2"/>
      <c r="V334" s="2"/>
      <c r="W334" s="2"/>
    </row>
    <row r="335" spans="1:23" x14ac:dyDescent="0.25">
      <c r="A335" s="2">
        <v>311</v>
      </c>
      <c r="B335" s="2" t="s">
        <v>1251</v>
      </c>
      <c r="C335" s="4" t="s">
        <v>310</v>
      </c>
      <c r="D335" s="5">
        <v>0.29236111111111113</v>
      </c>
      <c r="E335" s="3" t="s">
        <v>827</v>
      </c>
      <c r="F335" s="1"/>
      <c r="G335" s="17"/>
      <c r="H335" s="2">
        <f>1.4*1000</f>
        <v>1400</v>
      </c>
      <c r="I335" s="6">
        <v>4.8726851851851856E-3</v>
      </c>
      <c r="J335" s="7" t="s">
        <v>763</v>
      </c>
      <c r="K335" s="2"/>
      <c r="L335" s="2"/>
      <c r="M335" s="2"/>
      <c r="N335" s="2"/>
      <c r="O335" s="2"/>
      <c r="P335" s="2"/>
      <c r="Q335" s="2"/>
      <c r="R335" s="2"/>
      <c r="S335" s="2"/>
      <c r="T335" s="2"/>
      <c r="U335" s="2"/>
      <c r="V335" s="2"/>
      <c r="W335" s="2"/>
    </row>
    <row r="336" spans="1:23" x14ac:dyDescent="0.25">
      <c r="A336" s="2">
        <v>312</v>
      </c>
      <c r="B336" s="2" t="s">
        <v>1252</v>
      </c>
      <c r="C336" s="4" t="s">
        <v>311</v>
      </c>
      <c r="D336" s="5">
        <v>0.52500000000000002</v>
      </c>
      <c r="E336" s="3" t="s">
        <v>827</v>
      </c>
      <c r="F336" s="1"/>
      <c r="G336" s="17"/>
      <c r="H336" s="2">
        <f>1.4*1000</f>
        <v>1400</v>
      </c>
      <c r="I336" s="6">
        <v>8.7499999999999991E-3</v>
      </c>
      <c r="J336" s="7" t="s">
        <v>763</v>
      </c>
      <c r="K336" s="2"/>
      <c r="L336" s="2"/>
      <c r="M336" s="2"/>
      <c r="N336" s="2"/>
      <c r="O336" s="2"/>
      <c r="P336" s="2"/>
      <c r="Q336" s="2"/>
      <c r="R336" s="2"/>
      <c r="S336" s="2"/>
      <c r="T336" s="2"/>
      <c r="U336" s="2"/>
      <c r="V336" s="2"/>
      <c r="W336" s="2"/>
    </row>
    <row r="337" spans="1:23" x14ac:dyDescent="0.25">
      <c r="A337" s="2">
        <v>313</v>
      </c>
      <c r="B337" s="2" t="s">
        <v>1253</v>
      </c>
      <c r="C337" s="4" t="s">
        <v>312</v>
      </c>
      <c r="D337" s="5">
        <v>0.67083333333333339</v>
      </c>
      <c r="E337" s="3" t="s">
        <v>822</v>
      </c>
      <c r="F337" s="1"/>
      <c r="G337" s="17"/>
      <c r="H337" s="2">
        <f>3.5*1000</f>
        <v>3500</v>
      </c>
      <c r="I337" s="6">
        <v>1.1180555555555556E-2</v>
      </c>
      <c r="J337" s="7" t="s">
        <v>763</v>
      </c>
      <c r="K337" s="2"/>
      <c r="L337" s="2"/>
      <c r="M337" s="2"/>
      <c r="N337" s="2"/>
      <c r="O337" s="2"/>
      <c r="P337" s="2"/>
      <c r="Q337" s="2"/>
      <c r="R337" s="2"/>
      <c r="S337" s="2"/>
      <c r="T337" s="2"/>
      <c r="U337" s="2"/>
      <c r="V337" s="2"/>
      <c r="W337" s="2"/>
    </row>
    <row r="338" spans="1:23" x14ac:dyDescent="0.25">
      <c r="A338" s="2">
        <v>314</v>
      </c>
      <c r="B338" s="2" t="s">
        <v>1254</v>
      </c>
      <c r="C338" s="4" t="s">
        <v>313</v>
      </c>
      <c r="D338" s="8">
        <v>1.4798611111111111</v>
      </c>
      <c r="E338" s="3" t="s">
        <v>829</v>
      </c>
      <c r="F338" s="1"/>
      <c r="G338" s="17"/>
      <c r="H338" s="2">
        <f>2.6*1000</f>
        <v>2600</v>
      </c>
      <c r="I338" s="6">
        <v>2.4664351851851851E-2</v>
      </c>
      <c r="J338" s="7" t="s">
        <v>763</v>
      </c>
      <c r="K338" s="2"/>
      <c r="L338" s="2"/>
      <c r="M338" s="2"/>
      <c r="N338" s="2"/>
      <c r="O338" s="2"/>
      <c r="P338" s="2"/>
      <c r="Q338" s="2"/>
      <c r="R338" s="2"/>
      <c r="S338" s="2"/>
      <c r="T338" s="2"/>
      <c r="U338" s="2"/>
      <c r="V338" s="2"/>
      <c r="W338" s="2"/>
    </row>
    <row r="339" spans="1:23" x14ac:dyDescent="0.25">
      <c r="A339" s="2">
        <v>315</v>
      </c>
      <c r="B339" s="2" t="s">
        <v>1255</v>
      </c>
      <c r="C339" s="4" t="s">
        <v>314</v>
      </c>
      <c r="D339" s="8">
        <v>1.3701388888888888</v>
      </c>
      <c r="E339" s="3" t="s">
        <v>809</v>
      </c>
      <c r="F339" s="1"/>
      <c r="G339" s="17"/>
      <c r="H339" s="2">
        <f>2.9*1000</f>
        <v>2900</v>
      </c>
      <c r="I339" s="6">
        <v>2.2835648148148147E-2</v>
      </c>
      <c r="J339" s="7" t="s">
        <v>763</v>
      </c>
      <c r="K339" s="2"/>
      <c r="L339" s="2"/>
      <c r="M339" s="2"/>
      <c r="N339" s="2"/>
      <c r="O339" s="2"/>
      <c r="P339" s="2"/>
      <c r="Q339" s="2"/>
      <c r="R339" s="2"/>
      <c r="S339" s="2"/>
      <c r="T339" s="2"/>
      <c r="U339" s="2"/>
      <c r="V339" s="2"/>
      <c r="W339" s="2"/>
    </row>
    <row r="340" spans="1:23" x14ac:dyDescent="0.25">
      <c r="A340" s="2">
        <v>316</v>
      </c>
      <c r="B340" s="2" t="s">
        <v>1256</v>
      </c>
      <c r="C340" s="4" t="s">
        <v>315</v>
      </c>
      <c r="D340" s="8">
        <v>1.2569444444444444</v>
      </c>
      <c r="E340" s="3" t="s">
        <v>859</v>
      </c>
      <c r="F340" s="1"/>
      <c r="G340" s="17"/>
      <c r="H340" s="2">
        <f>6*1000</f>
        <v>6000</v>
      </c>
      <c r="I340" s="6">
        <v>2.0949074074074075E-2</v>
      </c>
      <c r="J340" s="7" t="s">
        <v>763</v>
      </c>
      <c r="K340" s="2"/>
      <c r="L340" s="2"/>
      <c r="M340" s="2"/>
      <c r="N340" s="2"/>
      <c r="O340" s="2"/>
      <c r="P340" s="2"/>
      <c r="Q340" s="2"/>
      <c r="R340" s="2"/>
      <c r="S340" s="2"/>
      <c r="T340" s="2"/>
      <c r="U340" s="2"/>
      <c r="V340" s="2"/>
      <c r="W340" s="2"/>
    </row>
    <row r="341" spans="1:23" x14ac:dyDescent="0.25">
      <c r="A341" s="2">
        <v>317</v>
      </c>
      <c r="B341" s="2" t="s">
        <v>1257</v>
      </c>
      <c r="C341" s="4" t="s">
        <v>316</v>
      </c>
      <c r="D341" s="5">
        <v>0.6958333333333333</v>
      </c>
      <c r="E341" s="3" t="s">
        <v>802</v>
      </c>
      <c r="F341" s="1"/>
      <c r="G341" s="17"/>
      <c r="H341" s="2">
        <f>3*1000</f>
        <v>3000</v>
      </c>
      <c r="I341" s="6">
        <v>1.1597222222222222E-2</v>
      </c>
      <c r="J341" s="7" t="s">
        <v>763</v>
      </c>
      <c r="K341" s="2"/>
      <c r="L341" s="2"/>
      <c r="M341" s="2"/>
      <c r="N341" s="2"/>
      <c r="O341" s="2"/>
      <c r="P341" s="2"/>
      <c r="Q341" s="2"/>
      <c r="R341" s="2"/>
      <c r="S341" s="2"/>
      <c r="T341" s="2"/>
      <c r="U341" s="2"/>
      <c r="V341" s="2"/>
      <c r="W341" s="2"/>
    </row>
    <row r="342" spans="1:23" x14ac:dyDescent="0.25">
      <c r="A342" s="2">
        <v>318</v>
      </c>
      <c r="B342" s="2" t="s">
        <v>1258</v>
      </c>
      <c r="C342" s="4" t="s">
        <v>317</v>
      </c>
      <c r="D342" s="9">
        <v>6.6006944444444438E-2</v>
      </c>
      <c r="E342" s="3" t="s">
        <v>870</v>
      </c>
      <c r="F342" s="1"/>
      <c r="G342" s="17"/>
      <c r="H342" s="2">
        <f>70*1000</f>
        <v>70000</v>
      </c>
      <c r="I342" s="6">
        <v>6.6006944444444438E-2</v>
      </c>
      <c r="J342" s="7" t="s">
        <v>763</v>
      </c>
      <c r="K342" s="2"/>
      <c r="L342" s="2"/>
      <c r="M342" s="2"/>
      <c r="N342" s="2"/>
      <c r="O342" s="2"/>
      <c r="P342" s="2"/>
      <c r="Q342" s="2"/>
      <c r="R342" s="2"/>
      <c r="S342" s="2"/>
      <c r="T342" s="2"/>
      <c r="U342" s="2"/>
      <c r="V342" s="2"/>
      <c r="W342" s="2"/>
    </row>
    <row r="343" spans="1:23" x14ac:dyDescent="0.25">
      <c r="A343" s="2">
        <v>319</v>
      </c>
      <c r="B343" s="2" t="s">
        <v>1259</v>
      </c>
      <c r="C343" s="4" t="s">
        <v>318</v>
      </c>
      <c r="D343" s="9">
        <v>9.2581018518518521E-2</v>
      </c>
      <c r="E343" s="3" t="s">
        <v>811</v>
      </c>
      <c r="F343" s="1"/>
      <c r="G343" s="17"/>
      <c r="H343" s="2">
        <f>28*1000</f>
        <v>28000</v>
      </c>
      <c r="I343" s="6">
        <v>9.2581018518518521E-2</v>
      </c>
      <c r="J343" s="7" t="s">
        <v>763</v>
      </c>
      <c r="K343" s="2"/>
      <c r="L343" s="2"/>
      <c r="M343" s="2"/>
      <c r="N343" s="2"/>
      <c r="O343" s="2"/>
      <c r="P343" s="2"/>
      <c r="Q343" s="2"/>
      <c r="R343" s="2"/>
      <c r="S343" s="2"/>
      <c r="T343" s="2"/>
      <c r="U343" s="2"/>
      <c r="V343" s="2"/>
      <c r="W343" s="2"/>
    </row>
    <row r="344" spans="1:23" x14ac:dyDescent="0.25">
      <c r="A344" s="2">
        <v>320</v>
      </c>
      <c r="B344" s="2" t="s">
        <v>1260</v>
      </c>
      <c r="C344" s="4" t="s">
        <v>319</v>
      </c>
      <c r="D344" s="5">
        <v>0.14791666666666667</v>
      </c>
      <c r="E344" s="3" t="s">
        <v>787</v>
      </c>
      <c r="F344" s="1"/>
      <c r="G344" s="17"/>
      <c r="H344" s="2">
        <f>1.9*1000</f>
        <v>1900</v>
      </c>
      <c r="I344" s="6">
        <v>2.4652777777777776E-3</v>
      </c>
      <c r="J344" s="7" t="s">
        <v>763</v>
      </c>
      <c r="K344" s="2"/>
      <c r="L344" s="2"/>
      <c r="M344" s="2"/>
      <c r="N344" s="2"/>
      <c r="O344" s="2"/>
      <c r="P344" s="2"/>
      <c r="Q344" s="2"/>
      <c r="R344" s="2"/>
      <c r="S344" s="2"/>
      <c r="T344" s="2"/>
      <c r="U344" s="2"/>
      <c r="V344" s="2"/>
      <c r="W344" s="2"/>
    </row>
    <row r="345" spans="1:23" x14ac:dyDescent="0.25">
      <c r="A345" s="2">
        <v>321</v>
      </c>
      <c r="B345" s="2" t="s">
        <v>1261</v>
      </c>
      <c r="C345" s="4" t="s">
        <v>320</v>
      </c>
      <c r="D345" s="5">
        <v>0.10277777777777779</v>
      </c>
      <c r="E345" s="3" t="s">
        <v>795</v>
      </c>
      <c r="F345" s="1"/>
      <c r="G345" s="17"/>
      <c r="H345" s="2">
        <f>2.1*1000</f>
        <v>2100</v>
      </c>
      <c r="I345" s="6">
        <v>1.712962962962963E-3</v>
      </c>
      <c r="J345" s="7" t="s">
        <v>763</v>
      </c>
      <c r="K345" s="2"/>
      <c r="L345" s="2"/>
      <c r="M345" s="2"/>
      <c r="N345" s="2"/>
      <c r="O345" s="2"/>
      <c r="P345" s="2"/>
      <c r="Q345" s="2"/>
      <c r="R345" s="2"/>
      <c r="S345" s="2"/>
      <c r="T345" s="2"/>
      <c r="U345" s="2"/>
      <c r="V345" s="2"/>
      <c r="W345" s="2"/>
    </row>
    <row r="346" spans="1:23" x14ac:dyDescent="0.25">
      <c r="A346" s="2">
        <v>322</v>
      </c>
      <c r="B346" s="2" t="s">
        <v>1262</v>
      </c>
      <c r="C346" s="4" t="s">
        <v>321</v>
      </c>
      <c r="D346" s="5">
        <v>0.20694444444444446</v>
      </c>
      <c r="E346" s="3" t="s">
        <v>840</v>
      </c>
      <c r="F346" s="1"/>
      <c r="G346" s="17"/>
      <c r="H346" s="2">
        <f>7.6*1000</f>
        <v>7600</v>
      </c>
      <c r="I346" s="6">
        <v>3.4490740740740745E-3</v>
      </c>
      <c r="J346" s="7" t="s">
        <v>763</v>
      </c>
      <c r="K346" s="2"/>
      <c r="L346" s="2"/>
      <c r="M346" s="2"/>
      <c r="N346" s="2"/>
      <c r="O346" s="2"/>
      <c r="P346" s="2"/>
      <c r="Q346" s="2"/>
      <c r="R346" s="2"/>
      <c r="S346" s="2"/>
      <c r="T346" s="2"/>
      <c r="U346" s="2"/>
      <c r="V346" s="2"/>
      <c r="W346" s="2"/>
    </row>
    <row r="347" spans="1:23" x14ac:dyDescent="0.25">
      <c r="A347" s="2">
        <v>323</v>
      </c>
      <c r="B347" s="2" t="s">
        <v>1263</v>
      </c>
      <c r="C347" s="4" t="s">
        <v>322</v>
      </c>
      <c r="D347" s="5">
        <v>0.56874999999999998</v>
      </c>
      <c r="E347" s="3">
        <v>944</v>
      </c>
      <c r="F347" s="1"/>
      <c r="G347" s="17"/>
      <c r="H347" s="2">
        <f>944</f>
        <v>944</v>
      </c>
      <c r="I347" s="6">
        <v>9.479166666666667E-3</v>
      </c>
      <c r="J347" s="7" t="s">
        <v>763</v>
      </c>
      <c r="K347" s="2"/>
      <c r="L347" s="2"/>
      <c r="M347" s="2"/>
      <c r="N347" s="2"/>
      <c r="O347" s="2"/>
      <c r="P347" s="2"/>
      <c r="Q347" s="2"/>
      <c r="R347" s="2"/>
      <c r="S347" s="2"/>
      <c r="T347" s="2"/>
      <c r="U347" s="2"/>
      <c r="V347" s="2"/>
      <c r="W347" s="2"/>
    </row>
    <row r="348" spans="1:23" x14ac:dyDescent="0.25">
      <c r="A348" s="2">
        <v>324</v>
      </c>
      <c r="B348" s="2" t="s">
        <v>1264</v>
      </c>
      <c r="C348" s="4" t="s">
        <v>323</v>
      </c>
      <c r="D348" s="5">
        <v>9.5833333333333326E-2</v>
      </c>
      <c r="E348" s="3">
        <v>545</v>
      </c>
      <c r="F348" s="1"/>
      <c r="G348" s="17"/>
      <c r="H348" s="2">
        <f>545</f>
        <v>545</v>
      </c>
      <c r="I348" s="6">
        <v>1.5972222222222221E-3</v>
      </c>
      <c r="J348" s="7" t="s">
        <v>763</v>
      </c>
      <c r="K348" s="2"/>
      <c r="L348" s="2"/>
      <c r="M348" s="2"/>
      <c r="N348" s="2"/>
      <c r="O348" s="2"/>
      <c r="P348" s="2"/>
      <c r="Q348" s="2"/>
      <c r="R348" s="2"/>
      <c r="S348" s="2"/>
      <c r="T348" s="2"/>
      <c r="U348" s="2"/>
      <c r="V348" s="2"/>
      <c r="W348" s="2"/>
    </row>
    <row r="349" spans="1:23" x14ac:dyDescent="0.25">
      <c r="A349" s="2">
        <v>325</v>
      </c>
      <c r="B349" s="2" t="s">
        <v>1265</v>
      </c>
      <c r="C349" s="4" t="s">
        <v>324</v>
      </c>
      <c r="D349" s="5">
        <v>9.4444444444444442E-2</v>
      </c>
      <c r="E349" s="3">
        <v>626</v>
      </c>
      <c r="F349" s="1"/>
      <c r="G349" s="17"/>
      <c r="H349" s="2">
        <f>626</f>
        <v>626</v>
      </c>
      <c r="I349" s="6">
        <v>1.5740740740740741E-3</v>
      </c>
      <c r="J349" s="7" t="s">
        <v>763</v>
      </c>
      <c r="K349" s="2"/>
      <c r="L349" s="2"/>
      <c r="M349" s="2"/>
      <c r="N349" s="2"/>
      <c r="O349" s="2"/>
      <c r="P349" s="2"/>
      <c r="Q349" s="2"/>
      <c r="R349" s="2"/>
      <c r="S349" s="2"/>
      <c r="T349" s="2"/>
      <c r="U349" s="2"/>
      <c r="V349" s="2"/>
      <c r="W349" s="2"/>
    </row>
    <row r="350" spans="1:23" x14ac:dyDescent="0.25">
      <c r="A350" s="2">
        <v>326</v>
      </c>
      <c r="B350" s="2" t="s">
        <v>1266</v>
      </c>
      <c r="C350" s="4" t="s">
        <v>325</v>
      </c>
      <c r="D350" s="5">
        <v>0.32916666666666666</v>
      </c>
      <c r="E350" s="3" t="s">
        <v>788</v>
      </c>
      <c r="F350" s="1"/>
      <c r="G350" s="17"/>
      <c r="H350" s="2">
        <f>1.5*1000</f>
        <v>1500</v>
      </c>
      <c r="I350" s="6">
        <v>5.4861111111111117E-3</v>
      </c>
      <c r="J350" s="7" t="s">
        <v>763</v>
      </c>
      <c r="K350" s="2"/>
      <c r="L350" s="2"/>
      <c r="M350" s="2"/>
      <c r="N350" s="2"/>
      <c r="O350" s="2"/>
      <c r="P350" s="2"/>
      <c r="Q350" s="2"/>
      <c r="R350" s="2"/>
      <c r="S350" s="2"/>
      <c r="T350" s="2"/>
      <c r="U350" s="2"/>
      <c r="V350" s="2"/>
      <c r="W350" s="2"/>
    </row>
    <row r="351" spans="1:23" x14ac:dyDescent="0.25">
      <c r="A351" s="2">
        <v>327</v>
      </c>
      <c r="B351" s="2" t="s">
        <v>1267</v>
      </c>
      <c r="C351" s="4" t="s">
        <v>326</v>
      </c>
      <c r="D351" s="5">
        <v>0.30416666666666664</v>
      </c>
      <c r="E351" s="3" t="s">
        <v>851</v>
      </c>
      <c r="F351" s="1"/>
      <c r="G351" s="17"/>
      <c r="H351" s="2">
        <f>1.6*1000</f>
        <v>1600</v>
      </c>
      <c r="I351" s="6">
        <v>5.0694444444444441E-3</v>
      </c>
      <c r="J351" s="7" t="s">
        <v>763</v>
      </c>
      <c r="K351" s="2"/>
      <c r="L351" s="2"/>
      <c r="M351" s="2"/>
      <c r="N351" s="2"/>
      <c r="O351" s="2"/>
      <c r="P351" s="2"/>
      <c r="Q351" s="2"/>
      <c r="R351" s="2"/>
      <c r="S351" s="2"/>
      <c r="T351" s="2"/>
      <c r="U351" s="2"/>
      <c r="V351" s="2"/>
      <c r="W351" s="2"/>
    </row>
    <row r="352" spans="1:23" x14ac:dyDescent="0.25">
      <c r="A352" s="2">
        <v>328</v>
      </c>
      <c r="B352" s="2" t="s">
        <v>1268</v>
      </c>
      <c r="C352" s="4" t="s">
        <v>327</v>
      </c>
      <c r="D352" s="9">
        <v>6.0740740740740741E-2</v>
      </c>
      <c r="E352" s="3" t="s">
        <v>871</v>
      </c>
      <c r="F352" s="1"/>
      <c r="G352" s="17"/>
      <c r="H352" s="2">
        <f>16*1000</f>
        <v>16000</v>
      </c>
      <c r="I352" s="6">
        <v>6.0740740740740741E-2</v>
      </c>
      <c r="J352" s="7" t="s">
        <v>763</v>
      </c>
      <c r="K352" s="2"/>
      <c r="L352" s="2"/>
      <c r="M352" s="2"/>
      <c r="N352" s="2"/>
      <c r="O352" s="2"/>
      <c r="P352" s="2"/>
      <c r="Q352" s="2"/>
      <c r="R352" s="2"/>
      <c r="S352" s="2"/>
      <c r="T352" s="2"/>
      <c r="U352" s="2"/>
      <c r="V352" s="2"/>
      <c r="W352" s="2"/>
    </row>
    <row r="353" spans="1:23" x14ac:dyDescent="0.25">
      <c r="A353" s="2">
        <v>329</v>
      </c>
      <c r="B353" s="2" t="s">
        <v>1269</v>
      </c>
      <c r="C353" s="4" t="s">
        <v>328</v>
      </c>
      <c r="D353" s="5">
        <v>0.12013888888888889</v>
      </c>
      <c r="E353" s="3" t="s">
        <v>788</v>
      </c>
      <c r="F353" s="1"/>
      <c r="G353" s="17"/>
      <c r="H353" s="2">
        <f>1.5*1000</f>
        <v>1500</v>
      </c>
      <c r="I353" s="6">
        <v>2.0023148148148148E-3</v>
      </c>
      <c r="J353" s="7" t="s">
        <v>763</v>
      </c>
      <c r="K353" s="2"/>
      <c r="L353" s="2"/>
      <c r="M353" s="2"/>
      <c r="N353" s="2"/>
      <c r="O353" s="2"/>
      <c r="P353" s="2"/>
      <c r="Q353" s="2"/>
      <c r="R353" s="2"/>
      <c r="S353" s="2"/>
      <c r="T353" s="2"/>
      <c r="U353" s="2"/>
      <c r="V353" s="2"/>
      <c r="W353" s="2"/>
    </row>
    <row r="354" spans="1:23" x14ac:dyDescent="0.25">
      <c r="A354" s="2">
        <v>330</v>
      </c>
      <c r="B354" s="2" t="s">
        <v>1270</v>
      </c>
      <c r="C354" s="4" t="s">
        <v>329</v>
      </c>
      <c r="D354" s="5">
        <v>4.7222222222222221E-2</v>
      </c>
      <c r="E354" s="3" t="s">
        <v>808</v>
      </c>
      <c r="F354" s="1"/>
      <c r="G354" s="17"/>
      <c r="H354" s="2">
        <f>1.2*1000</f>
        <v>1200</v>
      </c>
      <c r="I354" s="6">
        <v>7.8703703703703705E-4</v>
      </c>
      <c r="J354" s="7" t="s">
        <v>763</v>
      </c>
      <c r="K354" s="2"/>
      <c r="L354" s="2"/>
      <c r="M354" s="2"/>
      <c r="N354" s="2"/>
      <c r="O354" s="2"/>
      <c r="P354" s="2"/>
      <c r="Q354" s="2"/>
      <c r="R354" s="2"/>
      <c r="S354" s="2"/>
      <c r="T354" s="2"/>
      <c r="U354" s="2"/>
      <c r="V354" s="2"/>
      <c r="W354" s="2"/>
    </row>
    <row r="355" spans="1:23" x14ac:dyDescent="0.25">
      <c r="A355" s="2">
        <v>331</v>
      </c>
      <c r="B355" s="2" t="s">
        <v>1271</v>
      </c>
      <c r="C355" s="4" t="s">
        <v>330</v>
      </c>
      <c r="D355" s="5">
        <v>0.375</v>
      </c>
      <c r="E355" s="3" t="s">
        <v>798</v>
      </c>
      <c r="F355" s="1"/>
      <c r="G355" s="17"/>
      <c r="H355" s="2">
        <f>9.3*1000</f>
        <v>9300</v>
      </c>
      <c r="I355" s="6">
        <v>6.2499999999999995E-3</v>
      </c>
      <c r="J355" s="7" t="s">
        <v>763</v>
      </c>
      <c r="K355" s="2"/>
      <c r="L355" s="2"/>
      <c r="M355" s="2"/>
      <c r="N355" s="2"/>
      <c r="O355" s="2"/>
      <c r="P355" s="2"/>
      <c r="Q355" s="2"/>
      <c r="R355" s="2"/>
      <c r="S355" s="2"/>
      <c r="T355" s="2"/>
      <c r="U355" s="2"/>
      <c r="V355" s="2"/>
      <c r="W355" s="2"/>
    </row>
    <row r="356" spans="1:23" x14ac:dyDescent="0.25">
      <c r="A356" s="2">
        <v>332</v>
      </c>
      <c r="B356" s="2" t="s">
        <v>1272</v>
      </c>
      <c r="C356" s="4" t="s">
        <v>331</v>
      </c>
      <c r="D356" s="5">
        <v>0.16319444444444445</v>
      </c>
      <c r="E356" s="3">
        <v>265</v>
      </c>
      <c r="F356" s="1"/>
      <c r="G356" s="17"/>
      <c r="H356" s="2">
        <f>265</f>
        <v>265</v>
      </c>
      <c r="I356" s="6">
        <v>2.7199074074074074E-3</v>
      </c>
      <c r="J356" s="7" t="s">
        <v>763</v>
      </c>
      <c r="K356" s="2"/>
      <c r="L356" s="2"/>
      <c r="M356" s="2"/>
      <c r="N356" s="2"/>
      <c r="O356" s="2"/>
      <c r="P356" s="2"/>
      <c r="Q356" s="2"/>
      <c r="R356" s="2"/>
      <c r="S356" s="2"/>
      <c r="T356" s="2"/>
      <c r="U356" s="2"/>
      <c r="V356" s="2"/>
      <c r="W356" s="2"/>
    </row>
    <row r="357" spans="1:23" x14ac:dyDescent="0.25">
      <c r="A357" s="2">
        <v>333</v>
      </c>
      <c r="B357" s="2" t="s">
        <v>1273</v>
      </c>
      <c r="C357" s="4" t="s">
        <v>332</v>
      </c>
      <c r="D357" s="5">
        <v>0.15625</v>
      </c>
      <c r="E357" s="3">
        <v>238</v>
      </c>
      <c r="F357" s="1"/>
      <c r="G357" s="17"/>
      <c r="H357" s="2">
        <f>238</f>
        <v>238</v>
      </c>
      <c r="I357" s="6">
        <v>2.6041666666666665E-3</v>
      </c>
      <c r="J357" s="7" t="s">
        <v>763</v>
      </c>
      <c r="K357" s="2"/>
      <c r="L357" s="2"/>
      <c r="M357" s="2"/>
      <c r="N357" s="2"/>
      <c r="O357" s="2"/>
      <c r="P357" s="2"/>
      <c r="Q357" s="2"/>
      <c r="R357" s="2"/>
      <c r="S357" s="2"/>
      <c r="T357" s="2"/>
      <c r="U357" s="2"/>
      <c r="V357" s="2"/>
      <c r="W357" s="2"/>
    </row>
    <row r="358" spans="1:23" x14ac:dyDescent="0.25">
      <c r="A358" s="2">
        <v>334</v>
      </c>
      <c r="B358" s="2" t="s">
        <v>1274</v>
      </c>
      <c r="C358" s="4" t="s">
        <v>333</v>
      </c>
      <c r="D358" s="5">
        <v>0.46875</v>
      </c>
      <c r="E358" s="3">
        <v>585</v>
      </c>
      <c r="F358" s="1"/>
      <c r="G358" s="17"/>
      <c r="H358" s="2">
        <f>585</f>
        <v>585</v>
      </c>
      <c r="I358" s="6">
        <v>7.8125E-3</v>
      </c>
      <c r="J358" s="7" t="s">
        <v>763</v>
      </c>
      <c r="K358" s="2"/>
      <c r="L358" s="2"/>
      <c r="M358" s="2"/>
      <c r="N358" s="2"/>
      <c r="O358" s="2"/>
      <c r="P358" s="2"/>
      <c r="Q358" s="2"/>
      <c r="R358" s="2"/>
      <c r="S358" s="2"/>
      <c r="T358" s="2"/>
      <c r="U358" s="2"/>
      <c r="V358" s="2"/>
      <c r="W358" s="2"/>
    </row>
    <row r="359" spans="1:23" x14ac:dyDescent="0.25">
      <c r="A359" s="2">
        <v>335</v>
      </c>
      <c r="B359" s="2" t="s">
        <v>1275</v>
      </c>
      <c r="C359" s="4" t="s">
        <v>334</v>
      </c>
      <c r="D359" s="8">
        <v>2.3597222222222221</v>
      </c>
      <c r="E359" s="3" t="s">
        <v>860</v>
      </c>
      <c r="F359" s="1"/>
      <c r="G359" s="17"/>
      <c r="H359" s="2">
        <f>8.8*1000</f>
        <v>8800</v>
      </c>
      <c r="I359" s="6">
        <v>3.9328703703703706E-2</v>
      </c>
      <c r="J359" s="7" t="s">
        <v>763</v>
      </c>
      <c r="K359" s="2"/>
      <c r="L359" s="2"/>
      <c r="M359" s="2"/>
      <c r="N359" s="2"/>
      <c r="O359" s="2"/>
      <c r="P359" s="2"/>
      <c r="Q359" s="2"/>
      <c r="R359" s="2"/>
      <c r="S359" s="2"/>
      <c r="T359" s="2"/>
      <c r="U359" s="2"/>
      <c r="V359" s="2"/>
      <c r="W359" s="2"/>
    </row>
    <row r="360" spans="1:23" x14ac:dyDescent="0.25">
      <c r="A360" s="2">
        <v>336</v>
      </c>
      <c r="B360" s="2" t="s">
        <v>1276</v>
      </c>
      <c r="C360" s="4" t="s">
        <v>335</v>
      </c>
      <c r="D360" s="5">
        <v>0.15833333333333333</v>
      </c>
      <c r="E360" s="3" t="s">
        <v>872</v>
      </c>
      <c r="F360" s="1"/>
      <c r="G360" s="17"/>
      <c r="H360" s="2">
        <f>2.2*1000</f>
        <v>2200</v>
      </c>
      <c r="I360" s="6">
        <v>2.6388888888888885E-3</v>
      </c>
      <c r="J360" s="7" t="s">
        <v>763</v>
      </c>
      <c r="K360" s="2"/>
      <c r="L360" s="2"/>
      <c r="M360" s="2"/>
      <c r="N360" s="2"/>
      <c r="O360" s="2"/>
      <c r="P360" s="2"/>
      <c r="Q360" s="2"/>
      <c r="R360" s="2"/>
      <c r="S360" s="2"/>
      <c r="T360" s="2"/>
      <c r="U360" s="2"/>
      <c r="V360" s="2"/>
      <c r="W360" s="2"/>
    </row>
    <row r="361" spans="1:23" x14ac:dyDescent="0.25">
      <c r="A361" s="2">
        <v>337</v>
      </c>
      <c r="B361" s="2" t="s">
        <v>1277</v>
      </c>
      <c r="C361" s="4" t="s">
        <v>336</v>
      </c>
      <c r="D361" s="9">
        <v>7.5069444444444453E-2</v>
      </c>
      <c r="E361" s="3" t="s">
        <v>803</v>
      </c>
      <c r="F361" s="1"/>
      <c r="G361" s="17"/>
      <c r="H361" s="2">
        <f>3.3*1000</f>
        <v>3300</v>
      </c>
      <c r="I361" s="6">
        <v>7.5069444444444453E-2</v>
      </c>
      <c r="J361" s="7" t="s">
        <v>763</v>
      </c>
      <c r="K361" s="2"/>
      <c r="L361" s="2"/>
      <c r="M361" s="2"/>
      <c r="N361" s="2"/>
      <c r="O361" s="2"/>
      <c r="P361" s="2"/>
      <c r="Q361" s="2"/>
      <c r="R361" s="2"/>
      <c r="S361" s="2"/>
      <c r="T361" s="2"/>
      <c r="U361" s="2"/>
      <c r="V361" s="2"/>
      <c r="W361" s="2"/>
    </row>
    <row r="362" spans="1:23" x14ac:dyDescent="0.25">
      <c r="A362" s="2">
        <v>338</v>
      </c>
      <c r="B362" s="2" t="s">
        <v>1278</v>
      </c>
      <c r="C362" s="4" t="s">
        <v>337</v>
      </c>
      <c r="D362" s="5">
        <v>0.15</v>
      </c>
      <c r="E362" s="3">
        <v>828</v>
      </c>
      <c r="F362" s="1"/>
      <c r="G362" s="17"/>
      <c r="H362" s="2">
        <f>828</f>
        <v>828</v>
      </c>
      <c r="I362" s="6">
        <v>2.5000000000000001E-3</v>
      </c>
      <c r="J362" s="7" t="s">
        <v>763</v>
      </c>
      <c r="K362" s="2"/>
      <c r="L362" s="2"/>
      <c r="M362" s="2"/>
      <c r="N362" s="2"/>
      <c r="O362" s="2"/>
      <c r="P362" s="2"/>
      <c r="Q362" s="2"/>
      <c r="R362" s="2"/>
      <c r="S362" s="2"/>
      <c r="T362" s="2"/>
      <c r="U362" s="2"/>
      <c r="V362" s="2"/>
      <c r="W362" s="2"/>
    </row>
    <row r="363" spans="1:23" x14ac:dyDescent="0.25">
      <c r="A363" s="2">
        <v>339</v>
      </c>
      <c r="B363" s="2" t="s">
        <v>1279</v>
      </c>
      <c r="C363" s="4" t="s">
        <v>338</v>
      </c>
      <c r="D363" s="5">
        <v>5.9027777777777783E-2</v>
      </c>
      <c r="E363" s="3" t="s">
        <v>808</v>
      </c>
      <c r="F363" s="1"/>
      <c r="G363" s="17"/>
      <c r="H363" s="2">
        <f>1.2*1000</f>
        <v>1200</v>
      </c>
      <c r="I363" s="6">
        <v>9.8379629629629642E-4</v>
      </c>
      <c r="J363" s="7" t="s">
        <v>763</v>
      </c>
      <c r="K363" s="2"/>
      <c r="L363" s="2"/>
      <c r="M363" s="2"/>
      <c r="N363" s="2"/>
      <c r="O363" s="2"/>
      <c r="P363" s="2"/>
      <c r="Q363" s="2"/>
      <c r="R363" s="2"/>
      <c r="S363" s="2"/>
      <c r="T363" s="2"/>
      <c r="U363" s="2"/>
      <c r="V363" s="2"/>
      <c r="W363" s="2"/>
    </row>
    <row r="364" spans="1:23" x14ac:dyDescent="0.25">
      <c r="A364" s="2">
        <v>340</v>
      </c>
      <c r="B364" s="2" t="s">
        <v>1280</v>
      </c>
      <c r="C364" s="4" t="s">
        <v>339</v>
      </c>
      <c r="D364" s="9">
        <v>7.0636574074074074E-2</v>
      </c>
      <c r="E364" s="3" t="s">
        <v>820</v>
      </c>
      <c r="F364" s="1"/>
      <c r="G364" s="17"/>
      <c r="H364" s="2">
        <f>3.7*1000</f>
        <v>3700</v>
      </c>
      <c r="I364" s="6">
        <v>7.0636574074074074E-2</v>
      </c>
      <c r="J364" s="7" t="s">
        <v>763</v>
      </c>
      <c r="K364" s="2"/>
      <c r="L364" s="2"/>
      <c r="M364" s="2"/>
      <c r="N364" s="2"/>
      <c r="O364" s="2"/>
      <c r="P364" s="2"/>
      <c r="Q364" s="2"/>
      <c r="R364" s="2"/>
      <c r="S364" s="2"/>
      <c r="T364" s="2"/>
      <c r="U364" s="2"/>
      <c r="V364" s="2"/>
      <c r="W364" s="2"/>
    </row>
    <row r="365" spans="1:23" x14ac:dyDescent="0.25">
      <c r="A365" s="2">
        <v>341</v>
      </c>
      <c r="B365" s="2" t="s">
        <v>1281</v>
      </c>
      <c r="C365" s="4" t="s">
        <v>340</v>
      </c>
      <c r="D365" s="5">
        <v>0.74722222222222223</v>
      </c>
      <c r="E365" s="3" t="s">
        <v>842</v>
      </c>
      <c r="F365" s="1"/>
      <c r="G365" s="17"/>
      <c r="H365" s="2">
        <f>6.8*1000</f>
        <v>6800</v>
      </c>
      <c r="I365" s="6">
        <v>1.2453703703703703E-2</v>
      </c>
      <c r="J365" s="7" t="s">
        <v>763</v>
      </c>
      <c r="K365" s="2"/>
      <c r="L365" s="2"/>
      <c r="M365" s="2"/>
      <c r="N365" s="2"/>
      <c r="O365" s="2"/>
      <c r="P365" s="2"/>
      <c r="Q365" s="2"/>
      <c r="R365" s="2"/>
      <c r="S365" s="2"/>
      <c r="T365" s="2"/>
      <c r="U365" s="2"/>
      <c r="V365" s="2"/>
      <c r="W365" s="2"/>
    </row>
    <row r="366" spans="1:23" x14ac:dyDescent="0.25">
      <c r="A366" s="2">
        <v>342</v>
      </c>
      <c r="B366" s="2" t="s">
        <v>1282</v>
      </c>
      <c r="C366" s="4" t="s">
        <v>341</v>
      </c>
      <c r="D366" s="5">
        <v>0.16527777777777777</v>
      </c>
      <c r="E366" s="3" t="s">
        <v>808</v>
      </c>
      <c r="F366" s="1"/>
      <c r="G366" s="17"/>
      <c r="H366" s="2">
        <f>1.2*1000</f>
        <v>1200</v>
      </c>
      <c r="I366" s="6">
        <v>2.7546296296296294E-3</v>
      </c>
      <c r="J366" s="7" t="s">
        <v>763</v>
      </c>
      <c r="K366" s="2"/>
      <c r="L366" s="2"/>
      <c r="M366" s="2"/>
      <c r="N366" s="2"/>
      <c r="O366" s="2"/>
      <c r="P366" s="2"/>
      <c r="Q366" s="2"/>
      <c r="R366" s="2"/>
      <c r="S366" s="2"/>
      <c r="T366" s="2"/>
      <c r="U366" s="2"/>
      <c r="V366" s="2"/>
      <c r="W366" s="2"/>
    </row>
    <row r="367" spans="1:23" x14ac:dyDescent="0.25">
      <c r="A367" s="2">
        <v>343</v>
      </c>
      <c r="B367" s="2" t="s">
        <v>1283</v>
      </c>
      <c r="C367" s="4" t="s">
        <v>342</v>
      </c>
      <c r="D367" s="5">
        <v>0.15416666666666667</v>
      </c>
      <c r="E367" s="3" t="s">
        <v>808</v>
      </c>
      <c r="F367" s="1"/>
      <c r="G367" s="17"/>
      <c r="H367" s="2">
        <f>1.2*1000</f>
        <v>1200</v>
      </c>
      <c r="I367" s="6">
        <v>2.5694444444444445E-3</v>
      </c>
      <c r="J367" s="7" t="s">
        <v>763</v>
      </c>
      <c r="K367" s="2"/>
      <c r="L367" s="2"/>
      <c r="M367" s="2"/>
      <c r="N367" s="2"/>
      <c r="O367" s="2"/>
      <c r="P367" s="2"/>
      <c r="Q367" s="2"/>
      <c r="R367" s="2"/>
      <c r="S367" s="2"/>
      <c r="T367" s="2"/>
      <c r="U367" s="2"/>
      <c r="V367" s="2"/>
      <c r="W367" s="2"/>
    </row>
    <row r="368" spans="1:23" x14ac:dyDescent="0.25">
      <c r="A368" s="2">
        <v>344</v>
      </c>
      <c r="B368" s="2" t="s">
        <v>1284</v>
      </c>
      <c r="C368" s="4" t="s">
        <v>343</v>
      </c>
      <c r="D368" s="5">
        <v>0.10625</v>
      </c>
      <c r="E368" s="3">
        <v>231</v>
      </c>
      <c r="F368" s="1"/>
      <c r="G368" s="17"/>
      <c r="H368" s="2">
        <f>231</f>
        <v>231</v>
      </c>
      <c r="I368" s="6">
        <v>1.7708333333333332E-3</v>
      </c>
      <c r="J368" s="7" t="s">
        <v>763</v>
      </c>
      <c r="K368" s="2"/>
      <c r="L368" s="2"/>
      <c r="M368" s="2"/>
      <c r="N368" s="2"/>
      <c r="O368" s="2"/>
      <c r="P368" s="2"/>
      <c r="Q368" s="2"/>
      <c r="R368" s="2"/>
      <c r="S368" s="2"/>
      <c r="T368" s="2"/>
      <c r="U368" s="2"/>
      <c r="V368" s="2"/>
      <c r="W368" s="2"/>
    </row>
    <row r="369" spans="1:23" x14ac:dyDescent="0.25">
      <c r="A369" s="2">
        <v>345</v>
      </c>
      <c r="B369" s="2" t="s">
        <v>1285</v>
      </c>
      <c r="C369" s="4" t="s">
        <v>344</v>
      </c>
      <c r="D369" s="5">
        <v>7.9166666666666663E-2</v>
      </c>
      <c r="E369" s="3">
        <v>666</v>
      </c>
      <c r="F369" s="1"/>
      <c r="G369" s="17"/>
      <c r="H369" s="2">
        <f>666</f>
        <v>666</v>
      </c>
      <c r="I369" s="6">
        <v>1.3194444444444443E-3</v>
      </c>
      <c r="J369" s="7" t="s">
        <v>763</v>
      </c>
      <c r="K369" s="2"/>
      <c r="L369" s="2"/>
      <c r="M369" s="2"/>
      <c r="N369" s="2"/>
      <c r="O369" s="2"/>
      <c r="P369" s="2"/>
      <c r="Q369" s="2"/>
      <c r="R369" s="2"/>
      <c r="S369" s="2"/>
      <c r="T369" s="2"/>
      <c r="U369" s="2"/>
      <c r="V369" s="2"/>
      <c r="W369" s="2"/>
    </row>
    <row r="370" spans="1:23" x14ac:dyDescent="0.25">
      <c r="A370" s="2">
        <v>346</v>
      </c>
      <c r="B370" s="2" t="s">
        <v>1286</v>
      </c>
      <c r="C370" s="4" t="s">
        <v>345</v>
      </c>
      <c r="D370" s="5">
        <v>5.6944444444444443E-2</v>
      </c>
      <c r="E370" s="3">
        <v>191</v>
      </c>
      <c r="F370" s="1"/>
      <c r="G370" s="17"/>
      <c r="H370" s="2">
        <f>191</f>
        <v>191</v>
      </c>
      <c r="I370" s="6">
        <v>9.4907407407407408E-4</v>
      </c>
      <c r="J370" s="7" t="s">
        <v>763</v>
      </c>
      <c r="K370" s="2"/>
      <c r="L370" s="2"/>
      <c r="M370" s="2"/>
      <c r="N370" s="2"/>
      <c r="O370" s="2"/>
      <c r="P370" s="2"/>
      <c r="Q370" s="2"/>
      <c r="R370" s="2"/>
      <c r="S370" s="2"/>
      <c r="T370" s="2"/>
      <c r="U370" s="2"/>
      <c r="V370" s="2"/>
      <c r="W370" s="2"/>
    </row>
    <row r="371" spans="1:23" x14ac:dyDescent="0.25">
      <c r="A371" s="2">
        <v>347</v>
      </c>
      <c r="B371" s="2" t="s">
        <v>1287</v>
      </c>
      <c r="C371" s="4" t="s">
        <v>346</v>
      </c>
      <c r="D371" s="5">
        <v>0.36458333333333331</v>
      </c>
      <c r="E371" s="3">
        <v>870</v>
      </c>
      <c r="F371" s="1"/>
      <c r="G371" s="17"/>
      <c r="H371" s="2">
        <f>870</f>
        <v>870</v>
      </c>
      <c r="I371" s="6">
        <v>6.076388888888889E-3</v>
      </c>
      <c r="J371" s="7" t="s">
        <v>763</v>
      </c>
      <c r="K371" s="2"/>
      <c r="L371" s="2"/>
      <c r="M371" s="2"/>
      <c r="N371" s="2"/>
      <c r="O371" s="2"/>
      <c r="P371" s="2"/>
      <c r="Q371" s="2"/>
      <c r="R371" s="2"/>
      <c r="S371" s="2"/>
      <c r="T371" s="2"/>
      <c r="U371" s="2"/>
      <c r="V371" s="2"/>
      <c r="W371" s="2"/>
    </row>
    <row r="372" spans="1:23" x14ac:dyDescent="0.25">
      <c r="A372" s="2">
        <v>348</v>
      </c>
      <c r="B372" s="2" t="s">
        <v>1288</v>
      </c>
      <c r="C372" s="4" t="s">
        <v>347</v>
      </c>
      <c r="D372" s="5">
        <v>0.21944444444444444</v>
      </c>
      <c r="E372" s="3">
        <v>527</v>
      </c>
      <c r="F372" s="1"/>
      <c r="G372" s="17"/>
      <c r="H372" s="2">
        <f>527</f>
        <v>527</v>
      </c>
      <c r="I372" s="6">
        <v>3.6574074074074074E-3</v>
      </c>
      <c r="J372" s="7" t="s">
        <v>763</v>
      </c>
      <c r="K372" s="2"/>
      <c r="L372" s="2"/>
      <c r="M372" s="2"/>
      <c r="N372" s="2"/>
      <c r="O372" s="2"/>
      <c r="P372" s="2"/>
      <c r="Q372" s="2"/>
      <c r="R372" s="2"/>
      <c r="S372" s="2"/>
      <c r="T372" s="2"/>
      <c r="U372" s="2"/>
      <c r="V372" s="2"/>
      <c r="W372" s="2"/>
    </row>
    <row r="373" spans="1:23" x14ac:dyDescent="0.25">
      <c r="A373" s="2">
        <v>349</v>
      </c>
      <c r="B373" s="2" t="s">
        <v>1289</v>
      </c>
      <c r="C373" s="4" t="s">
        <v>348</v>
      </c>
      <c r="D373" s="5">
        <v>0.31597222222222221</v>
      </c>
      <c r="E373" s="3" t="s">
        <v>789</v>
      </c>
      <c r="F373" s="1"/>
      <c r="G373" s="17"/>
      <c r="H373" s="2">
        <f>1*1000</f>
        <v>1000</v>
      </c>
      <c r="I373" s="6">
        <v>5.2662037037037035E-3</v>
      </c>
      <c r="J373" s="7" t="s">
        <v>763</v>
      </c>
      <c r="K373" s="2"/>
      <c r="L373" s="2"/>
      <c r="M373" s="2"/>
      <c r="N373" s="2"/>
      <c r="O373" s="2"/>
      <c r="P373" s="2"/>
      <c r="Q373" s="2"/>
      <c r="R373" s="2"/>
      <c r="S373" s="2"/>
      <c r="T373" s="2"/>
      <c r="U373" s="2"/>
      <c r="V373" s="2"/>
      <c r="W373" s="2"/>
    </row>
    <row r="374" spans="1:23" x14ac:dyDescent="0.25">
      <c r="A374" s="2">
        <v>350</v>
      </c>
      <c r="B374" s="2" t="s">
        <v>1290</v>
      </c>
      <c r="C374" s="4" t="s">
        <v>349</v>
      </c>
      <c r="D374" s="5">
        <v>7.0833333333333331E-2</v>
      </c>
      <c r="E374" s="3">
        <v>368</v>
      </c>
      <c r="F374" s="1"/>
      <c r="G374" s="17"/>
      <c r="H374" s="2">
        <f>368</f>
        <v>368</v>
      </c>
      <c r="I374" s="6">
        <v>1.1805555555555556E-3</v>
      </c>
      <c r="J374" s="7" t="s">
        <v>763</v>
      </c>
      <c r="K374" s="2"/>
      <c r="L374" s="2"/>
      <c r="M374" s="2"/>
      <c r="N374" s="2"/>
      <c r="O374" s="2"/>
      <c r="P374" s="2"/>
      <c r="Q374" s="2"/>
      <c r="R374" s="2"/>
      <c r="S374" s="2"/>
      <c r="T374" s="2"/>
      <c r="U374" s="2"/>
      <c r="V374" s="2"/>
      <c r="W374" s="2"/>
    </row>
    <row r="375" spans="1:23" x14ac:dyDescent="0.25">
      <c r="A375" s="2">
        <v>351</v>
      </c>
      <c r="B375" s="2" t="s">
        <v>1291</v>
      </c>
      <c r="C375" s="4" t="s">
        <v>350</v>
      </c>
      <c r="D375" s="5">
        <v>0.1763888888888889</v>
      </c>
      <c r="E375" s="3" t="s">
        <v>804</v>
      </c>
      <c r="F375" s="1"/>
      <c r="G375" s="17"/>
      <c r="H375" s="2">
        <f>1.3*1000</f>
        <v>1300</v>
      </c>
      <c r="I375" s="6">
        <v>2.9398148148148148E-3</v>
      </c>
      <c r="J375" s="7" t="s">
        <v>763</v>
      </c>
      <c r="K375" s="2"/>
      <c r="L375" s="2"/>
      <c r="M375" s="2"/>
      <c r="N375" s="2"/>
      <c r="O375" s="2"/>
      <c r="P375" s="2"/>
      <c r="Q375" s="2"/>
      <c r="R375" s="2"/>
      <c r="S375" s="2"/>
      <c r="T375" s="2"/>
      <c r="U375" s="2"/>
      <c r="V375" s="2"/>
      <c r="W375" s="2"/>
    </row>
    <row r="376" spans="1:23" x14ac:dyDescent="0.25">
      <c r="A376" s="2">
        <v>352</v>
      </c>
      <c r="B376" s="2" t="s">
        <v>1292</v>
      </c>
      <c r="C376" s="4" t="s">
        <v>351</v>
      </c>
      <c r="D376" s="5">
        <v>0.20555555555555557</v>
      </c>
      <c r="E376" s="3">
        <v>207</v>
      </c>
      <c r="F376" s="1"/>
      <c r="G376" s="17"/>
      <c r="H376" s="2">
        <f>207</f>
        <v>207</v>
      </c>
      <c r="I376" s="6">
        <v>3.425925925925926E-3</v>
      </c>
      <c r="J376" s="7" t="s">
        <v>763</v>
      </c>
      <c r="K376" s="2"/>
      <c r="L376" s="2"/>
      <c r="M376" s="2"/>
      <c r="N376" s="2"/>
      <c r="O376" s="2"/>
      <c r="P376" s="2"/>
      <c r="Q376" s="2"/>
      <c r="R376" s="2"/>
      <c r="S376" s="2"/>
      <c r="T376" s="2"/>
      <c r="U376" s="2"/>
      <c r="V376" s="2"/>
      <c r="W376" s="2"/>
    </row>
    <row r="377" spans="1:23" x14ac:dyDescent="0.25">
      <c r="A377" s="2">
        <v>353</v>
      </c>
      <c r="B377" s="2" t="s">
        <v>1293</v>
      </c>
      <c r="C377" s="4" t="s">
        <v>352</v>
      </c>
      <c r="D377" s="5">
        <v>1.6666666666666666E-2</v>
      </c>
      <c r="E377" s="3">
        <v>177</v>
      </c>
      <c r="F377" s="1"/>
      <c r="G377" s="17"/>
      <c r="H377" s="2">
        <f>177</f>
        <v>177</v>
      </c>
      <c r="I377" s="6">
        <v>2.7777777777777778E-4</v>
      </c>
      <c r="J377" s="7" t="s">
        <v>763</v>
      </c>
      <c r="K377" s="2"/>
      <c r="L377" s="2"/>
      <c r="M377" s="2"/>
      <c r="N377" s="2"/>
      <c r="O377" s="2"/>
      <c r="P377" s="2"/>
      <c r="Q377" s="2"/>
      <c r="R377" s="2"/>
      <c r="S377" s="2"/>
      <c r="T377" s="2"/>
      <c r="U377" s="2"/>
      <c r="V377" s="2"/>
      <c r="W377" s="2"/>
    </row>
    <row r="378" spans="1:23" x14ac:dyDescent="0.25">
      <c r="A378" s="2">
        <v>354</v>
      </c>
      <c r="B378" s="2" t="s">
        <v>1294</v>
      </c>
      <c r="C378" s="4" t="s">
        <v>353</v>
      </c>
      <c r="D378" s="5">
        <v>0.15694444444444444</v>
      </c>
      <c r="E378" s="3" t="s">
        <v>802</v>
      </c>
      <c r="F378" s="1"/>
      <c r="G378" s="17"/>
      <c r="H378" s="2">
        <f>3*1000</f>
        <v>3000</v>
      </c>
      <c r="I378" s="6">
        <v>2.615740740740741E-3</v>
      </c>
      <c r="J378" s="7" t="s">
        <v>763</v>
      </c>
      <c r="K378" s="2"/>
      <c r="L378" s="2"/>
      <c r="M378" s="2"/>
      <c r="N378" s="2"/>
      <c r="O378" s="2"/>
      <c r="P378" s="2"/>
      <c r="Q378" s="2"/>
      <c r="R378" s="2"/>
      <c r="S378" s="2"/>
      <c r="T378" s="2"/>
      <c r="U378" s="2"/>
      <c r="V378" s="2"/>
      <c r="W378" s="2"/>
    </row>
    <row r="379" spans="1:23" x14ac:dyDescent="0.25">
      <c r="A379" s="2">
        <v>355</v>
      </c>
      <c r="B379" s="2" t="s">
        <v>1295</v>
      </c>
      <c r="C379" s="4" t="s">
        <v>354</v>
      </c>
      <c r="D379" s="5">
        <v>0.17777777777777778</v>
      </c>
      <c r="E379" s="3" t="s">
        <v>787</v>
      </c>
      <c r="F379" s="1"/>
      <c r="G379" s="17"/>
      <c r="H379" s="2">
        <f>1.9*1000</f>
        <v>1900</v>
      </c>
      <c r="I379" s="6">
        <v>2.9629629629629628E-3</v>
      </c>
      <c r="J379" s="7" t="s">
        <v>763</v>
      </c>
      <c r="K379" s="2"/>
      <c r="L379" s="2"/>
      <c r="M379" s="2"/>
      <c r="N379" s="2"/>
      <c r="O379" s="2"/>
      <c r="P379" s="2"/>
      <c r="Q379" s="2"/>
      <c r="R379" s="2"/>
      <c r="S379" s="2"/>
      <c r="T379" s="2"/>
      <c r="U379" s="2"/>
      <c r="V379" s="2"/>
      <c r="W379" s="2"/>
    </row>
    <row r="380" spans="1:23" x14ac:dyDescent="0.25">
      <c r="A380" s="2">
        <v>356</v>
      </c>
      <c r="B380" s="2" t="s">
        <v>1296</v>
      </c>
      <c r="C380" s="4" t="s">
        <v>355</v>
      </c>
      <c r="D380" s="5">
        <v>0.13125000000000001</v>
      </c>
      <c r="E380" s="3">
        <v>549</v>
      </c>
      <c r="F380" s="1"/>
      <c r="G380" s="17"/>
      <c r="H380" s="2">
        <f>549</f>
        <v>549</v>
      </c>
      <c r="I380" s="6">
        <v>2.1874999999999998E-3</v>
      </c>
      <c r="J380" s="7" t="s">
        <v>763</v>
      </c>
      <c r="K380" s="2"/>
      <c r="L380" s="2"/>
      <c r="M380" s="2"/>
      <c r="N380" s="2"/>
      <c r="O380" s="2"/>
      <c r="P380" s="2"/>
      <c r="Q380" s="2"/>
      <c r="R380" s="2"/>
      <c r="S380" s="2"/>
      <c r="T380" s="2"/>
      <c r="U380" s="2"/>
      <c r="V380" s="2"/>
      <c r="W380" s="2"/>
    </row>
    <row r="381" spans="1:23" x14ac:dyDescent="0.25">
      <c r="A381" s="2">
        <v>357</v>
      </c>
      <c r="B381" s="2" t="s">
        <v>1297</v>
      </c>
      <c r="C381" s="4" t="s">
        <v>356</v>
      </c>
      <c r="D381" s="5">
        <v>0.26250000000000001</v>
      </c>
      <c r="E381" s="3">
        <v>632</v>
      </c>
      <c r="F381" s="1"/>
      <c r="G381" s="17"/>
      <c r="H381" s="2">
        <f>632</f>
        <v>632</v>
      </c>
      <c r="I381" s="6">
        <v>4.3749999999999995E-3</v>
      </c>
      <c r="J381" s="7" t="s">
        <v>763</v>
      </c>
      <c r="K381" s="2"/>
      <c r="L381" s="2"/>
      <c r="M381" s="2"/>
      <c r="N381" s="2"/>
      <c r="O381" s="2"/>
      <c r="P381" s="2"/>
      <c r="Q381" s="2"/>
      <c r="R381" s="2"/>
      <c r="S381" s="2"/>
      <c r="T381" s="2"/>
      <c r="U381" s="2"/>
      <c r="V381" s="2"/>
      <c r="W381" s="2"/>
    </row>
    <row r="382" spans="1:23" x14ac:dyDescent="0.25">
      <c r="A382" s="2">
        <v>358</v>
      </c>
      <c r="B382" s="2" t="s">
        <v>1298</v>
      </c>
      <c r="C382" s="4" t="s">
        <v>357</v>
      </c>
      <c r="D382" s="5">
        <v>1.8749999999999999E-2</v>
      </c>
      <c r="E382" s="3">
        <v>656</v>
      </c>
      <c r="F382" s="1"/>
      <c r="G382" s="17"/>
      <c r="H382" s="2">
        <f>656</f>
        <v>656</v>
      </c>
      <c r="I382" s="6">
        <v>3.1250000000000001E-4</v>
      </c>
      <c r="J382" s="7" t="s">
        <v>763</v>
      </c>
      <c r="K382" s="2"/>
      <c r="L382" s="2"/>
      <c r="M382" s="2"/>
      <c r="N382" s="2"/>
      <c r="O382" s="2"/>
      <c r="P382" s="2"/>
      <c r="Q382" s="2"/>
      <c r="R382" s="2"/>
      <c r="S382" s="2"/>
      <c r="T382" s="2"/>
      <c r="U382" s="2"/>
      <c r="V382" s="2"/>
      <c r="W382" s="2"/>
    </row>
    <row r="383" spans="1:23" x14ac:dyDescent="0.25">
      <c r="A383" s="2">
        <v>359</v>
      </c>
      <c r="B383" s="2" t="s">
        <v>1299</v>
      </c>
      <c r="C383" s="4" t="s">
        <v>358</v>
      </c>
      <c r="D383" s="5">
        <v>0.2951388888888889</v>
      </c>
      <c r="E383" s="3" t="s">
        <v>808</v>
      </c>
      <c r="F383" s="1"/>
      <c r="G383" s="17"/>
      <c r="H383" s="2">
        <f>1.2*1000</f>
        <v>1200</v>
      </c>
      <c r="I383" s="6">
        <v>4.9189814814814816E-3</v>
      </c>
      <c r="J383" s="7" t="s">
        <v>764</v>
      </c>
      <c r="K383" s="2"/>
      <c r="L383" s="2"/>
      <c r="M383" s="2"/>
      <c r="N383" s="2"/>
      <c r="O383" s="2"/>
      <c r="P383" s="2"/>
      <c r="Q383" s="2"/>
      <c r="R383" s="2"/>
      <c r="S383" s="2"/>
      <c r="T383" s="2"/>
      <c r="U383" s="2"/>
      <c r="V383" s="2"/>
      <c r="W383" s="2"/>
    </row>
    <row r="384" spans="1:23" x14ac:dyDescent="0.25">
      <c r="A384" s="2">
        <v>360</v>
      </c>
      <c r="B384" s="2" t="s">
        <v>1300</v>
      </c>
      <c r="C384" s="4" t="s">
        <v>359</v>
      </c>
      <c r="D384" s="5">
        <v>0.1763888888888889</v>
      </c>
      <c r="E384" s="3" t="s">
        <v>804</v>
      </c>
      <c r="F384" s="1"/>
      <c r="G384" s="17"/>
      <c r="H384" s="2">
        <f>1.3*1000</f>
        <v>1300</v>
      </c>
      <c r="I384" s="6">
        <v>2.9398148148148148E-3</v>
      </c>
      <c r="J384" s="7" t="s">
        <v>763</v>
      </c>
      <c r="K384" s="2"/>
      <c r="L384" s="2"/>
      <c r="M384" s="2"/>
      <c r="N384" s="2"/>
      <c r="O384" s="2"/>
      <c r="P384" s="2"/>
      <c r="Q384" s="2"/>
      <c r="R384" s="2"/>
      <c r="S384" s="2"/>
      <c r="T384" s="2"/>
      <c r="U384" s="2"/>
      <c r="V384" s="2"/>
      <c r="W384" s="2"/>
    </row>
    <row r="385" spans="1:23" x14ac:dyDescent="0.25">
      <c r="A385" s="2">
        <v>361</v>
      </c>
      <c r="B385" s="2" t="s">
        <v>1301</v>
      </c>
      <c r="C385" s="4" t="s">
        <v>360</v>
      </c>
      <c r="D385" s="5">
        <v>0.83472222222222225</v>
      </c>
      <c r="E385" s="3" t="s">
        <v>843</v>
      </c>
      <c r="F385" s="1"/>
      <c r="G385" s="17"/>
      <c r="H385" s="2">
        <f>3.8*1000</f>
        <v>3800</v>
      </c>
      <c r="I385" s="6">
        <v>1.3912037037037037E-2</v>
      </c>
      <c r="J385" s="7" t="s">
        <v>763</v>
      </c>
      <c r="K385" s="2"/>
      <c r="L385" s="2"/>
      <c r="M385" s="2"/>
      <c r="N385" s="2"/>
      <c r="O385" s="2"/>
      <c r="P385" s="2"/>
      <c r="Q385" s="2"/>
      <c r="R385" s="2"/>
      <c r="S385" s="2"/>
      <c r="T385" s="2"/>
      <c r="U385" s="2"/>
      <c r="V385" s="2"/>
      <c r="W385" s="2"/>
    </row>
    <row r="386" spans="1:23" x14ac:dyDescent="0.25">
      <c r="A386" s="2">
        <v>362</v>
      </c>
      <c r="B386" s="2" t="s">
        <v>1302</v>
      </c>
      <c r="C386" s="4" t="s">
        <v>361</v>
      </c>
      <c r="D386" s="8">
        <v>1.0138888888888888</v>
      </c>
      <c r="E386" s="3" t="s">
        <v>873</v>
      </c>
      <c r="F386" s="1"/>
      <c r="G386" s="17"/>
      <c r="H386" s="2">
        <f>9.2*1000</f>
        <v>9200</v>
      </c>
      <c r="I386" s="6">
        <v>1.6898148148148148E-2</v>
      </c>
      <c r="J386" s="7" t="s">
        <v>763</v>
      </c>
      <c r="K386" s="2"/>
      <c r="L386" s="2"/>
      <c r="M386" s="2"/>
      <c r="N386" s="2"/>
      <c r="O386" s="2"/>
      <c r="P386" s="2"/>
      <c r="Q386" s="2"/>
      <c r="R386" s="2"/>
      <c r="S386" s="2"/>
      <c r="T386" s="2"/>
      <c r="U386" s="2"/>
      <c r="V386" s="2"/>
      <c r="W386" s="2"/>
    </row>
    <row r="387" spans="1:23" x14ac:dyDescent="0.25">
      <c r="A387" s="2">
        <v>363</v>
      </c>
      <c r="B387" s="2" t="s">
        <v>1303</v>
      </c>
      <c r="C387" s="4" t="s">
        <v>362</v>
      </c>
      <c r="D387" s="5">
        <v>0.13263888888888889</v>
      </c>
      <c r="E387" s="3" t="s">
        <v>851</v>
      </c>
      <c r="F387" s="1"/>
      <c r="G387" s="17"/>
      <c r="H387" s="2">
        <f>1.6*1000</f>
        <v>1600</v>
      </c>
      <c r="I387" s="6">
        <v>2.2106481481481478E-3</v>
      </c>
      <c r="J387" s="7" t="s">
        <v>763</v>
      </c>
      <c r="K387" s="2"/>
      <c r="L387" s="2"/>
      <c r="M387" s="2"/>
      <c r="N387" s="2"/>
      <c r="O387" s="2"/>
      <c r="P387" s="2"/>
      <c r="Q387" s="2"/>
      <c r="R387" s="2"/>
      <c r="S387" s="2"/>
      <c r="T387" s="2"/>
      <c r="U387" s="2"/>
      <c r="V387" s="2"/>
      <c r="W387" s="2"/>
    </row>
    <row r="388" spans="1:23" x14ac:dyDescent="0.25">
      <c r="A388" s="2">
        <v>364</v>
      </c>
      <c r="B388" s="2" t="s">
        <v>1304</v>
      </c>
      <c r="C388" s="4" t="s">
        <v>363</v>
      </c>
      <c r="D388" s="8">
        <v>1.3569444444444445</v>
      </c>
      <c r="E388" s="3" t="s">
        <v>832</v>
      </c>
      <c r="F388" s="1"/>
      <c r="G388" s="17"/>
      <c r="H388" s="2">
        <f>2.7*1000</f>
        <v>2700</v>
      </c>
      <c r="I388" s="6">
        <v>2.2615740740740742E-2</v>
      </c>
      <c r="J388" s="7" t="s">
        <v>763</v>
      </c>
      <c r="K388" s="2"/>
      <c r="L388" s="2"/>
      <c r="M388" s="2"/>
      <c r="N388" s="2"/>
      <c r="O388" s="2"/>
      <c r="P388" s="2"/>
      <c r="Q388" s="2"/>
      <c r="R388" s="2"/>
      <c r="S388" s="2"/>
      <c r="T388" s="2"/>
      <c r="U388" s="2"/>
      <c r="V388" s="2"/>
      <c r="W388" s="2"/>
    </row>
    <row r="389" spans="1:23" x14ac:dyDescent="0.25">
      <c r="A389" s="2">
        <v>365</v>
      </c>
      <c r="B389" s="2" t="s">
        <v>1305</v>
      </c>
      <c r="C389" s="4" t="s">
        <v>364</v>
      </c>
      <c r="D389" s="5">
        <v>0.17152777777777775</v>
      </c>
      <c r="E389" s="3">
        <v>768</v>
      </c>
      <c r="F389" s="1"/>
      <c r="G389" s="17"/>
      <c r="H389" s="2">
        <f>768</f>
        <v>768</v>
      </c>
      <c r="I389" s="6">
        <v>2.8587962962962963E-3</v>
      </c>
      <c r="J389" s="7" t="s">
        <v>763</v>
      </c>
      <c r="K389" s="2"/>
      <c r="L389" s="2"/>
      <c r="M389" s="2"/>
      <c r="N389" s="2"/>
      <c r="O389" s="2"/>
      <c r="P389" s="2"/>
      <c r="Q389" s="2"/>
      <c r="R389" s="2"/>
      <c r="S389" s="2"/>
      <c r="T389" s="2"/>
      <c r="U389" s="2"/>
      <c r="V389" s="2"/>
      <c r="W389" s="2"/>
    </row>
    <row r="390" spans="1:23" x14ac:dyDescent="0.25">
      <c r="A390" s="2">
        <v>366</v>
      </c>
      <c r="B390" s="2" t="s">
        <v>1306</v>
      </c>
      <c r="C390" s="4" t="s">
        <v>365</v>
      </c>
      <c r="D390" s="5">
        <v>7.2222222222222229E-2</v>
      </c>
      <c r="E390" s="3">
        <v>925</v>
      </c>
      <c r="F390" s="1"/>
      <c r="G390" s="17"/>
      <c r="H390" s="2">
        <f>925</f>
        <v>925</v>
      </c>
      <c r="I390" s="6">
        <v>1.2037037037037038E-3</v>
      </c>
      <c r="J390" s="7" t="s">
        <v>763</v>
      </c>
      <c r="K390" s="2"/>
      <c r="L390" s="2"/>
      <c r="M390" s="2"/>
      <c r="N390" s="2"/>
      <c r="O390" s="2"/>
      <c r="P390" s="2"/>
      <c r="Q390" s="2"/>
      <c r="R390" s="2"/>
      <c r="S390" s="2"/>
      <c r="T390" s="2"/>
      <c r="U390" s="2"/>
      <c r="V390" s="2"/>
      <c r="W390" s="2"/>
    </row>
    <row r="391" spans="1:23" x14ac:dyDescent="0.25">
      <c r="A391" s="2">
        <v>367</v>
      </c>
      <c r="B391" s="2" t="s">
        <v>1307</v>
      </c>
      <c r="C391" s="4" t="s">
        <v>366</v>
      </c>
      <c r="D391" s="5">
        <v>0.11180555555555556</v>
      </c>
      <c r="E391" s="3" t="s">
        <v>839</v>
      </c>
      <c r="F391" s="1"/>
      <c r="G391" s="17"/>
      <c r="H391" s="2">
        <f>12*1000</f>
        <v>12000</v>
      </c>
      <c r="I391" s="6">
        <v>1.8634259259259261E-3</v>
      </c>
      <c r="J391" s="7" t="s">
        <v>763</v>
      </c>
      <c r="K391" s="2"/>
      <c r="L391" s="2"/>
      <c r="M391" s="2"/>
      <c r="N391" s="2"/>
      <c r="O391" s="2"/>
      <c r="P391" s="2"/>
      <c r="Q391" s="2"/>
      <c r="R391" s="2"/>
      <c r="S391" s="2"/>
      <c r="T391" s="2"/>
      <c r="U391" s="2"/>
      <c r="V391" s="2"/>
      <c r="W391" s="2"/>
    </row>
    <row r="392" spans="1:23" x14ac:dyDescent="0.25">
      <c r="A392" s="2">
        <v>368</v>
      </c>
      <c r="B392" s="2" t="s">
        <v>1308</v>
      </c>
      <c r="C392" s="4" t="s">
        <v>367</v>
      </c>
      <c r="D392" s="5">
        <v>0.95486111111111116</v>
      </c>
      <c r="E392" s="3" t="s">
        <v>867</v>
      </c>
      <c r="F392" s="1"/>
      <c r="G392" s="17"/>
      <c r="H392" s="2">
        <f>13*1000</f>
        <v>13000</v>
      </c>
      <c r="I392" s="6">
        <v>1.5914351851851853E-2</v>
      </c>
      <c r="J392" s="7" t="s">
        <v>763</v>
      </c>
      <c r="K392" s="2"/>
      <c r="L392" s="2"/>
      <c r="M392" s="2"/>
      <c r="N392" s="2"/>
      <c r="O392" s="2"/>
      <c r="P392" s="2"/>
      <c r="Q392" s="2"/>
      <c r="R392" s="2"/>
      <c r="S392" s="2"/>
      <c r="T392" s="2"/>
      <c r="U392" s="2"/>
      <c r="V392" s="2"/>
      <c r="W392" s="2"/>
    </row>
    <row r="393" spans="1:23" x14ac:dyDescent="0.25">
      <c r="A393" s="2">
        <v>369</v>
      </c>
      <c r="B393" s="2" t="s">
        <v>1309</v>
      </c>
      <c r="C393" s="4" t="s">
        <v>368</v>
      </c>
      <c r="D393" s="5">
        <v>0.23263888888888887</v>
      </c>
      <c r="E393" s="3">
        <v>193</v>
      </c>
      <c r="F393" s="1"/>
      <c r="G393" s="17"/>
      <c r="H393" s="2">
        <f>193</f>
        <v>193</v>
      </c>
      <c r="I393" s="6">
        <v>3.8773148148148143E-3</v>
      </c>
      <c r="J393" s="7" t="s">
        <v>763</v>
      </c>
      <c r="K393" s="2"/>
      <c r="L393" s="2"/>
      <c r="M393" s="2"/>
      <c r="N393" s="2"/>
      <c r="O393" s="2"/>
      <c r="P393" s="2"/>
      <c r="Q393" s="2"/>
      <c r="R393" s="2"/>
      <c r="S393" s="2"/>
      <c r="T393" s="2"/>
      <c r="U393" s="2"/>
      <c r="V393" s="2"/>
      <c r="W393" s="2"/>
    </row>
    <row r="394" spans="1:23" x14ac:dyDescent="0.25">
      <c r="A394" s="2">
        <v>370</v>
      </c>
      <c r="B394" s="2" t="s">
        <v>1310</v>
      </c>
      <c r="C394" s="4" t="s">
        <v>369</v>
      </c>
      <c r="D394" s="5">
        <v>0.1277777777777778</v>
      </c>
      <c r="E394" s="3">
        <v>219</v>
      </c>
      <c r="F394" s="1"/>
      <c r="G394" s="17"/>
      <c r="H394" s="2">
        <f>219</f>
        <v>219</v>
      </c>
      <c r="I394" s="6">
        <v>2.1296296296296298E-3</v>
      </c>
      <c r="J394" s="7" t="s">
        <v>763</v>
      </c>
      <c r="K394" s="2"/>
      <c r="L394" s="2"/>
      <c r="M394" s="2"/>
      <c r="N394" s="2"/>
      <c r="O394" s="2"/>
      <c r="P394" s="2"/>
      <c r="Q394" s="2"/>
      <c r="R394" s="2"/>
      <c r="S394" s="2"/>
      <c r="T394" s="2"/>
      <c r="U394" s="2"/>
      <c r="V394" s="2"/>
      <c r="W394" s="2"/>
    </row>
    <row r="395" spans="1:23" x14ac:dyDescent="0.25">
      <c r="A395" s="2">
        <v>371</v>
      </c>
      <c r="B395" s="2" t="s">
        <v>1311</v>
      </c>
      <c r="C395" s="4" t="s">
        <v>370</v>
      </c>
      <c r="D395" s="5">
        <v>0.1451388888888889</v>
      </c>
      <c r="E395" s="3">
        <v>413</v>
      </c>
      <c r="F395" s="1"/>
      <c r="G395" s="17"/>
      <c r="H395" s="2">
        <f>413</f>
        <v>413</v>
      </c>
      <c r="I395" s="6">
        <v>2.4189814814814816E-3</v>
      </c>
      <c r="J395" s="7" t="s">
        <v>763</v>
      </c>
      <c r="K395" s="2"/>
      <c r="L395" s="2"/>
      <c r="M395" s="2"/>
      <c r="N395" s="2"/>
      <c r="O395" s="2"/>
      <c r="P395" s="2"/>
      <c r="Q395" s="2"/>
      <c r="R395" s="2"/>
      <c r="S395" s="2"/>
      <c r="T395" s="2"/>
      <c r="U395" s="2"/>
      <c r="V395" s="2"/>
      <c r="W395" s="2"/>
    </row>
    <row r="396" spans="1:23" x14ac:dyDescent="0.25">
      <c r="A396" s="2">
        <v>372</v>
      </c>
      <c r="B396" s="2" t="s">
        <v>1312</v>
      </c>
      <c r="C396" s="4" t="s">
        <v>371</v>
      </c>
      <c r="D396" s="5">
        <v>9.7222222222222224E-2</v>
      </c>
      <c r="E396" s="3">
        <v>126</v>
      </c>
      <c r="F396" s="1"/>
      <c r="G396" s="17"/>
      <c r="H396" s="2">
        <f>126</f>
        <v>126</v>
      </c>
      <c r="I396" s="6">
        <v>1.6203703703703703E-3</v>
      </c>
      <c r="J396" s="7" t="s">
        <v>763</v>
      </c>
      <c r="K396" s="2"/>
      <c r="L396" s="2"/>
      <c r="M396" s="2"/>
      <c r="N396" s="2"/>
      <c r="O396" s="2"/>
      <c r="P396" s="2"/>
      <c r="Q396" s="2"/>
      <c r="R396" s="2"/>
      <c r="S396" s="2"/>
      <c r="T396" s="2"/>
      <c r="U396" s="2"/>
      <c r="V396" s="2"/>
      <c r="W396" s="2"/>
    </row>
    <row r="397" spans="1:23" x14ac:dyDescent="0.25">
      <c r="A397" s="2">
        <v>373</v>
      </c>
      <c r="B397" s="2" t="s">
        <v>1313</v>
      </c>
      <c r="C397" s="4" t="s">
        <v>372</v>
      </c>
      <c r="D397" s="5">
        <v>0.20208333333333331</v>
      </c>
      <c r="E397" s="3">
        <v>154</v>
      </c>
      <c r="F397" s="1"/>
      <c r="G397" s="17"/>
      <c r="H397" s="2">
        <f>154</f>
        <v>154</v>
      </c>
      <c r="I397" s="6">
        <v>3.3680555555555551E-3</v>
      </c>
      <c r="J397" s="7" t="s">
        <v>763</v>
      </c>
      <c r="K397" s="2"/>
      <c r="L397" s="2"/>
      <c r="M397" s="2"/>
      <c r="N397" s="2"/>
      <c r="O397" s="2"/>
      <c r="P397" s="2"/>
      <c r="Q397" s="2"/>
      <c r="R397" s="2"/>
      <c r="S397" s="2"/>
      <c r="T397" s="2"/>
      <c r="U397" s="2"/>
      <c r="V397" s="2"/>
      <c r="W397" s="2"/>
    </row>
    <row r="398" spans="1:23" x14ac:dyDescent="0.25">
      <c r="A398" s="2">
        <v>374</v>
      </c>
      <c r="B398" s="2" t="s">
        <v>1314</v>
      </c>
      <c r="C398" s="4" t="s">
        <v>373</v>
      </c>
      <c r="D398" s="5">
        <v>0.13958333333333334</v>
      </c>
      <c r="E398" s="3">
        <v>119</v>
      </c>
      <c r="F398" s="1"/>
      <c r="G398" s="17"/>
      <c r="H398" s="2">
        <f>119</f>
        <v>119</v>
      </c>
      <c r="I398" s="6">
        <v>2.3263888888888887E-3</v>
      </c>
      <c r="J398" s="7" t="s">
        <v>763</v>
      </c>
      <c r="K398" s="2"/>
      <c r="L398" s="2"/>
      <c r="M398" s="2"/>
      <c r="N398" s="2"/>
      <c r="O398" s="2"/>
      <c r="P398" s="2"/>
      <c r="Q398" s="2"/>
      <c r="R398" s="2"/>
      <c r="S398" s="2"/>
      <c r="T398" s="2"/>
      <c r="U398" s="2"/>
      <c r="V398" s="2"/>
      <c r="W398" s="2"/>
    </row>
    <row r="399" spans="1:23" x14ac:dyDescent="0.25">
      <c r="A399" s="2">
        <v>375</v>
      </c>
      <c r="B399" s="2" t="s">
        <v>1315</v>
      </c>
      <c r="C399" s="4" t="s">
        <v>374</v>
      </c>
      <c r="D399" s="5">
        <v>5.2777777777777778E-2</v>
      </c>
      <c r="E399" s="3">
        <v>241</v>
      </c>
      <c r="F399" s="1"/>
      <c r="G399" s="17"/>
      <c r="H399" s="2">
        <f>241</f>
        <v>241</v>
      </c>
      <c r="I399" s="6">
        <v>8.7962962962962962E-4</v>
      </c>
      <c r="J399" s="7" t="s">
        <v>763</v>
      </c>
      <c r="K399" s="2"/>
      <c r="L399" s="2"/>
      <c r="M399" s="2"/>
      <c r="N399" s="2"/>
      <c r="O399" s="2"/>
      <c r="P399" s="2"/>
      <c r="Q399" s="2"/>
      <c r="R399" s="2"/>
      <c r="S399" s="2"/>
      <c r="T399" s="2"/>
      <c r="U399" s="2"/>
      <c r="V399" s="2"/>
      <c r="W399" s="2"/>
    </row>
    <row r="400" spans="1:23" x14ac:dyDescent="0.25">
      <c r="A400" s="2">
        <v>376</v>
      </c>
      <c r="B400" s="2" t="s">
        <v>1316</v>
      </c>
      <c r="C400" s="4" t="s">
        <v>375</v>
      </c>
      <c r="D400" s="5">
        <v>0.49791666666666662</v>
      </c>
      <c r="E400" s="3" t="s">
        <v>867</v>
      </c>
      <c r="F400" s="1"/>
      <c r="G400" s="17"/>
      <c r="H400" s="2">
        <f>13*1000</f>
        <v>13000</v>
      </c>
      <c r="I400" s="6">
        <v>8.2986111111111108E-3</v>
      </c>
      <c r="J400" s="7" t="s">
        <v>763</v>
      </c>
      <c r="K400" s="2"/>
      <c r="L400" s="2"/>
      <c r="M400" s="2"/>
      <c r="N400" s="2"/>
      <c r="O400" s="2"/>
      <c r="P400" s="2"/>
      <c r="Q400" s="2"/>
      <c r="R400" s="2"/>
      <c r="S400" s="2"/>
      <c r="T400" s="2"/>
      <c r="U400" s="2"/>
      <c r="V400" s="2"/>
      <c r="W400" s="2"/>
    </row>
    <row r="401" spans="1:23" x14ac:dyDescent="0.25">
      <c r="A401" s="2">
        <v>377</v>
      </c>
      <c r="B401" s="2" t="s">
        <v>1317</v>
      </c>
      <c r="C401" s="4" t="s">
        <v>376</v>
      </c>
      <c r="D401" s="5">
        <v>0.4055555555555555</v>
      </c>
      <c r="E401" s="3" t="s">
        <v>855</v>
      </c>
      <c r="F401" s="1"/>
      <c r="G401" s="17"/>
      <c r="H401" s="2">
        <f>20*1000</f>
        <v>20000</v>
      </c>
      <c r="I401" s="6">
        <v>6.7592592592592591E-3</v>
      </c>
      <c r="J401" s="7" t="s">
        <v>763</v>
      </c>
      <c r="K401" s="2"/>
      <c r="L401" s="2"/>
      <c r="M401" s="2"/>
      <c r="N401" s="2"/>
      <c r="O401" s="2"/>
      <c r="P401" s="2"/>
      <c r="Q401" s="2"/>
      <c r="R401" s="2"/>
      <c r="S401" s="2"/>
      <c r="T401" s="2"/>
      <c r="U401" s="2"/>
      <c r="V401" s="2"/>
      <c r="W401" s="2"/>
    </row>
    <row r="402" spans="1:23" x14ac:dyDescent="0.25">
      <c r="A402" s="2">
        <v>378</v>
      </c>
      <c r="B402" s="2" t="s">
        <v>1318</v>
      </c>
      <c r="C402" s="4" t="s">
        <v>377</v>
      </c>
      <c r="D402" s="5">
        <v>0.15208333333333332</v>
      </c>
      <c r="E402" s="3">
        <v>844</v>
      </c>
      <c r="F402" s="1"/>
      <c r="G402" s="17"/>
      <c r="H402" s="2">
        <f>844</f>
        <v>844</v>
      </c>
      <c r="I402" s="6">
        <v>2.5347222222222221E-3</v>
      </c>
      <c r="J402" s="7" t="s">
        <v>763</v>
      </c>
      <c r="K402" s="2"/>
      <c r="L402" s="2"/>
      <c r="M402" s="2"/>
      <c r="N402" s="2"/>
      <c r="O402" s="2"/>
      <c r="P402" s="2"/>
      <c r="Q402" s="2"/>
      <c r="R402" s="2"/>
      <c r="S402" s="2"/>
      <c r="T402" s="2"/>
      <c r="U402" s="2"/>
      <c r="V402" s="2"/>
      <c r="W402" s="2"/>
    </row>
    <row r="403" spans="1:23" x14ac:dyDescent="0.25">
      <c r="A403" s="2">
        <v>379</v>
      </c>
      <c r="B403" s="2" t="s">
        <v>1319</v>
      </c>
      <c r="C403" s="4" t="s">
        <v>378</v>
      </c>
      <c r="D403" s="5">
        <v>0.32222222222222224</v>
      </c>
      <c r="E403" s="3">
        <v>904</v>
      </c>
      <c r="F403" s="1"/>
      <c r="G403" s="17"/>
      <c r="H403" s="2">
        <f>904</f>
        <v>904</v>
      </c>
      <c r="I403" s="6">
        <v>5.37037037037037E-3</v>
      </c>
      <c r="J403" s="7" t="s">
        <v>763</v>
      </c>
      <c r="K403" s="2"/>
      <c r="L403" s="2"/>
      <c r="M403" s="2"/>
      <c r="N403" s="2"/>
      <c r="O403" s="2"/>
      <c r="P403" s="2"/>
      <c r="Q403" s="2"/>
      <c r="R403" s="2"/>
      <c r="S403" s="2"/>
      <c r="T403" s="2"/>
      <c r="U403" s="2"/>
      <c r="V403" s="2"/>
      <c r="W403" s="2"/>
    </row>
    <row r="404" spans="1:23" x14ac:dyDescent="0.25">
      <c r="A404" s="2">
        <v>380</v>
      </c>
      <c r="B404" s="2" t="s">
        <v>1320</v>
      </c>
      <c r="C404" s="4" t="s">
        <v>379</v>
      </c>
      <c r="D404" s="5">
        <v>0.10555555555555556</v>
      </c>
      <c r="E404" s="3">
        <v>384</v>
      </c>
      <c r="F404" s="1"/>
      <c r="G404" s="17"/>
      <c r="H404" s="2">
        <f>384</f>
        <v>384</v>
      </c>
      <c r="I404" s="6">
        <v>1.7592592592592592E-3</v>
      </c>
      <c r="J404" s="7" t="s">
        <v>763</v>
      </c>
      <c r="K404" s="2"/>
      <c r="L404" s="2"/>
      <c r="M404" s="2"/>
      <c r="N404" s="2"/>
      <c r="O404" s="2"/>
      <c r="P404" s="2"/>
      <c r="Q404" s="2"/>
      <c r="R404" s="2"/>
      <c r="S404" s="2"/>
      <c r="T404" s="2"/>
      <c r="U404" s="2"/>
      <c r="V404" s="2"/>
      <c r="W404" s="2"/>
    </row>
    <row r="405" spans="1:23" x14ac:dyDescent="0.25">
      <c r="A405" s="2">
        <v>381</v>
      </c>
      <c r="B405" s="2" t="s">
        <v>1321</v>
      </c>
      <c r="C405" s="4" t="s">
        <v>380</v>
      </c>
      <c r="D405" s="5">
        <v>0.29791666666666666</v>
      </c>
      <c r="E405" s="3" t="s">
        <v>874</v>
      </c>
      <c r="F405" s="1"/>
      <c r="G405" s="17"/>
      <c r="H405" s="2">
        <f>43*1000</f>
        <v>43000</v>
      </c>
      <c r="I405" s="6">
        <v>4.9652777777777777E-3</v>
      </c>
      <c r="J405" s="7" t="s">
        <v>763</v>
      </c>
      <c r="K405" s="2"/>
      <c r="L405" s="2"/>
      <c r="M405" s="2"/>
      <c r="N405" s="2"/>
      <c r="O405" s="2"/>
      <c r="P405" s="2"/>
      <c r="Q405" s="2"/>
      <c r="R405" s="2"/>
      <c r="S405" s="2"/>
      <c r="T405" s="2"/>
      <c r="U405" s="2"/>
      <c r="V405" s="2"/>
      <c r="W405" s="2"/>
    </row>
    <row r="406" spans="1:23" x14ac:dyDescent="0.25">
      <c r="A406" s="2">
        <v>382</v>
      </c>
      <c r="B406" s="2" t="s">
        <v>1322</v>
      </c>
      <c r="C406" s="4" t="s">
        <v>381</v>
      </c>
      <c r="D406" s="5">
        <v>0.70138888888888884</v>
      </c>
      <c r="E406" s="3" t="s">
        <v>804</v>
      </c>
      <c r="F406" s="1"/>
      <c r="G406" s="17"/>
      <c r="H406" s="2">
        <f>1.3*1000</f>
        <v>1300</v>
      </c>
      <c r="I406" s="6">
        <v>1.1689814814814814E-2</v>
      </c>
      <c r="J406" s="7" t="s">
        <v>763</v>
      </c>
      <c r="K406" s="2"/>
      <c r="L406" s="2"/>
      <c r="M406" s="2"/>
      <c r="N406" s="2"/>
      <c r="O406" s="2"/>
      <c r="P406" s="2"/>
      <c r="Q406" s="2"/>
      <c r="R406" s="2"/>
      <c r="S406" s="2"/>
      <c r="T406" s="2"/>
      <c r="U406" s="2"/>
      <c r="V406" s="2"/>
      <c r="W406" s="2"/>
    </row>
    <row r="407" spans="1:23" x14ac:dyDescent="0.25">
      <c r="A407" s="2">
        <v>383</v>
      </c>
      <c r="B407" s="2" t="s">
        <v>1323</v>
      </c>
      <c r="C407" s="4" t="s">
        <v>382</v>
      </c>
      <c r="D407" s="5">
        <v>0.16319444444444445</v>
      </c>
      <c r="E407" s="3" t="s">
        <v>805</v>
      </c>
      <c r="F407" s="1"/>
      <c r="G407" s="17"/>
      <c r="H407" s="2">
        <f>1.1*1000</f>
        <v>1100</v>
      </c>
      <c r="I407" s="6">
        <v>2.7199074074074074E-3</v>
      </c>
      <c r="J407" s="7" t="s">
        <v>763</v>
      </c>
      <c r="K407" s="2"/>
      <c r="L407" s="2"/>
      <c r="M407" s="2"/>
      <c r="N407" s="2"/>
      <c r="O407" s="2"/>
      <c r="P407" s="2"/>
      <c r="Q407" s="2"/>
      <c r="R407" s="2"/>
      <c r="S407" s="2"/>
      <c r="T407" s="2"/>
      <c r="U407" s="2"/>
      <c r="V407" s="2"/>
      <c r="W407" s="2"/>
    </row>
    <row r="408" spans="1:23" x14ac:dyDescent="0.25">
      <c r="A408" s="2">
        <v>384</v>
      </c>
      <c r="B408" s="2" t="s">
        <v>1324</v>
      </c>
      <c r="C408" s="4" t="s">
        <v>383</v>
      </c>
      <c r="D408" s="5">
        <v>0.12152777777777778</v>
      </c>
      <c r="E408" s="3">
        <v>947</v>
      </c>
      <c r="F408" s="1"/>
      <c r="G408" s="17"/>
      <c r="H408" s="2">
        <f>947</f>
        <v>947</v>
      </c>
      <c r="I408" s="6">
        <v>2.0254629629629629E-3</v>
      </c>
      <c r="J408" s="7" t="s">
        <v>763</v>
      </c>
      <c r="K408" s="2"/>
      <c r="L408" s="2"/>
      <c r="M408" s="2"/>
      <c r="N408" s="2"/>
      <c r="O408" s="2"/>
      <c r="P408" s="2"/>
      <c r="Q408" s="2"/>
      <c r="R408" s="2"/>
      <c r="S408" s="2"/>
      <c r="T408" s="2"/>
      <c r="U408" s="2"/>
      <c r="V408" s="2"/>
      <c r="W408" s="2"/>
    </row>
    <row r="409" spans="1:23" x14ac:dyDescent="0.25">
      <c r="A409" s="2">
        <v>385</v>
      </c>
      <c r="B409" s="2" t="s">
        <v>1325</v>
      </c>
      <c r="C409" s="4" t="s">
        <v>384</v>
      </c>
      <c r="D409" s="5">
        <v>0.20625000000000002</v>
      </c>
      <c r="E409" s="3">
        <v>405</v>
      </c>
      <c r="F409" s="1"/>
      <c r="G409" s="17"/>
      <c r="H409" s="2">
        <f>405</f>
        <v>405</v>
      </c>
      <c r="I409" s="6">
        <v>3.4375E-3</v>
      </c>
      <c r="J409" s="7" t="s">
        <v>763</v>
      </c>
      <c r="K409" s="2"/>
      <c r="L409" s="2"/>
      <c r="M409" s="2"/>
      <c r="N409" s="2"/>
      <c r="O409" s="2"/>
      <c r="P409" s="2"/>
      <c r="Q409" s="2"/>
      <c r="R409" s="2"/>
      <c r="S409" s="2"/>
      <c r="T409" s="2"/>
      <c r="U409" s="2"/>
      <c r="V409" s="2"/>
      <c r="W409" s="2"/>
    </row>
    <row r="410" spans="1:23" x14ac:dyDescent="0.25">
      <c r="A410" s="2">
        <v>386</v>
      </c>
      <c r="B410" s="2" t="s">
        <v>1326</v>
      </c>
      <c r="C410" s="4" t="s">
        <v>385</v>
      </c>
      <c r="D410" s="5">
        <v>0.17847222222222223</v>
      </c>
      <c r="E410" s="3">
        <v>365</v>
      </c>
      <c r="F410" s="1"/>
      <c r="G410" s="17"/>
      <c r="H410" s="2">
        <f>365</f>
        <v>365</v>
      </c>
      <c r="I410" s="6">
        <v>2.9745370370370373E-3</v>
      </c>
      <c r="J410" s="7" t="s">
        <v>763</v>
      </c>
      <c r="K410" s="2"/>
      <c r="L410" s="2"/>
      <c r="M410" s="2"/>
      <c r="N410" s="2"/>
      <c r="O410" s="2"/>
      <c r="P410" s="2"/>
      <c r="Q410" s="2"/>
      <c r="R410" s="2"/>
      <c r="S410" s="2"/>
      <c r="T410" s="2"/>
      <c r="U410" s="2"/>
      <c r="V410" s="2"/>
      <c r="W410" s="2"/>
    </row>
    <row r="411" spans="1:23" x14ac:dyDescent="0.25">
      <c r="A411" s="2">
        <v>387</v>
      </c>
      <c r="B411" s="2" t="s">
        <v>1327</v>
      </c>
      <c r="C411" s="4" t="s">
        <v>386</v>
      </c>
      <c r="D411" s="5">
        <v>0.20277777777777781</v>
      </c>
      <c r="E411" s="3">
        <v>728</v>
      </c>
      <c r="F411" s="1"/>
      <c r="G411" s="17"/>
      <c r="H411" s="2">
        <f>728</f>
        <v>728</v>
      </c>
      <c r="I411" s="6">
        <v>3.37962962962963E-3</v>
      </c>
      <c r="J411" s="7" t="s">
        <v>763</v>
      </c>
      <c r="K411" s="2"/>
      <c r="L411" s="2"/>
      <c r="M411" s="2"/>
      <c r="N411" s="2"/>
      <c r="O411" s="2"/>
      <c r="P411" s="2"/>
      <c r="Q411" s="2"/>
      <c r="R411" s="2"/>
      <c r="S411" s="2"/>
      <c r="T411" s="2"/>
      <c r="U411" s="2"/>
      <c r="V411" s="2"/>
      <c r="W411" s="2"/>
    </row>
    <row r="412" spans="1:23" x14ac:dyDescent="0.25">
      <c r="A412" s="2">
        <v>388</v>
      </c>
      <c r="B412" s="2" t="s">
        <v>1328</v>
      </c>
      <c r="C412" s="4" t="s">
        <v>387</v>
      </c>
      <c r="D412" s="8">
        <v>1.9069444444444443</v>
      </c>
      <c r="E412" s="3" t="s">
        <v>820</v>
      </c>
      <c r="F412" s="1"/>
      <c r="G412" s="17"/>
      <c r="H412" s="2">
        <f>3.7*1000</f>
        <v>3700</v>
      </c>
      <c r="I412" s="6">
        <v>3.1782407407407405E-2</v>
      </c>
      <c r="J412" s="7" t="s">
        <v>763</v>
      </c>
      <c r="K412" s="2"/>
      <c r="L412" s="2"/>
      <c r="M412" s="2"/>
      <c r="N412" s="2"/>
      <c r="O412" s="2"/>
      <c r="P412" s="2"/>
      <c r="Q412" s="2"/>
      <c r="R412" s="2"/>
      <c r="S412" s="2"/>
      <c r="T412" s="2"/>
      <c r="U412" s="2"/>
      <c r="V412" s="2"/>
      <c r="W412" s="2"/>
    </row>
    <row r="413" spans="1:23" x14ac:dyDescent="0.25">
      <c r="A413" s="2">
        <v>389</v>
      </c>
      <c r="B413" s="2" t="s">
        <v>1329</v>
      </c>
      <c r="C413" s="4" t="s">
        <v>388</v>
      </c>
      <c r="D413" s="5">
        <v>0.13402777777777777</v>
      </c>
      <c r="E413" s="3">
        <v>634</v>
      </c>
      <c r="F413" s="1"/>
      <c r="G413" s="17"/>
      <c r="H413" s="2">
        <f>634</f>
        <v>634</v>
      </c>
      <c r="I413" s="6">
        <v>2.2337962962962967E-3</v>
      </c>
      <c r="J413" s="7" t="s">
        <v>763</v>
      </c>
      <c r="K413" s="2"/>
      <c r="L413" s="2"/>
      <c r="M413" s="2"/>
      <c r="N413" s="2"/>
      <c r="O413" s="2"/>
      <c r="P413" s="2"/>
      <c r="Q413" s="2"/>
      <c r="R413" s="2"/>
      <c r="S413" s="2"/>
      <c r="T413" s="2"/>
      <c r="U413" s="2"/>
      <c r="V413" s="2"/>
      <c r="W413" s="2"/>
    </row>
    <row r="414" spans="1:23" x14ac:dyDescent="0.25">
      <c r="A414" s="2">
        <v>390</v>
      </c>
      <c r="B414" s="2" t="s">
        <v>1330</v>
      </c>
      <c r="C414" s="4" t="s">
        <v>389</v>
      </c>
      <c r="D414" s="5">
        <v>0.10902777777777778</v>
      </c>
      <c r="E414" s="3">
        <v>387</v>
      </c>
      <c r="F414" s="1"/>
      <c r="G414" s="17"/>
      <c r="H414" s="2">
        <f>387</f>
        <v>387</v>
      </c>
      <c r="I414" s="6">
        <v>1.8171296296296297E-3</v>
      </c>
      <c r="J414" s="7" t="s">
        <v>763</v>
      </c>
      <c r="K414" s="2"/>
      <c r="L414" s="2"/>
      <c r="M414" s="2"/>
      <c r="N414" s="2"/>
      <c r="O414" s="2"/>
      <c r="P414" s="2"/>
      <c r="Q414" s="2"/>
      <c r="R414" s="2"/>
      <c r="S414" s="2"/>
      <c r="T414" s="2"/>
      <c r="U414" s="2"/>
      <c r="V414" s="2"/>
      <c r="W414" s="2"/>
    </row>
    <row r="415" spans="1:23" x14ac:dyDescent="0.25">
      <c r="A415" s="2">
        <v>391</v>
      </c>
      <c r="B415" s="2" t="s">
        <v>1331</v>
      </c>
      <c r="C415" s="4" t="s">
        <v>390</v>
      </c>
      <c r="D415" s="5">
        <v>0.11041666666666666</v>
      </c>
      <c r="E415" s="3">
        <v>319</v>
      </c>
      <c r="F415" s="1"/>
      <c r="G415" s="17"/>
      <c r="H415" s="2">
        <f>319</f>
        <v>319</v>
      </c>
      <c r="I415" s="6">
        <v>1.8402777777777777E-3</v>
      </c>
      <c r="J415" s="7" t="s">
        <v>763</v>
      </c>
      <c r="K415" s="2"/>
      <c r="L415" s="2"/>
      <c r="M415" s="2"/>
      <c r="N415" s="2"/>
      <c r="O415" s="2"/>
      <c r="P415" s="2"/>
      <c r="Q415" s="2"/>
      <c r="R415" s="2"/>
      <c r="S415" s="2"/>
      <c r="T415" s="2"/>
      <c r="U415" s="2"/>
      <c r="V415" s="2"/>
      <c r="W415" s="2"/>
    </row>
    <row r="416" spans="1:23" x14ac:dyDescent="0.25">
      <c r="A416" s="2">
        <v>392</v>
      </c>
      <c r="B416" s="2" t="s">
        <v>1332</v>
      </c>
      <c r="C416" s="4" t="s">
        <v>391</v>
      </c>
      <c r="D416" s="5">
        <v>6.5972222222222224E-2</v>
      </c>
      <c r="E416" s="3">
        <v>282</v>
      </c>
      <c r="F416" s="1"/>
      <c r="G416" s="17"/>
      <c r="H416" s="2">
        <f>282</f>
        <v>282</v>
      </c>
      <c r="I416" s="6">
        <v>1.0995370370370371E-3</v>
      </c>
      <c r="J416" s="7" t="s">
        <v>763</v>
      </c>
      <c r="K416" s="2"/>
      <c r="L416" s="2"/>
      <c r="M416" s="2"/>
      <c r="N416" s="2"/>
      <c r="O416" s="2"/>
      <c r="P416" s="2"/>
      <c r="Q416" s="2"/>
      <c r="R416" s="2"/>
      <c r="S416" s="2"/>
      <c r="T416" s="2"/>
      <c r="U416" s="2"/>
      <c r="V416" s="2"/>
      <c r="W416" s="2"/>
    </row>
    <row r="417" spans="1:23" x14ac:dyDescent="0.25">
      <c r="A417" s="2">
        <v>393</v>
      </c>
      <c r="B417" s="2" t="s">
        <v>1333</v>
      </c>
      <c r="C417" s="4" t="s">
        <v>392</v>
      </c>
      <c r="D417" s="5">
        <v>0.34791666666666665</v>
      </c>
      <c r="E417" s="3" t="s">
        <v>789</v>
      </c>
      <c r="F417" s="1"/>
      <c r="G417" s="17"/>
      <c r="H417" s="2">
        <f>1*1000</f>
        <v>1000</v>
      </c>
      <c r="I417" s="6">
        <v>5.7986111111111112E-3</v>
      </c>
      <c r="J417" s="7" t="s">
        <v>763</v>
      </c>
      <c r="K417" s="2"/>
      <c r="L417" s="2"/>
      <c r="M417" s="2"/>
      <c r="N417" s="2"/>
      <c r="O417" s="2"/>
      <c r="P417" s="2"/>
      <c r="Q417" s="2"/>
      <c r="R417" s="2"/>
      <c r="S417" s="2"/>
      <c r="T417" s="2"/>
      <c r="U417" s="2"/>
      <c r="V417" s="2"/>
      <c r="W417" s="2"/>
    </row>
    <row r="418" spans="1:23" x14ac:dyDescent="0.25">
      <c r="A418" s="2">
        <v>394</v>
      </c>
      <c r="B418" s="2" t="s">
        <v>1334</v>
      </c>
      <c r="C418" s="4" t="s">
        <v>393</v>
      </c>
      <c r="D418" s="5">
        <v>0.16874999999999998</v>
      </c>
      <c r="E418" s="3">
        <v>790</v>
      </c>
      <c r="F418" s="1"/>
      <c r="G418" s="17"/>
      <c r="H418" s="2">
        <f>790</f>
        <v>790</v>
      </c>
      <c r="I418" s="6">
        <v>2.8124999999999995E-3</v>
      </c>
      <c r="J418" s="7" t="s">
        <v>763</v>
      </c>
      <c r="K418" s="2"/>
      <c r="L418" s="2"/>
      <c r="M418" s="2"/>
      <c r="N418" s="2"/>
      <c r="O418" s="2"/>
      <c r="P418" s="2"/>
      <c r="Q418" s="2"/>
      <c r="R418" s="2"/>
      <c r="S418" s="2"/>
      <c r="T418" s="2"/>
      <c r="U418" s="2"/>
      <c r="V418" s="2"/>
      <c r="W418" s="2"/>
    </row>
    <row r="419" spans="1:23" x14ac:dyDescent="0.25">
      <c r="A419" s="2">
        <v>395</v>
      </c>
      <c r="B419" s="2" t="s">
        <v>1335</v>
      </c>
      <c r="C419" s="4" t="s">
        <v>394</v>
      </c>
      <c r="D419" s="5">
        <v>4.6527777777777779E-2</v>
      </c>
      <c r="E419" s="3">
        <v>270</v>
      </c>
      <c r="F419" s="1"/>
      <c r="G419" s="17"/>
      <c r="H419" s="2">
        <f>270</f>
        <v>270</v>
      </c>
      <c r="I419" s="6">
        <v>7.7546296296296304E-4</v>
      </c>
      <c r="J419" s="7" t="s">
        <v>763</v>
      </c>
      <c r="K419" s="2"/>
      <c r="L419" s="2"/>
      <c r="M419" s="2"/>
      <c r="N419" s="2"/>
      <c r="O419" s="2"/>
      <c r="P419" s="2"/>
      <c r="Q419" s="2"/>
      <c r="R419" s="2"/>
      <c r="S419" s="2"/>
      <c r="T419" s="2"/>
      <c r="U419" s="2"/>
      <c r="V419" s="2"/>
      <c r="W419" s="2"/>
    </row>
    <row r="420" spans="1:23" x14ac:dyDescent="0.25">
      <c r="A420" s="2">
        <v>396</v>
      </c>
      <c r="B420" s="2" t="s">
        <v>1336</v>
      </c>
      <c r="C420" s="4" t="s">
        <v>395</v>
      </c>
      <c r="D420" s="5">
        <v>0.8534722222222223</v>
      </c>
      <c r="E420" s="3" t="s">
        <v>875</v>
      </c>
      <c r="F420" s="1"/>
      <c r="G420" s="17"/>
      <c r="H420" s="2">
        <f>9.5*1000</f>
        <v>9500</v>
      </c>
      <c r="I420" s="6">
        <v>1.4224537037037037E-2</v>
      </c>
      <c r="J420" s="7" t="s">
        <v>763</v>
      </c>
      <c r="K420" s="2"/>
      <c r="L420" s="2"/>
      <c r="M420" s="2"/>
      <c r="N420" s="2"/>
      <c r="O420" s="2"/>
      <c r="P420" s="2"/>
      <c r="Q420" s="2"/>
      <c r="R420" s="2"/>
      <c r="S420" s="2"/>
      <c r="T420" s="2"/>
      <c r="U420" s="2"/>
      <c r="V420" s="2"/>
      <c r="W420" s="2"/>
    </row>
    <row r="421" spans="1:23" x14ac:dyDescent="0.25">
      <c r="A421" s="2">
        <v>397</v>
      </c>
      <c r="B421" s="2" t="s">
        <v>1337</v>
      </c>
      <c r="C421" s="4" t="s">
        <v>396</v>
      </c>
      <c r="D421" s="5">
        <v>0.15069444444444444</v>
      </c>
      <c r="E421" s="3">
        <v>276</v>
      </c>
      <c r="F421" s="1"/>
      <c r="G421" s="17"/>
      <c r="H421" s="2">
        <f>276</f>
        <v>276</v>
      </c>
      <c r="I421" s="6">
        <v>2.5115740740740741E-3</v>
      </c>
      <c r="J421" s="7" t="s">
        <v>763</v>
      </c>
      <c r="K421" s="2"/>
      <c r="L421" s="2"/>
      <c r="M421" s="2"/>
      <c r="N421" s="2"/>
      <c r="O421" s="2"/>
      <c r="P421" s="2"/>
      <c r="Q421" s="2"/>
      <c r="R421" s="2"/>
      <c r="S421" s="2"/>
      <c r="T421" s="2"/>
      <c r="U421" s="2"/>
      <c r="V421" s="2"/>
      <c r="W421" s="2"/>
    </row>
    <row r="422" spans="1:23" x14ac:dyDescent="0.25">
      <c r="A422" s="2">
        <v>398</v>
      </c>
      <c r="B422" s="2" t="s">
        <v>1338</v>
      </c>
      <c r="C422" s="4" t="s">
        <v>397</v>
      </c>
      <c r="D422" s="5">
        <v>0.30416666666666664</v>
      </c>
      <c r="E422" s="3">
        <v>574</v>
      </c>
      <c r="F422" s="1"/>
      <c r="G422" s="17"/>
      <c r="H422" s="2">
        <f>574</f>
        <v>574</v>
      </c>
      <c r="I422" s="6">
        <v>5.0694444444444441E-3</v>
      </c>
      <c r="J422" s="7" t="s">
        <v>763</v>
      </c>
      <c r="K422" s="2"/>
      <c r="L422" s="2"/>
      <c r="M422" s="2"/>
      <c r="N422" s="2"/>
      <c r="O422" s="2"/>
      <c r="P422" s="2"/>
      <c r="Q422" s="2"/>
      <c r="R422" s="2"/>
      <c r="S422" s="2"/>
      <c r="T422" s="2"/>
      <c r="U422" s="2"/>
      <c r="V422" s="2"/>
      <c r="W422" s="2"/>
    </row>
    <row r="423" spans="1:23" x14ac:dyDescent="0.25">
      <c r="A423" s="2">
        <v>399</v>
      </c>
      <c r="B423" s="2" t="s">
        <v>1339</v>
      </c>
      <c r="C423" s="4" t="s">
        <v>398</v>
      </c>
      <c r="D423" s="5">
        <v>9.2361111111111116E-2</v>
      </c>
      <c r="E423" s="3">
        <v>612</v>
      </c>
      <c r="F423" s="1"/>
      <c r="G423" s="17"/>
      <c r="H423" s="2">
        <f>612</f>
        <v>612</v>
      </c>
      <c r="I423" s="6">
        <v>1.5393518518518519E-3</v>
      </c>
      <c r="J423" s="7" t="s">
        <v>763</v>
      </c>
      <c r="K423" s="2"/>
      <c r="L423" s="2"/>
      <c r="M423" s="2"/>
      <c r="N423" s="2"/>
      <c r="O423" s="2"/>
      <c r="P423" s="2"/>
      <c r="Q423" s="2"/>
      <c r="R423" s="2"/>
      <c r="S423" s="2"/>
      <c r="T423" s="2"/>
      <c r="U423" s="2"/>
      <c r="V423" s="2"/>
      <c r="W423" s="2"/>
    </row>
    <row r="424" spans="1:23" x14ac:dyDescent="0.25">
      <c r="A424" s="2">
        <v>400</v>
      </c>
      <c r="B424" s="2" t="s">
        <v>1340</v>
      </c>
      <c r="C424" s="4" t="s">
        <v>399</v>
      </c>
      <c r="D424" s="5">
        <v>7.013888888888889E-2</v>
      </c>
      <c r="E424" s="3">
        <v>423</v>
      </c>
      <c r="F424" s="1"/>
      <c r="G424" s="17"/>
      <c r="H424" s="2">
        <f>423</f>
        <v>423</v>
      </c>
      <c r="I424" s="6">
        <v>1.1689814814814816E-3</v>
      </c>
      <c r="J424" s="7" t="s">
        <v>763</v>
      </c>
      <c r="K424" s="2"/>
      <c r="L424" s="2"/>
      <c r="M424" s="2"/>
      <c r="N424" s="2"/>
      <c r="O424" s="2"/>
      <c r="P424" s="2"/>
      <c r="Q424" s="2"/>
      <c r="R424" s="2"/>
      <c r="S424" s="2"/>
      <c r="T424" s="2"/>
      <c r="U424" s="2"/>
      <c r="V424" s="2"/>
      <c r="W424" s="2"/>
    </row>
    <row r="425" spans="1:23" x14ac:dyDescent="0.25">
      <c r="A425" s="2">
        <v>401</v>
      </c>
      <c r="B425" s="2" t="s">
        <v>1341</v>
      </c>
      <c r="C425" s="4" t="s">
        <v>400</v>
      </c>
      <c r="D425" s="5">
        <v>8.1944444444444445E-2</v>
      </c>
      <c r="E425" s="3">
        <v>567</v>
      </c>
      <c r="F425" s="1"/>
      <c r="G425" s="17"/>
      <c r="H425" s="2">
        <f>567</f>
        <v>567</v>
      </c>
      <c r="I425" s="6">
        <v>1.3657407407407409E-3</v>
      </c>
      <c r="J425" s="7" t="s">
        <v>763</v>
      </c>
      <c r="K425" s="2"/>
      <c r="L425" s="2"/>
      <c r="M425" s="2"/>
      <c r="N425" s="2"/>
      <c r="O425" s="2"/>
      <c r="P425" s="2"/>
      <c r="Q425" s="2"/>
      <c r="R425" s="2"/>
      <c r="S425" s="2"/>
      <c r="T425" s="2"/>
      <c r="U425" s="2"/>
      <c r="V425" s="2"/>
      <c r="W425" s="2"/>
    </row>
    <row r="426" spans="1:23" x14ac:dyDescent="0.25">
      <c r="A426" s="2">
        <v>402</v>
      </c>
      <c r="B426" s="2" t="s">
        <v>1342</v>
      </c>
      <c r="C426" s="4" t="s">
        <v>401</v>
      </c>
      <c r="D426" s="5">
        <v>0.1361111111111111</v>
      </c>
      <c r="E426" s="3">
        <v>231</v>
      </c>
      <c r="F426" s="1"/>
      <c r="G426" s="17"/>
      <c r="H426" s="2">
        <f>231</f>
        <v>231</v>
      </c>
      <c r="I426" s="6">
        <v>2.2685185185185182E-3</v>
      </c>
      <c r="J426" s="7" t="s">
        <v>763</v>
      </c>
      <c r="K426" s="2"/>
      <c r="L426" s="2"/>
      <c r="M426" s="2"/>
      <c r="N426" s="2"/>
      <c r="O426" s="2"/>
      <c r="P426" s="2"/>
      <c r="Q426" s="2"/>
      <c r="R426" s="2"/>
      <c r="S426" s="2"/>
      <c r="T426" s="2"/>
      <c r="U426" s="2"/>
      <c r="V426" s="2"/>
      <c r="W426" s="2"/>
    </row>
    <row r="427" spans="1:23" x14ac:dyDescent="0.25">
      <c r="A427" s="2">
        <v>403</v>
      </c>
      <c r="B427" s="2" t="s">
        <v>1343</v>
      </c>
      <c r="C427" s="4" t="s">
        <v>402</v>
      </c>
      <c r="D427" s="5">
        <v>0.17361111111111113</v>
      </c>
      <c r="E427" s="3">
        <v>415</v>
      </c>
      <c r="F427" s="1"/>
      <c r="G427" s="17"/>
      <c r="H427" s="2">
        <f>415</f>
        <v>415</v>
      </c>
      <c r="I427" s="6">
        <v>2.8935185185185188E-3</v>
      </c>
      <c r="J427" s="7" t="s">
        <v>763</v>
      </c>
      <c r="K427" s="2"/>
      <c r="L427" s="2"/>
      <c r="M427" s="2"/>
      <c r="N427" s="2"/>
      <c r="O427" s="2"/>
      <c r="P427" s="2"/>
      <c r="Q427" s="2"/>
      <c r="R427" s="2"/>
      <c r="S427" s="2"/>
      <c r="T427" s="2"/>
      <c r="U427" s="2"/>
      <c r="V427" s="2"/>
      <c r="W427" s="2"/>
    </row>
    <row r="428" spans="1:23" x14ac:dyDescent="0.25">
      <c r="A428" s="2">
        <v>404</v>
      </c>
      <c r="B428" s="2" t="s">
        <v>1344</v>
      </c>
      <c r="C428" s="4" t="s">
        <v>403</v>
      </c>
      <c r="D428" s="5">
        <v>0.13194444444444445</v>
      </c>
      <c r="E428" s="3">
        <v>553</v>
      </c>
      <c r="F428" s="1"/>
      <c r="G428" s="17"/>
      <c r="H428" s="2">
        <f>553</f>
        <v>553</v>
      </c>
      <c r="I428" s="6">
        <v>2.1990740740740742E-3</v>
      </c>
      <c r="J428" s="7" t="s">
        <v>763</v>
      </c>
      <c r="K428" s="2"/>
      <c r="L428" s="2"/>
      <c r="M428" s="2"/>
      <c r="N428" s="2"/>
      <c r="O428" s="2"/>
      <c r="P428" s="2"/>
      <c r="Q428" s="2"/>
      <c r="R428" s="2"/>
      <c r="S428" s="2"/>
      <c r="T428" s="2"/>
      <c r="U428" s="2"/>
      <c r="V428" s="2"/>
      <c r="W428" s="2"/>
    </row>
    <row r="429" spans="1:23" x14ac:dyDescent="0.25">
      <c r="A429" s="2">
        <v>405</v>
      </c>
      <c r="B429" s="2" t="s">
        <v>1345</v>
      </c>
      <c r="C429" s="4" t="s">
        <v>404</v>
      </c>
      <c r="D429" s="5">
        <v>8.1250000000000003E-2</v>
      </c>
      <c r="E429" s="3">
        <v>353</v>
      </c>
      <c r="F429" s="1"/>
      <c r="G429" s="17"/>
      <c r="H429" s="2">
        <f>353</f>
        <v>353</v>
      </c>
      <c r="I429" s="6">
        <v>1.3541666666666667E-3</v>
      </c>
      <c r="J429" s="7" t="s">
        <v>763</v>
      </c>
      <c r="K429" s="2"/>
      <c r="L429" s="2"/>
      <c r="M429" s="2"/>
      <c r="N429" s="2"/>
      <c r="O429" s="2"/>
      <c r="P429" s="2"/>
      <c r="Q429" s="2"/>
      <c r="R429" s="2"/>
      <c r="S429" s="2"/>
      <c r="T429" s="2"/>
      <c r="U429" s="2"/>
      <c r="V429" s="2"/>
      <c r="W429" s="2"/>
    </row>
    <row r="430" spans="1:23" x14ac:dyDescent="0.25">
      <c r="A430" s="2">
        <v>406</v>
      </c>
      <c r="B430" s="2" t="s">
        <v>1346</v>
      </c>
      <c r="C430" s="4" t="s">
        <v>405</v>
      </c>
      <c r="D430" s="5">
        <v>0.10972222222222222</v>
      </c>
      <c r="E430" s="3">
        <v>798</v>
      </c>
      <c r="F430" s="1"/>
      <c r="G430" s="17"/>
      <c r="H430" s="2">
        <f>798</f>
        <v>798</v>
      </c>
      <c r="I430" s="6">
        <v>1.8287037037037037E-3</v>
      </c>
      <c r="J430" s="7" t="s">
        <v>763</v>
      </c>
      <c r="K430" s="2"/>
      <c r="L430" s="2"/>
      <c r="M430" s="2"/>
      <c r="N430" s="2"/>
      <c r="O430" s="2"/>
      <c r="P430" s="2"/>
      <c r="Q430" s="2"/>
      <c r="R430" s="2"/>
      <c r="S430" s="2"/>
      <c r="T430" s="2"/>
      <c r="U430" s="2"/>
      <c r="V430" s="2"/>
      <c r="W430" s="2"/>
    </row>
    <row r="431" spans="1:23" x14ac:dyDescent="0.25">
      <c r="A431" s="2">
        <v>407</v>
      </c>
      <c r="B431" s="2" t="s">
        <v>1347</v>
      </c>
      <c r="C431" s="4" t="s">
        <v>406</v>
      </c>
      <c r="D431" s="5">
        <v>0.35694444444444445</v>
      </c>
      <c r="E431" s="3">
        <v>632</v>
      </c>
      <c r="F431" s="1"/>
      <c r="G431" s="17"/>
      <c r="H431" s="2">
        <f>632</f>
        <v>632</v>
      </c>
      <c r="I431" s="6">
        <v>5.9490740740740745E-3</v>
      </c>
      <c r="J431" s="7" t="s">
        <v>763</v>
      </c>
      <c r="K431" s="2"/>
      <c r="L431" s="2"/>
      <c r="M431" s="2"/>
      <c r="N431" s="2"/>
      <c r="O431" s="2"/>
      <c r="P431" s="2"/>
      <c r="Q431" s="2"/>
      <c r="R431" s="2"/>
      <c r="S431" s="2"/>
      <c r="T431" s="2"/>
      <c r="U431" s="2"/>
      <c r="V431" s="2"/>
      <c r="W431" s="2"/>
    </row>
    <row r="432" spans="1:23" x14ac:dyDescent="0.25">
      <c r="A432" s="2">
        <v>408</v>
      </c>
      <c r="B432" s="2" t="s">
        <v>1348</v>
      </c>
      <c r="C432" s="4" t="s">
        <v>407</v>
      </c>
      <c r="D432" s="5">
        <v>8.7500000000000008E-2</v>
      </c>
      <c r="E432" s="3">
        <v>363</v>
      </c>
      <c r="F432" s="1"/>
      <c r="G432" s="17"/>
      <c r="H432" s="2">
        <f>363</f>
        <v>363</v>
      </c>
      <c r="I432" s="6">
        <v>1.4583333333333334E-3</v>
      </c>
      <c r="J432" s="7" t="s">
        <v>763</v>
      </c>
      <c r="K432" s="2"/>
      <c r="L432" s="2"/>
      <c r="M432" s="2"/>
      <c r="N432" s="2"/>
      <c r="O432" s="2"/>
      <c r="P432" s="2"/>
      <c r="Q432" s="2"/>
      <c r="R432" s="2"/>
      <c r="S432" s="2"/>
      <c r="T432" s="2"/>
      <c r="U432" s="2"/>
      <c r="V432" s="2"/>
      <c r="W432" s="2"/>
    </row>
    <row r="433" spans="1:23" x14ac:dyDescent="0.25">
      <c r="A433" s="2">
        <v>409</v>
      </c>
      <c r="B433" s="2" t="s">
        <v>1349</v>
      </c>
      <c r="C433" s="4" t="s">
        <v>408</v>
      </c>
      <c r="D433" s="5">
        <v>0.12222222222222223</v>
      </c>
      <c r="E433" s="3" t="s">
        <v>794</v>
      </c>
      <c r="F433" s="1"/>
      <c r="G433" s="17"/>
      <c r="H433" s="2">
        <f>2.4*1000</f>
        <v>2400</v>
      </c>
      <c r="I433" s="6">
        <v>2.0370370370370373E-3</v>
      </c>
      <c r="J433" s="7" t="s">
        <v>763</v>
      </c>
      <c r="K433" s="2"/>
      <c r="L433" s="2"/>
      <c r="M433" s="2"/>
      <c r="N433" s="2"/>
      <c r="O433" s="2"/>
      <c r="P433" s="2"/>
      <c r="Q433" s="2"/>
      <c r="R433" s="2"/>
      <c r="S433" s="2"/>
      <c r="T433" s="2"/>
      <c r="U433" s="2"/>
      <c r="V433" s="2"/>
      <c r="W433" s="2"/>
    </row>
    <row r="434" spans="1:23" x14ac:dyDescent="0.25">
      <c r="A434" s="2">
        <v>410</v>
      </c>
      <c r="B434" s="2" t="s">
        <v>1350</v>
      </c>
      <c r="C434" s="4" t="s">
        <v>409</v>
      </c>
      <c r="D434" s="5">
        <v>4.5833333333333337E-2</v>
      </c>
      <c r="E434" s="3">
        <v>513</v>
      </c>
      <c r="F434" s="1"/>
      <c r="G434" s="17"/>
      <c r="H434" s="2">
        <f>513</f>
        <v>513</v>
      </c>
      <c r="I434" s="6">
        <v>7.6388888888888893E-4</v>
      </c>
      <c r="J434" s="7" t="s">
        <v>763</v>
      </c>
      <c r="K434" s="2"/>
      <c r="L434" s="2"/>
      <c r="M434" s="2"/>
      <c r="N434" s="2"/>
      <c r="O434" s="2"/>
      <c r="P434" s="2"/>
      <c r="Q434" s="2"/>
      <c r="R434" s="2"/>
      <c r="S434" s="2"/>
      <c r="T434" s="2"/>
      <c r="U434" s="2"/>
      <c r="V434" s="2"/>
      <c r="W434" s="2"/>
    </row>
    <row r="435" spans="1:23" x14ac:dyDescent="0.25">
      <c r="A435" s="2">
        <v>411</v>
      </c>
      <c r="B435" s="2" t="s">
        <v>1351</v>
      </c>
      <c r="C435" s="4" t="s">
        <v>410</v>
      </c>
      <c r="D435" s="5">
        <v>0.15694444444444444</v>
      </c>
      <c r="E435" s="3">
        <v>765</v>
      </c>
      <c r="F435" s="1"/>
      <c r="G435" s="17"/>
      <c r="H435" s="2">
        <f>765</f>
        <v>765</v>
      </c>
      <c r="I435" s="6">
        <v>2.615740740740741E-3</v>
      </c>
      <c r="J435" s="7" t="s">
        <v>763</v>
      </c>
      <c r="K435" s="2"/>
      <c r="L435" s="2"/>
      <c r="M435" s="2"/>
      <c r="N435" s="2"/>
      <c r="O435" s="2"/>
      <c r="P435" s="2"/>
      <c r="Q435" s="2"/>
      <c r="R435" s="2"/>
      <c r="S435" s="2"/>
      <c r="T435" s="2"/>
      <c r="U435" s="2"/>
      <c r="V435" s="2"/>
      <c r="W435" s="2"/>
    </row>
    <row r="436" spans="1:23" x14ac:dyDescent="0.25">
      <c r="A436" s="2">
        <v>412</v>
      </c>
      <c r="B436" s="2" t="s">
        <v>1352</v>
      </c>
      <c r="C436" s="4" t="s">
        <v>411</v>
      </c>
      <c r="D436" s="5">
        <v>0.17777777777777778</v>
      </c>
      <c r="E436" s="3">
        <v>477</v>
      </c>
      <c r="F436" s="1"/>
      <c r="G436" s="17"/>
      <c r="H436" s="2">
        <f>477</f>
        <v>477</v>
      </c>
      <c r="I436" s="6">
        <v>2.9629629629629628E-3</v>
      </c>
      <c r="J436" s="7" t="s">
        <v>763</v>
      </c>
      <c r="K436" s="2"/>
      <c r="L436" s="2"/>
      <c r="M436" s="2"/>
      <c r="N436" s="2"/>
      <c r="O436" s="2"/>
      <c r="P436" s="2"/>
      <c r="Q436" s="2"/>
      <c r="R436" s="2"/>
      <c r="S436" s="2"/>
      <c r="T436" s="2"/>
      <c r="U436" s="2"/>
      <c r="V436" s="2"/>
      <c r="W436" s="2"/>
    </row>
    <row r="437" spans="1:23" x14ac:dyDescent="0.25">
      <c r="A437" s="2">
        <v>413</v>
      </c>
      <c r="B437" s="2" t="s">
        <v>1353</v>
      </c>
      <c r="C437" s="4" t="s">
        <v>412</v>
      </c>
      <c r="D437" s="5">
        <v>0.15763888888888888</v>
      </c>
      <c r="E437" s="3">
        <v>742</v>
      </c>
      <c r="F437" s="1"/>
      <c r="G437" s="17"/>
      <c r="H437" s="2">
        <f>742</f>
        <v>742</v>
      </c>
      <c r="I437" s="6">
        <v>2.627314814814815E-3</v>
      </c>
      <c r="J437" s="7" t="s">
        <v>763</v>
      </c>
      <c r="K437" s="2"/>
      <c r="L437" s="2"/>
      <c r="M437" s="2"/>
      <c r="N437" s="2"/>
      <c r="O437" s="2"/>
      <c r="P437" s="2"/>
      <c r="Q437" s="2"/>
      <c r="R437" s="2"/>
      <c r="S437" s="2"/>
      <c r="T437" s="2"/>
      <c r="U437" s="2"/>
      <c r="V437" s="2"/>
      <c r="W437" s="2"/>
    </row>
    <row r="438" spans="1:23" x14ac:dyDescent="0.25">
      <c r="A438" s="2">
        <v>414</v>
      </c>
      <c r="B438" s="2" t="s">
        <v>1354</v>
      </c>
      <c r="C438" s="4" t="s">
        <v>413</v>
      </c>
      <c r="D438" s="5">
        <v>0.23541666666666669</v>
      </c>
      <c r="E438" s="3">
        <v>540</v>
      </c>
      <c r="F438" s="1"/>
      <c r="G438" s="17"/>
      <c r="H438" s="2">
        <f>540</f>
        <v>540</v>
      </c>
      <c r="I438" s="6">
        <v>3.9236111111111112E-3</v>
      </c>
      <c r="J438" s="7" t="s">
        <v>763</v>
      </c>
      <c r="K438" s="2"/>
      <c r="L438" s="2"/>
      <c r="M438" s="2"/>
      <c r="N438" s="2"/>
      <c r="O438" s="2"/>
      <c r="P438" s="2"/>
      <c r="Q438" s="2"/>
      <c r="R438" s="2"/>
      <c r="S438" s="2"/>
      <c r="T438" s="2"/>
      <c r="U438" s="2"/>
      <c r="V438" s="2"/>
      <c r="W438" s="2"/>
    </row>
    <row r="439" spans="1:23" x14ac:dyDescent="0.25">
      <c r="A439" s="2">
        <v>415</v>
      </c>
      <c r="B439" s="2" t="s">
        <v>1355</v>
      </c>
      <c r="C439" s="4" t="s">
        <v>414</v>
      </c>
      <c r="D439" s="5">
        <v>6.5972222222222224E-2</v>
      </c>
      <c r="E439" s="3">
        <v>657</v>
      </c>
      <c r="F439" s="1"/>
      <c r="G439" s="17"/>
      <c r="H439" s="2">
        <f>657</f>
        <v>657</v>
      </c>
      <c r="I439" s="6">
        <v>1.0995370370370371E-3</v>
      </c>
      <c r="J439" s="7" t="s">
        <v>763</v>
      </c>
      <c r="K439" s="2"/>
      <c r="L439" s="2"/>
      <c r="M439" s="2"/>
      <c r="N439" s="2"/>
      <c r="O439" s="2"/>
      <c r="P439" s="2"/>
      <c r="Q439" s="2"/>
      <c r="R439" s="2"/>
      <c r="S439" s="2"/>
      <c r="T439" s="2"/>
      <c r="U439" s="2"/>
      <c r="V439" s="2"/>
      <c r="W439" s="2"/>
    </row>
    <row r="440" spans="1:23" x14ac:dyDescent="0.25">
      <c r="A440" s="2">
        <v>416</v>
      </c>
      <c r="B440" s="2" t="s">
        <v>1356</v>
      </c>
      <c r="C440" s="4" t="s">
        <v>415</v>
      </c>
      <c r="D440" s="5">
        <v>0.10625</v>
      </c>
      <c r="E440" s="3">
        <v>535</v>
      </c>
      <c r="F440" s="1"/>
      <c r="G440" s="17"/>
      <c r="H440" s="2">
        <f>535</f>
        <v>535</v>
      </c>
      <c r="I440" s="6">
        <v>1.7708333333333332E-3</v>
      </c>
      <c r="J440" s="7" t="s">
        <v>763</v>
      </c>
      <c r="K440" s="2"/>
      <c r="L440" s="2"/>
      <c r="M440" s="2"/>
      <c r="N440" s="2"/>
      <c r="O440" s="2"/>
      <c r="P440" s="2"/>
      <c r="Q440" s="2"/>
      <c r="R440" s="2"/>
      <c r="S440" s="2"/>
      <c r="T440" s="2"/>
      <c r="U440" s="2"/>
      <c r="V440" s="2"/>
      <c r="W440" s="2"/>
    </row>
    <row r="441" spans="1:23" x14ac:dyDescent="0.25">
      <c r="A441" s="2">
        <v>417</v>
      </c>
      <c r="B441" s="2" t="s">
        <v>1357</v>
      </c>
      <c r="C441" s="4" t="s">
        <v>416</v>
      </c>
      <c r="D441" s="8">
        <v>1.1284722222222221</v>
      </c>
      <c r="E441" s="3" t="s">
        <v>876</v>
      </c>
      <c r="F441" s="1"/>
      <c r="G441" s="17"/>
      <c r="H441" s="2">
        <f>6.4*1000</f>
        <v>6400</v>
      </c>
      <c r="I441" s="6">
        <v>1.8807870370370371E-2</v>
      </c>
      <c r="J441" s="7" t="s">
        <v>763</v>
      </c>
      <c r="K441" s="2"/>
      <c r="L441" s="2"/>
      <c r="M441" s="2"/>
      <c r="N441" s="2"/>
      <c r="O441" s="2"/>
      <c r="P441" s="2"/>
      <c r="Q441" s="2"/>
      <c r="R441" s="2"/>
      <c r="S441" s="2"/>
      <c r="T441" s="2"/>
      <c r="U441" s="2"/>
      <c r="V441" s="2"/>
      <c r="W441" s="2"/>
    </row>
    <row r="442" spans="1:23" x14ac:dyDescent="0.25">
      <c r="A442" s="2">
        <v>418</v>
      </c>
      <c r="B442" s="2" t="s">
        <v>1358</v>
      </c>
      <c r="C442" s="4" t="s">
        <v>417</v>
      </c>
      <c r="D442" s="5">
        <v>0.12291666666666667</v>
      </c>
      <c r="E442" s="3">
        <v>257</v>
      </c>
      <c r="F442" s="1"/>
      <c r="G442" s="17"/>
      <c r="H442" s="2">
        <f>257</f>
        <v>257</v>
      </c>
      <c r="I442" s="6">
        <v>2.0486111111111113E-3</v>
      </c>
      <c r="J442" s="7" t="s">
        <v>763</v>
      </c>
      <c r="K442" s="2"/>
      <c r="L442" s="2"/>
      <c r="M442" s="2"/>
      <c r="N442" s="2"/>
      <c r="O442" s="2"/>
      <c r="P442" s="2"/>
      <c r="Q442" s="2"/>
      <c r="R442" s="2"/>
      <c r="S442" s="2"/>
      <c r="T442" s="2"/>
      <c r="U442" s="2"/>
      <c r="V442" s="2"/>
      <c r="W442" s="2"/>
    </row>
    <row r="443" spans="1:23" x14ac:dyDescent="0.25">
      <c r="A443" s="2">
        <v>419</v>
      </c>
      <c r="B443" s="2" t="s">
        <v>1359</v>
      </c>
      <c r="C443" s="4" t="s">
        <v>418</v>
      </c>
      <c r="D443" s="5">
        <v>9.375E-2</v>
      </c>
      <c r="E443" s="3">
        <v>485</v>
      </c>
      <c r="F443" s="1"/>
      <c r="G443" s="17"/>
      <c r="H443" s="2">
        <f>485</f>
        <v>485</v>
      </c>
      <c r="I443" s="6">
        <v>1.5624999999999999E-3</v>
      </c>
      <c r="J443" s="7" t="s">
        <v>763</v>
      </c>
      <c r="K443" s="2"/>
      <c r="L443" s="2"/>
      <c r="M443" s="2"/>
      <c r="N443" s="2"/>
      <c r="O443" s="2"/>
      <c r="P443" s="2"/>
      <c r="Q443" s="2"/>
      <c r="R443" s="2"/>
      <c r="S443" s="2"/>
      <c r="T443" s="2"/>
      <c r="U443" s="2"/>
      <c r="V443" s="2"/>
      <c r="W443" s="2"/>
    </row>
    <row r="444" spans="1:23" x14ac:dyDescent="0.25">
      <c r="A444" s="2">
        <v>420</v>
      </c>
      <c r="B444" s="2" t="s">
        <v>1360</v>
      </c>
      <c r="C444" s="4" t="s">
        <v>419</v>
      </c>
      <c r="D444" s="5">
        <v>2.1527777777777781E-2</v>
      </c>
      <c r="E444" s="3">
        <v>994</v>
      </c>
      <c r="F444" s="1"/>
      <c r="G444" s="17"/>
      <c r="H444" s="2">
        <f>994</f>
        <v>994</v>
      </c>
      <c r="I444" s="6">
        <v>3.5879629629629635E-4</v>
      </c>
      <c r="J444" s="7" t="s">
        <v>763</v>
      </c>
      <c r="K444" s="2"/>
      <c r="L444" s="2"/>
      <c r="M444" s="2"/>
      <c r="N444" s="2"/>
      <c r="O444" s="2"/>
      <c r="P444" s="2"/>
      <c r="Q444" s="2"/>
      <c r="R444" s="2"/>
      <c r="S444" s="2"/>
      <c r="T444" s="2"/>
      <c r="U444" s="2"/>
      <c r="V444" s="2"/>
      <c r="W444" s="2"/>
    </row>
    <row r="445" spans="1:23" x14ac:dyDescent="0.25">
      <c r="A445" s="2">
        <v>421</v>
      </c>
      <c r="B445" s="2" t="s">
        <v>1361</v>
      </c>
      <c r="C445" s="4" t="s">
        <v>420</v>
      </c>
      <c r="D445" s="5">
        <v>0.22916666666666666</v>
      </c>
      <c r="E445" s="3" t="s">
        <v>803</v>
      </c>
      <c r="F445" s="1"/>
      <c r="G445" s="17"/>
      <c r="H445" s="2">
        <f>3.3*1000</f>
        <v>3300</v>
      </c>
      <c r="I445" s="6">
        <v>3.8194444444444443E-3</v>
      </c>
      <c r="J445" s="7" t="s">
        <v>763</v>
      </c>
      <c r="K445" s="2"/>
      <c r="L445" s="2"/>
      <c r="M445" s="2"/>
      <c r="N445" s="2"/>
      <c r="O445" s="2"/>
      <c r="P445" s="2"/>
      <c r="Q445" s="2"/>
      <c r="R445" s="2"/>
      <c r="S445" s="2"/>
      <c r="T445" s="2"/>
      <c r="U445" s="2"/>
      <c r="V445" s="2"/>
      <c r="W445" s="2"/>
    </row>
    <row r="446" spans="1:23" x14ac:dyDescent="0.25">
      <c r="A446" s="2">
        <v>422</v>
      </c>
      <c r="B446" s="2" t="s">
        <v>1362</v>
      </c>
      <c r="C446" s="4" t="s">
        <v>421</v>
      </c>
      <c r="D446" s="5">
        <v>9.7222222222222224E-2</v>
      </c>
      <c r="E446" s="3">
        <v>376</v>
      </c>
      <c r="F446" s="1"/>
      <c r="G446" s="17"/>
      <c r="H446" s="2">
        <f>376</f>
        <v>376</v>
      </c>
      <c r="I446" s="6">
        <v>1.6203703703703703E-3</v>
      </c>
      <c r="J446" s="7" t="s">
        <v>763</v>
      </c>
      <c r="K446" s="2"/>
      <c r="L446" s="2"/>
      <c r="M446" s="2"/>
      <c r="N446" s="2"/>
      <c r="O446" s="2"/>
      <c r="P446" s="2"/>
      <c r="Q446" s="2"/>
      <c r="R446" s="2"/>
      <c r="S446" s="2"/>
      <c r="T446" s="2"/>
      <c r="U446" s="2"/>
      <c r="V446" s="2"/>
      <c r="W446" s="2"/>
    </row>
    <row r="447" spans="1:23" x14ac:dyDescent="0.25">
      <c r="A447" s="2">
        <v>423</v>
      </c>
      <c r="B447" s="2" t="s">
        <v>1363</v>
      </c>
      <c r="C447" s="4" t="s">
        <v>422</v>
      </c>
      <c r="D447" s="5">
        <v>2.7083333333333334E-2</v>
      </c>
      <c r="E447" s="3">
        <v>263</v>
      </c>
      <c r="F447" s="1"/>
      <c r="G447" s="17"/>
      <c r="H447" s="2">
        <f>263</f>
        <v>263</v>
      </c>
      <c r="I447" s="6">
        <v>4.5138888888888892E-4</v>
      </c>
      <c r="J447" s="7" t="s">
        <v>763</v>
      </c>
      <c r="K447" s="2"/>
      <c r="L447" s="2"/>
      <c r="M447" s="2"/>
      <c r="N447" s="2"/>
      <c r="O447" s="2"/>
      <c r="P447" s="2"/>
      <c r="Q447" s="2"/>
      <c r="R447" s="2"/>
      <c r="S447" s="2"/>
      <c r="T447" s="2"/>
      <c r="U447" s="2"/>
      <c r="V447" s="2"/>
      <c r="W447" s="2"/>
    </row>
    <row r="448" spans="1:23" x14ac:dyDescent="0.25">
      <c r="A448" s="2">
        <v>424</v>
      </c>
      <c r="B448" s="2" t="s">
        <v>1364</v>
      </c>
      <c r="C448" s="4" t="s">
        <v>423</v>
      </c>
      <c r="D448" s="5">
        <v>0.10902777777777778</v>
      </c>
      <c r="E448" s="3">
        <v>309</v>
      </c>
      <c r="F448" s="1"/>
      <c r="G448" s="17"/>
      <c r="H448" s="2">
        <f>309</f>
        <v>309</v>
      </c>
      <c r="I448" s="6">
        <v>1.8171296296296297E-3</v>
      </c>
      <c r="J448" s="7" t="s">
        <v>763</v>
      </c>
      <c r="K448" s="2"/>
      <c r="L448" s="2"/>
      <c r="M448" s="2"/>
      <c r="N448" s="2"/>
      <c r="O448" s="2"/>
      <c r="P448" s="2"/>
      <c r="Q448" s="2"/>
      <c r="R448" s="2"/>
      <c r="S448" s="2"/>
      <c r="T448" s="2"/>
      <c r="U448" s="2"/>
      <c r="V448" s="2"/>
      <c r="W448" s="2"/>
    </row>
    <row r="449" spans="1:23" x14ac:dyDescent="0.25">
      <c r="A449" s="2">
        <v>425</v>
      </c>
      <c r="B449" s="2" t="s">
        <v>1365</v>
      </c>
      <c r="C449" s="4" t="s">
        <v>424</v>
      </c>
      <c r="D449" s="5">
        <v>5.347222222222222E-2</v>
      </c>
      <c r="E449" s="3">
        <v>899</v>
      </c>
      <c r="F449" s="1"/>
      <c r="G449" s="17"/>
      <c r="H449" s="2">
        <f>899</f>
        <v>899</v>
      </c>
      <c r="I449" s="6">
        <v>8.9120370370370362E-4</v>
      </c>
      <c r="J449" s="7" t="s">
        <v>763</v>
      </c>
      <c r="K449" s="2"/>
      <c r="L449" s="2"/>
      <c r="M449" s="2"/>
      <c r="N449" s="2"/>
      <c r="O449" s="2"/>
      <c r="P449" s="2"/>
      <c r="Q449" s="2"/>
      <c r="R449" s="2"/>
      <c r="S449" s="2"/>
      <c r="T449" s="2"/>
      <c r="U449" s="2"/>
      <c r="V449" s="2"/>
      <c r="W449" s="2"/>
    </row>
    <row r="450" spans="1:23" x14ac:dyDescent="0.25">
      <c r="A450" s="2">
        <v>426</v>
      </c>
      <c r="B450" s="2" t="s">
        <v>1366</v>
      </c>
      <c r="C450" s="4" t="s">
        <v>425</v>
      </c>
      <c r="D450" s="5">
        <v>0.10416666666666667</v>
      </c>
      <c r="E450" s="3" t="s">
        <v>827</v>
      </c>
      <c r="F450" s="1"/>
      <c r="G450" s="17"/>
      <c r="H450" s="2">
        <f>1.4*1000</f>
        <v>1400</v>
      </c>
      <c r="I450" s="6">
        <v>1.736111111111111E-3</v>
      </c>
      <c r="J450" s="7" t="s">
        <v>763</v>
      </c>
      <c r="K450" s="2"/>
      <c r="L450" s="2"/>
      <c r="M450" s="2"/>
      <c r="N450" s="2"/>
      <c r="O450" s="2"/>
      <c r="P450" s="2"/>
      <c r="Q450" s="2"/>
      <c r="R450" s="2"/>
      <c r="S450" s="2"/>
      <c r="T450" s="2"/>
      <c r="U450" s="2"/>
      <c r="V450" s="2"/>
      <c r="W450" s="2"/>
    </row>
    <row r="451" spans="1:23" x14ac:dyDescent="0.25">
      <c r="A451" s="2">
        <v>427</v>
      </c>
      <c r="B451" s="2" t="s">
        <v>1367</v>
      </c>
      <c r="C451" s="4" t="s">
        <v>426</v>
      </c>
      <c r="D451" s="5">
        <v>0.14375000000000002</v>
      </c>
      <c r="E451" s="3">
        <v>328</v>
      </c>
      <c r="F451" s="1"/>
      <c r="G451" s="17"/>
      <c r="H451" s="2">
        <f>328</f>
        <v>328</v>
      </c>
      <c r="I451" s="6">
        <v>2.3958333333333336E-3</v>
      </c>
      <c r="J451" s="7" t="s">
        <v>763</v>
      </c>
      <c r="K451" s="2"/>
      <c r="L451" s="2"/>
      <c r="M451" s="2"/>
      <c r="N451" s="2"/>
      <c r="O451" s="2"/>
      <c r="P451" s="2"/>
      <c r="Q451" s="2"/>
      <c r="R451" s="2"/>
      <c r="S451" s="2"/>
      <c r="T451" s="2"/>
      <c r="U451" s="2"/>
      <c r="V451" s="2"/>
      <c r="W451" s="2"/>
    </row>
    <row r="452" spans="1:23" x14ac:dyDescent="0.25">
      <c r="A452" s="2">
        <v>428</v>
      </c>
      <c r="B452" s="2" t="s">
        <v>1368</v>
      </c>
      <c r="C452" s="4" t="s">
        <v>427</v>
      </c>
      <c r="D452" s="5">
        <v>7.8472222222222221E-2</v>
      </c>
      <c r="E452" s="3">
        <v>776</v>
      </c>
      <c r="F452" s="1"/>
      <c r="G452" s="17"/>
      <c r="H452" s="2">
        <f>776</f>
        <v>776</v>
      </c>
      <c r="I452" s="6">
        <v>1.3078703703703705E-3</v>
      </c>
      <c r="J452" s="7" t="s">
        <v>763</v>
      </c>
      <c r="K452" s="2"/>
      <c r="L452" s="2"/>
      <c r="M452" s="2"/>
      <c r="N452" s="2"/>
      <c r="O452" s="2"/>
      <c r="P452" s="2"/>
      <c r="Q452" s="2"/>
      <c r="R452" s="2"/>
      <c r="S452" s="2"/>
      <c r="T452" s="2"/>
      <c r="U452" s="2"/>
      <c r="V452" s="2"/>
      <c r="W452" s="2"/>
    </row>
    <row r="453" spans="1:23" x14ac:dyDescent="0.25">
      <c r="A453" s="2">
        <v>429</v>
      </c>
      <c r="B453" s="2" t="s">
        <v>1369</v>
      </c>
      <c r="C453" s="4" t="s">
        <v>428</v>
      </c>
      <c r="D453" s="5">
        <v>7.7777777777777779E-2</v>
      </c>
      <c r="E453" s="3">
        <v>241</v>
      </c>
      <c r="F453" s="1"/>
      <c r="G453" s="17"/>
      <c r="H453" s="2">
        <f>241</f>
        <v>241</v>
      </c>
      <c r="I453" s="6">
        <v>1.2962962962962963E-3</v>
      </c>
      <c r="J453" s="7" t="s">
        <v>763</v>
      </c>
      <c r="K453" s="2"/>
      <c r="L453" s="2"/>
      <c r="M453" s="2"/>
      <c r="N453" s="2"/>
      <c r="O453" s="2"/>
      <c r="P453" s="2"/>
      <c r="Q453" s="2"/>
      <c r="R453" s="2"/>
      <c r="S453" s="2"/>
      <c r="T453" s="2"/>
      <c r="U453" s="2"/>
      <c r="V453" s="2"/>
      <c r="W453" s="2"/>
    </row>
    <row r="454" spans="1:23" x14ac:dyDescent="0.25">
      <c r="A454" s="2">
        <v>430</v>
      </c>
      <c r="B454" s="2" t="s">
        <v>1370</v>
      </c>
      <c r="C454" s="4" t="s">
        <v>429</v>
      </c>
      <c r="D454" s="5">
        <v>0.26319444444444445</v>
      </c>
      <c r="E454" s="3">
        <v>440</v>
      </c>
      <c r="F454" s="1"/>
      <c r="G454" s="17"/>
      <c r="H454" s="2">
        <f>440</f>
        <v>440</v>
      </c>
      <c r="I454" s="6">
        <v>4.386574074074074E-3</v>
      </c>
      <c r="J454" s="7" t="s">
        <v>763</v>
      </c>
      <c r="K454" s="2"/>
      <c r="L454" s="2"/>
      <c r="M454" s="2"/>
      <c r="N454" s="2"/>
      <c r="O454" s="2"/>
      <c r="P454" s="2"/>
      <c r="Q454" s="2"/>
      <c r="R454" s="2"/>
      <c r="S454" s="2"/>
      <c r="T454" s="2"/>
      <c r="U454" s="2"/>
      <c r="V454" s="2"/>
      <c r="W454" s="2"/>
    </row>
    <row r="455" spans="1:23" x14ac:dyDescent="0.25">
      <c r="A455" s="2">
        <v>431</v>
      </c>
      <c r="B455" s="2" t="s">
        <v>1371</v>
      </c>
      <c r="C455" s="4" t="s">
        <v>430</v>
      </c>
      <c r="D455" s="5">
        <v>0.20486111111111113</v>
      </c>
      <c r="E455" s="3">
        <v>801</v>
      </c>
      <c r="F455" s="1"/>
      <c r="G455" s="17"/>
      <c r="H455" s="2">
        <f>801</f>
        <v>801</v>
      </c>
      <c r="I455" s="6">
        <v>3.414351851851852E-3</v>
      </c>
      <c r="J455" s="7" t="s">
        <v>763</v>
      </c>
      <c r="K455" s="2"/>
      <c r="L455" s="2"/>
      <c r="M455" s="2"/>
      <c r="N455" s="2"/>
      <c r="O455" s="2"/>
      <c r="P455" s="2"/>
      <c r="Q455" s="2"/>
      <c r="R455" s="2"/>
      <c r="S455" s="2"/>
      <c r="T455" s="2"/>
      <c r="U455" s="2"/>
      <c r="V455" s="2"/>
      <c r="W455" s="2"/>
    </row>
    <row r="456" spans="1:23" x14ac:dyDescent="0.25">
      <c r="A456" s="2">
        <v>432</v>
      </c>
      <c r="B456" s="2" t="s">
        <v>1372</v>
      </c>
      <c r="C456" s="4" t="s">
        <v>431</v>
      </c>
      <c r="D456" s="5">
        <v>0.14722222222222223</v>
      </c>
      <c r="E456" s="3">
        <v>271</v>
      </c>
      <c r="F456" s="1"/>
      <c r="G456" s="17"/>
      <c r="H456" s="2">
        <f>271</f>
        <v>271</v>
      </c>
      <c r="I456" s="6">
        <v>2.4537037037037036E-3</v>
      </c>
      <c r="J456" s="7" t="s">
        <v>763</v>
      </c>
      <c r="K456" s="2"/>
      <c r="L456" s="2"/>
      <c r="M456" s="2"/>
      <c r="N456" s="2"/>
      <c r="O456" s="2"/>
      <c r="P456" s="2"/>
      <c r="Q456" s="2"/>
      <c r="R456" s="2"/>
      <c r="S456" s="2"/>
      <c r="T456" s="2"/>
      <c r="U456" s="2"/>
      <c r="V456" s="2"/>
      <c r="W456" s="2"/>
    </row>
    <row r="457" spans="1:23" x14ac:dyDescent="0.25">
      <c r="A457" s="2">
        <v>433</v>
      </c>
      <c r="B457" s="2" t="s">
        <v>1373</v>
      </c>
      <c r="C457" s="4" t="s">
        <v>432</v>
      </c>
      <c r="D457" s="5">
        <v>0.12986111111111112</v>
      </c>
      <c r="E457" s="3">
        <v>296</v>
      </c>
      <c r="F457" s="1"/>
      <c r="G457" s="17"/>
      <c r="H457" s="2">
        <f>296</f>
        <v>296</v>
      </c>
      <c r="I457" s="6">
        <v>2.1643518518518518E-3</v>
      </c>
      <c r="J457" s="7" t="s">
        <v>763</v>
      </c>
      <c r="K457" s="2"/>
      <c r="L457" s="2"/>
      <c r="M457" s="2"/>
      <c r="N457" s="2"/>
      <c r="O457" s="2"/>
      <c r="P457" s="2"/>
      <c r="Q457" s="2"/>
      <c r="R457" s="2"/>
      <c r="S457" s="2"/>
      <c r="T457" s="2"/>
      <c r="U457" s="2"/>
      <c r="V457" s="2"/>
      <c r="W457" s="2"/>
    </row>
    <row r="458" spans="1:23" x14ac:dyDescent="0.25">
      <c r="A458" s="2">
        <v>434</v>
      </c>
      <c r="B458" s="2" t="s">
        <v>1374</v>
      </c>
      <c r="C458" s="4" t="s">
        <v>433</v>
      </c>
      <c r="D458" s="5">
        <v>0.17083333333333331</v>
      </c>
      <c r="E458" s="3">
        <v>696</v>
      </c>
      <c r="F458" s="1"/>
      <c r="G458" s="17"/>
      <c r="H458" s="2">
        <f>696</f>
        <v>696</v>
      </c>
      <c r="I458" s="6">
        <v>2.8472222222222219E-3</v>
      </c>
      <c r="J458" s="7" t="s">
        <v>763</v>
      </c>
      <c r="K458" s="2"/>
      <c r="L458" s="2"/>
      <c r="M458" s="2"/>
      <c r="N458" s="2"/>
      <c r="O458" s="2"/>
      <c r="P458" s="2"/>
      <c r="Q458" s="2"/>
      <c r="R458" s="2"/>
      <c r="S458" s="2"/>
      <c r="T458" s="2"/>
      <c r="U458" s="2"/>
      <c r="V458" s="2"/>
      <c r="W458" s="2"/>
    </row>
    <row r="459" spans="1:23" x14ac:dyDescent="0.25">
      <c r="A459" s="2">
        <v>435</v>
      </c>
      <c r="B459" s="2" t="s">
        <v>1375</v>
      </c>
      <c r="C459" s="4" t="s">
        <v>434</v>
      </c>
      <c r="D459" s="5">
        <v>0.79861111111111116</v>
      </c>
      <c r="E459" s="3" t="s">
        <v>794</v>
      </c>
      <c r="F459" s="1"/>
      <c r="G459" s="17"/>
      <c r="H459" s="2">
        <f>2.4*1000</f>
        <v>2400</v>
      </c>
      <c r="I459" s="6">
        <v>1.3310185185185187E-2</v>
      </c>
      <c r="J459" s="7" t="s">
        <v>763</v>
      </c>
      <c r="K459" s="2"/>
      <c r="L459" s="2"/>
      <c r="M459" s="2"/>
      <c r="N459" s="2"/>
      <c r="O459" s="2"/>
      <c r="P459" s="2"/>
      <c r="Q459" s="2"/>
      <c r="R459" s="2"/>
      <c r="S459" s="2"/>
      <c r="T459" s="2"/>
      <c r="U459" s="2"/>
      <c r="V459" s="2"/>
      <c r="W459" s="2"/>
    </row>
    <row r="460" spans="1:23" x14ac:dyDescent="0.25">
      <c r="A460" s="2">
        <v>436</v>
      </c>
      <c r="B460" s="2" t="s">
        <v>1376</v>
      </c>
      <c r="C460" s="4" t="s">
        <v>435</v>
      </c>
      <c r="D460" s="5">
        <v>9.5833333333333326E-2</v>
      </c>
      <c r="E460" s="3">
        <v>928</v>
      </c>
      <c r="F460" s="1"/>
      <c r="G460" s="17"/>
      <c r="H460" s="2">
        <f>928</f>
        <v>928</v>
      </c>
      <c r="I460" s="6">
        <v>1.5972222222222221E-3</v>
      </c>
      <c r="J460" s="7" t="s">
        <v>763</v>
      </c>
      <c r="K460" s="2"/>
      <c r="L460" s="2"/>
      <c r="M460" s="2"/>
      <c r="N460" s="2"/>
      <c r="O460" s="2"/>
      <c r="P460" s="2"/>
      <c r="Q460" s="2"/>
      <c r="R460" s="2"/>
      <c r="S460" s="2"/>
      <c r="T460" s="2"/>
      <c r="U460" s="2"/>
      <c r="V460" s="2"/>
      <c r="W460" s="2"/>
    </row>
    <row r="461" spans="1:23" x14ac:dyDescent="0.25">
      <c r="A461" s="2">
        <v>437</v>
      </c>
      <c r="B461" s="2" t="s">
        <v>1377</v>
      </c>
      <c r="C461" s="4" t="s">
        <v>436</v>
      </c>
      <c r="D461" s="5">
        <v>0.27499999999999997</v>
      </c>
      <c r="E461" s="3">
        <v>261</v>
      </c>
      <c r="F461" s="1"/>
      <c r="G461" s="17"/>
      <c r="H461" s="2">
        <f>261</f>
        <v>261</v>
      </c>
      <c r="I461" s="6">
        <v>4.5833333333333334E-3</v>
      </c>
      <c r="J461" s="7" t="s">
        <v>763</v>
      </c>
      <c r="K461" s="2"/>
      <c r="L461" s="2"/>
      <c r="M461" s="2"/>
      <c r="N461" s="2"/>
      <c r="O461" s="2"/>
      <c r="P461" s="2"/>
      <c r="Q461" s="2"/>
      <c r="R461" s="2"/>
      <c r="S461" s="2"/>
      <c r="T461" s="2"/>
      <c r="U461" s="2"/>
      <c r="V461" s="2"/>
      <c r="W461" s="2"/>
    </row>
    <row r="462" spans="1:23" x14ac:dyDescent="0.25">
      <c r="A462" s="2">
        <v>438</v>
      </c>
      <c r="B462" s="2" t="s">
        <v>1378</v>
      </c>
      <c r="C462" s="4" t="s">
        <v>437</v>
      </c>
      <c r="D462" s="5">
        <v>0.125</v>
      </c>
      <c r="E462" s="3">
        <v>309</v>
      </c>
      <c r="F462" s="1"/>
      <c r="G462" s="17"/>
      <c r="H462" s="2">
        <f>309</f>
        <v>309</v>
      </c>
      <c r="I462" s="6">
        <v>2.0833333333333333E-3</v>
      </c>
      <c r="J462" s="7" t="s">
        <v>763</v>
      </c>
      <c r="K462" s="2"/>
      <c r="L462" s="2"/>
      <c r="M462" s="2"/>
      <c r="N462" s="2"/>
      <c r="O462" s="2"/>
      <c r="P462" s="2"/>
      <c r="Q462" s="2"/>
      <c r="R462" s="2"/>
      <c r="S462" s="2"/>
      <c r="T462" s="2"/>
      <c r="U462" s="2"/>
      <c r="V462" s="2"/>
      <c r="W462" s="2"/>
    </row>
    <row r="463" spans="1:23" x14ac:dyDescent="0.25">
      <c r="A463" s="2">
        <v>439</v>
      </c>
      <c r="B463" s="2" t="s">
        <v>1379</v>
      </c>
      <c r="C463" s="4" t="s">
        <v>438</v>
      </c>
      <c r="D463" s="5">
        <v>0.11805555555555557</v>
      </c>
      <c r="E463" s="3">
        <v>184</v>
      </c>
      <c r="F463" s="1"/>
      <c r="G463" s="17"/>
      <c r="H463" s="2">
        <f>184</f>
        <v>184</v>
      </c>
      <c r="I463" s="6">
        <v>1.9675925925925928E-3</v>
      </c>
      <c r="J463" s="7" t="s">
        <v>763</v>
      </c>
      <c r="K463" s="2"/>
      <c r="L463" s="2"/>
      <c r="M463" s="2"/>
      <c r="N463" s="2"/>
      <c r="O463" s="2"/>
      <c r="P463" s="2"/>
      <c r="Q463" s="2"/>
      <c r="R463" s="2"/>
      <c r="S463" s="2"/>
      <c r="T463" s="2"/>
      <c r="U463" s="2"/>
      <c r="V463" s="2"/>
      <c r="W463" s="2"/>
    </row>
    <row r="464" spans="1:23" x14ac:dyDescent="0.25">
      <c r="A464" s="2">
        <v>440</v>
      </c>
      <c r="B464" s="2" t="s">
        <v>1380</v>
      </c>
      <c r="C464" s="4" t="s">
        <v>439</v>
      </c>
      <c r="D464" s="5">
        <v>0.21805555555555556</v>
      </c>
      <c r="E464" s="3">
        <v>380</v>
      </c>
      <c r="F464" s="1"/>
      <c r="G464" s="17"/>
      <c r="H464" s="2">
        <f>380</f>
        <v>380</v>
      </c>
      <c r="I464" s="6">
        <v>3.6342592592592594E-3</v>
      </c>
      <c r="J464" s="7" t="s">
        <v>763</v>
      </c>
      <c r="K464" s="2"/>
      <c r="L464" s="2"/>
      <c r="M464" s="2"/>
      <c r="N464" s="2"/>
      <c r="O464" s="2"/>
      <c r="P464" s="2"/>
      <c r="Q464" s="2"/>
      <c r="R464" s="2"/>
      <c r="S464" s="2"/>
      <c r="T464" s="2"/>
      <c r="U464" s="2"/>
      <c r="V464" s="2"/>
      <c r="W464" s="2"/>
    </row>
    <row r="465" spans="1:23" x14ac:dyDescent="0.25">
      <c r="A465" s="2">
        <v>441</v>
      </c>
      <c r="B465" s="2" t="s">
        <v>1381</v>
      </c>
      <c r="C465" s="4" t="s">
        <v>440</v>
      </c>
      <c r="D465" s="5">
        <v>7.2916666666666671E-2</v>
      </c>
      <c r="E465" s="3">
        <v>398</v>
      </c>
      <c r="F465" s="1"/>
      <c r="G465" s="17"/>
      <c r="H465" s="2">
        <f>398</f>
        <v>398</v>
      </c>
      <c r="I465" s="6">
        <v>1.2152777777777778E-3</v>
      </c>
      <c r="J465" s="7" t="s">
        <v>763</v>
      </c>
      <c r="K465" s="2"/>
      <c r="L465" s="2"/>
      <c r="M465" s="2"/>
      <c r="N465" s="2"/>
      <c r="O465" s="2"/>
      <c r="P465" s="2"/>
      <c r="Q465" s="2"/>
      <c r="R465" s="2"/>
      <c r="S465" s="2"/>
      <c r="T465" s="2"/>
      <c r="U465" s="2"/>
      <c r="V465" s="2"/>
      <c r="W465" s="2"/>
    </row>
    <row r="466" spans="1:23" x14ac:dyDescent="0.25">
      <c r="A466" s="2">
        <v>442</v>
      </c>
      <c r="B466" s="2" t="s">
        <v>1382</v>
      </c>
      <c r="C466" s="4" t="s">
        <v>441</v>
      </c>
      <c r="D466" s="5">
        <v>0.26111111111111113</v>
      </c>
      <c r="E466" s="3">
        <v>667</v>
      </c>
      <c r="F466" s="1"/>
      <c r="G466" s="17"/>
      <c r="H466" s="2">
        <f>667</f>
        <v>667</v>
      </c>
      <c r="I466" s="6">
        <v>4.3518518518518515E-3</v>
      </c>
      <c r="J466" s="7" t="s">
        <v>763</v>
      </c>
      <c r="K466" s="2"/>
      <c r="L466" s="2"/>
      <c r="M466" s="2"/>
      <c r="N466" s="2"/>
      <c r="O466" s="2"/>
      <c r="P466" s="2"/>
      <c r="Q466" s="2"/>
      <c r="R466" s="2"/>
      <c r="S466" s="2"/>
      <c r="T466" s="2"/>
      <c r="U466" s="2"/>
      <c r="V466" s="2"/>
      <c r="W466" s="2"/>
    </row>
    <row r="467" spans="1:23" x14ac:dyDescent="0.25">
      <c r="A467" s="2">
        <v>443</v>
      </c>
      <c r="B467" s="2" t="s">
        <v>1383</v>
      </c>
      <c r="C467" s="4" t="s">
        <v>442</v>
      </c>
      <c r="D467" s="5">
        <v>0.31666666666666665</v>
      </c>
      <c r="E467" s="3" t="s">
        <v>851</v>
      </c>
      <c r="F467" s="1"/>
      <c r="G467" s="17"/>
      <c r="H467" s="2">
        <f>1.6*1000</f>
        <v>1600</v>
      </c>
      <c r="I467" s="6">
        <v>5.2777777777777771E-3</v>
      </c>
      <c r="J467" s="7" t="s">
        <v>763</v>
      </c>
      <c r="K467" s="2"/>
      <c r="L467" s="2"/>
      <c r="M467" s="2"/>
      <c r="N467" s="2"/>
      <c r="O467" s="2"/>
      <c r="P467" s="2"/>
      <c r="Q467" s="2"/>
      <c r="R467" s="2"/>
      <c r="S467" s="2"/>
      <c r="T467" s="2"/>
      <c r="U467" s="2"/>
      <c r="V467" s="2"/>
      <c r="W467" s="2"/>
    </row>
    <row r="468" spans="1:23" x14ac:dyDescent="0.25">
      <c r="A468" s="2">
        <v>444</v>
      </c>
      <c r="B468" s="2" t="s">
        <v>1384</v>
      </c>
      <c r="C468" s="4" t="s">
        <v>443</v>
      </c>
      <c r="D468" s="5">
        <v>8.819444444444445E-2</v>
      </c>
      <c r="E468" s="3">
        <v>797</v>
      </c>
      <c r="F468" s="1"/>
      <c r="G468" s="17"/>
      <c r="H468" s="2">
        <f>797</f>
        <v>797</v>
      </c>
      <c r="I468" s="6">
        <v>1.4699074074074074E-3</v>
      </c>
      <c r="J468" s="7" t="s">
        <v>763</v>
      </c>
      <c r="K468" s="2"/>
      <c r="L468" s="2"/>
      <c r="M468" s="2"/>
      <c r="N468" s="2"/>
      <c r="O468" s="2"/>
      <c r="P468" s="2"/>
      <c r="Q468" s="2"/>
      <c r="R468" s="2"/>
      <c r="S468" s="2"/>
      <c r="T468" s="2"/>
      <c r="U468" s="2"/>
      <c r="V468" s="2"/>
      <c r="W468" s="2"/>
    </row>
    <row r="469" spans="1:23" x14ac:dyDescent="0.25">
      <c r="A469" s="2">
        <v>445</v>
      </c>
      <c r="B469" s="2" t="s">
        <v>1385</v>
      </c>
      <c r="C469" s="4" t="s">
        <v>444</v>
      </c>
      <c r="D469" s="5">
        <v>0.19236111111111112</v>
      </c>
      <c r="E469" s="3">
        <v>327</v>
      </c>
      <c r="F469" s="1"/>
      <c r="G469" s="17"/>
      <c r="H469" s="2">
        <f>327</f>
        <v>327</v>
      </c>
      <c r="I469" s="6">
        <v>3.2060185185185191E-3</v>
      </c>
      <c r="J469" s="7" t="s">
        <v>763</v>
      </c>
      <c r="K469" s="2"/>
      <c r="L469" s="2"/>
      <c r="M469" s="2"/>
      <c r="N469" s="2"/>
      <c r="O469" s="2"/>
      <c r="P469" s="2"/>
      <c r="Q469" s="2"/>
      <c r="R469" s="2"/>
      <c r="S469" s="2"/>
      <c r="T469" s="2"/>
      <c r="U469" s="2"/>
      <c r="V469" s="2"/>
      <c r="W469" s="2"/>
    </row>
    <row r="470" spans="1:23" x14ac:dyDescent="0.25">
      <c r="A470" s="2">
        <v>446</v>
      </c>
      <c r="B470" s="2" t="s">
        <v>1386</v>
      </c>
      <c r="C470" s="4" t="s">
        <v>445</v>
      </c>
      <c r="D470" s="5">
        <v>5.347222222222222E-2</v>
      </c>
      <c r="E470" s="3">
        <v>173</v>
      </c>
      <c r="F470" s="1"/>
      <c r="G470" s="17"/>
      <c r="H470" s="2">
        <f>173</f>
        <v>173</v>
      </c>
      <c r="I470" s="6">
        <v>8.9120370370370362E-4</v>
      </c>
      <c r="J470" s="7" t="s">
        <v>763</v>
      </c>
      <c r="K470" s="2"/>
      <c r="L470" s="2"/>
      <c r="M470" s="2"/>
      <c r="N470" s="2"/>
      <c r="O470" s="2"/>
      <c r="P470" s="2"/>
      <c r="Q470" s="2"/>
      <c r="R470" s="2"/>
      <c r="S470" s="2"/>
      <c r="T470" s="2"/>
      <c r="U470" s="2"/>
      <c r="V470" s="2"/>
      <c r="W470" s="2"/>
    </row>
    <row r="471" spans="1:23" x14ac:dyDescent="0.25">
      <c r="A471" s="2">
        <v>447</v>
      </c>
      <c r="B471" s="2" t="s">
        <v>1387</v>
      </c>
      <c r="C471" s="4" t="s">
        <v>446</v>
      </c>
      <c r="D471" s="5">
        <v>0.25277777777777777</v>
      </c>
      <c r="E471" s="3">
        <v>297</v>
      </c>
      <c r="F471" s="1"/>
      <c r="G471" s="17"/>
      <c r="H471" s="2">
        <f>297</f>
        <v>297</v>
      </c>
      <c r="I471" s="6">
        <v>4.2129629629629626E-3</v>
      </c>
      <c r="J471" s="7" t="s">
        <v>763</v>
      </c>
      <c r="K471" s="2"/>
      <c r="L471" s="2"/>
      <c r="M471" s="2"/>
      <c r="N471" s="2"/>
      <c r="O471" s="2"/>
      <c r="P471" s="2"/>
      <c r="Q471" s="2"/>
      <c r="R471" s="2"/>
      <c r="S471" s="2"/>
      <c r="T471" s="2"/>
      <c r="U471" s="2"/>
      <c r="V471" s="2"/>
      <c r="W471" s="2"/>
    </row>
    <row r="472" spans="1:23" x14ac:dyDescent="0.25">
      <c r="A472" s="2">
        <v>448</v>
      </c>
      <c r="B472" s="2" t="s">
        <v>1388</v>
      </c>
      <c r="C472" s="4" t="s">
        <v>447</v>
      </c>
      <c r="D472" s="5">
        <v>0.16388888888888889</v>
      </c>
      <c r="E472" s="3">
        <v>182</v>
      </c>
      <c r="F472" s="1"/>
      <c r="G472" s="17"/>
      <c r="H472" s="2">
        <f>182</f>
        <v>182</v>
      </c>
      <c r="I472" s="6">
        <v>2.7314814814814819E-3</v>
      </c>
      <c r="J472" s="7" t="s">
        <v>763</v>
      </c>
      <c r="K472" s="2"/>
      <c r="L472" s="2"/>
      <c r="M472" s="2"/>
      <c r="N472" s="2"/>
      <c r="O472" s="2"/>
      <c r="P472" s="2"/>
      <c r="Q472" s="2"/>
      <c r="R472" s="2"/>
      <c r="S472" s="2"/>
      <c r="T472" s="2"/>
      <c r="U472" s="2"/>
      <c r="V472" s="2"/>
      <c r="W472" s="2"/>
    </row>
    <row r="473" spans="1:23" x14ac:dyDescent="0.25">
      <c r="A473" s="2">
        <v>449</v>
      </c>
      <c r="B473" s="2" t="s">
        <v>1389</v>
      </c>
      <c r="C473" s="4" t="s">
        <v>448</v>
      </c>
      <c r="D473" s="5">
        <v>0.60486111111111118</v>
      </c>
      <c r="E473" s="3" t="s">
        <v>835</v>
      </c>
      <c r="F473" s="1"/>
      <c r="G473" s="17"/>
      <c r="H473" s="2">
        <f>1.8*1000</f>
        <v>1800</v>
      </c>
      <c r="I473" s="6">
        <v>1.0081018518518519E-2</v>
      </c>
      <c r="J473" s="7" t="s">
        <v>763</v>
      </c>
      <c r="K473" s="2"/>
      <c r="L473" s="2"/>
      <c r="M473" s="2"/>
      <c r="N473" s="2"/>
      <c r="O473" s="2"/>
      <c r="P473" s="2"/>
      <c r="Q473" s="2"/>
      <c r="R473" s="2"/>
      <c r="S473" s="2"/>
      <c r="T473" s="2"/>
      <c r="U473" s="2"/>
      <c r="V473" s="2"/>
      <c r="W473" s="2"/>
    </row>
    <row r="474" spans="1:23" x14ac:dyDescent="0.25">
      <c r="A474" s="2">
        <v>450</v>
      </c>
      <c r="B474" s="2" t="s">
        <v>1390</v>
      </c>
      <c r="C474" s="4" t="s">
        <v>449</v>
      </c>
      <c r="D474" s="8">
        <v>1.6215277777777777</v>
      </c>
      <c r="E474" s="3" t="s">
        <v>793</v>
      </c>
      <c r="F474" s="1"/>
      <c r="G474" s="17"/>
      <c r="H474" s="2">
        <f>3.6*1000</f>
        <v>3600</v>
      </c>
      <c r="I474" s="6">
        <v>2.7025462962962959E-2</v>
      </c>
      <c r="J474" s="7" t="s">
        <v>763</v>
      </c>
      <c r="K474" s="2"/>
      <c r="L474" s="2"/>
      <c r="M474" s="2"/>
      <c r="N474" s="2"/>
      <c r="O474" s="2"/>
      <c r="P474" s="2"/>
      <c r="Q474" s="2"/>
      <c r="R474" s="2"/>
      <c r="S474" s="2"/>
      <c r="T474" s="2"/>
      <c r="U474" s="2"/>
      <c r="V474" s="2"/>
      <c r="W474" s="2"/>
    </row>
    <row r="475" spans="1:23" x14ac:dyDescent="0.25">
      <c r="A475" s="2">
        <v>451</v>
      </c>
      <c r="B475" s="2" t="s">
        <v>1391</v>
      </c>
      <c r="C475" s="4" t="s">
        <v>450</v>
      </c>
      <c r="D475" s="5">
        <v>0.14166666666666666</v>
      </c>
      <c r="E475" s="3">
        <v>198</v>
      </c>
      <c r="F475" s="1"/>
      <c r="G475" s="17"/>
      <c r="H475" s="2">
        <f>198</f>
        <v>198</v>
      </c>
      <c r="I475" s="6">
        <v>2.3611111111111111E-3</v>
      </c>
      <c r="J475" s="7" t="s">
        <v>763</v>
      </c>
      <c r="K475" s="2"/>
      <c r="L475" s="2"/>
      <c r="M475" s="2"/>
      <c r="N475" s="2"/>
      <c r="O475" s="2"/>
      <c r="P475" s="2"/>
      <c r="Q475" s="2"/>
      <c r="R475" s="2"/>
      <c r="S475" s="2"/>
      <c r="T475" s="2"/>
      <c r="U475" s="2"/>
      <c r="V475" s="2"/>
      <c r="W475" s="2"/>
    </row>
    <row r="476" spans="1:23" x14ac:dyDescent="0.25">
      <c r="A476" s="2">
        <v>452</v>
      </c>
      <c r="B476" s="2" t="s">
        <v>1392</v>
      </c>
      <c r="C476" s="4" t="s">
        <v>451</v>
      </c>
      <c r="D476" s="5">
        <v>0.10208333333333335</v>
      </c>
      <c r="E476" s="3">
        <v>193</v>
      </c>
      <c r="F476" s="1"/>
      <c r="G476" s="17"/>
      <c r="H476" s="2">
        <f>193</f>
        <v>193</v>
      </c>
      <c r="I476" s="6">
        <v>1.7013888888888892E-3</v>
      </c>
      <c r="J476" s="7" t="s">
        <v>763</v>
      </c>
      <c r="K476" s="2"/>
      <c r="L476" s="2"/>
      <c r="M476" s="2"/>
      <c r="N476" s="2"/>
      <c r="O476" s="2"/>
      <c r="P476" s="2"/>
      <c r="Q476" s="2"/>
      <c r="R476" s="2"/>
      <c r="S476" s="2"/>
      <c r="T476" s="2"/>
      <c r="U476" s="2"/>
      <c r="V476" s="2"/>
      <c r="W476" s="2"/>
    </row>
    <row r="477" spans="1:23" x14ac:dyDescent="0.25">
      <c r="A477" s="2">
        <v>453</v>
      </c>
      <c r="B477" s="2" t="s">
        <v>1393</v>
      </c>
      <c r="C477" s="4" t="s">
        <v>452</v>
      </c>
      <c r="D477" s="5">
        <v>0.44513888888888892</v>
      </c>
      <c r="E477" s="3" t="s">
        <v>789</v>
      </c>
      <c r="F477" s="1"/>
      <c r="G477" s="17"/>
      <c r="H477" s="2">
        <f>1*1000</f>
        <v>1000</v>
      </c>
      <c r="I477" s="6">
        <v>7.4189814814814813E-3</v>
      </c>
      <c r="J477" s="7" t="s">
        <v>763</v>
      </c>
      <c r="K477" s="2"/>
      <c r="L477" s="2"/>
      <c r="M477" s="2"/>
      <c r="N477" s="2"/>
      <c r="O477" s="2"/>
      <c r="P477" s="2"/>
      <c r="Q477" s="2"/>
      <c r="R477" s="2"/>
      <c r="S477" s="2"/>
      <c r="T477" s="2"/>
      <c r="U477" s="2"/>
      <c r="V477" s="2"/>
      <c r="W477" s="2"/>
    </row>
    <row r="478" spans="1:23" x14ac:dyDescent="0.25">
      <c r="A478" s="2">
        <v>454</v>
      </c>
      <c r="B478" s="2" t="s">
        <v>1394</v>
      </c>
      <c r="C478" s="4" t="s">
        <v>453</v>
      </c>
      <c r="D478" s="5">
        <v>9.9999999999999992E-2</v>
      </c>
      <c r="E478" s="3">
        <v>530</v>
      </c>
      <c r="F478" s="1"/>
      <c r="G478" s="17"/>
      <c r="H478" s="2">
        <f>530</f>
        <v>530</v>
      </c>
      <c r="I478" s="6">
        <v>1.6666666666666668E-3</v>
      </c>
      <c r="J478" s="7" t="s">
        <v>763</v>
      </c>
      <c r="K478" s="2"/>
      <c r="L478" s="2"/>
      <c r="M478" s="2"/>
      <c r="N478" s="2"/>
      <c r="O478" s="2"/>
      <c r="P478" s="2"/>
      <c r="Q478" s="2"/>
      <c r="R478" s="2"/>
      <c r="S478" s="2"/>
      <c r="T478" s="2"/>
      <c r="U478" s="2"/>
      <c r="V478" s="2"/>
      <c r="W478" s="2"/>
    </row>
    <row r="479" spans="1:23" x14ac:dyDescent="0.25">
      <c r="A479" s="2">
        <v>455</v>
      </c>
      <c r="B479" s="2" t="s">
        <v>1395</v>
      </c>
      <c r="C479" s="4" t="s">
        <v>454</v>
      </c>
      <c r="D479" s="5">
        <v>8.2638888888888887E-2</v>
      </c>
      <c r="E479" s="3">
        <v>509</v>
      </c>
      <c r="F479" s="1"/>
      <c r="G479" s="17"/>
      <c r="H479" s="2">
        <f>509</f>
        <v>509</v>
      </c>
      <c r="I479" s="6">
        <v>1.3773148148148147E-3</v>
      </c>
      <c r="J479" s="7" t="s">
        <v>763</v>
      </c>
      <c r="K479" s="2"/>
      <c r="L479" s="2"/>
      <c r="M479" s="2"/>
      <c r="N479" s="2"/>
      <c r="O479" s="2"/>
      <c r="P479" s="2"/>
      <c r="Q479" s="2"/>
      <c r="R479" s="2"/>
      <c r="S479" s="2"/>
      <c r="T479" s="2"/>
      <c r="U479" s="2"/>
      <c r="V479" s="2"/>
      <c r="W479" s="2"/>
    </row>
    <row r="480" spans="1:23" x14ac:dyDescent="0.25">
      <c r="A480" s="2">
        <v>456</v>
      </c>
      <c r="B480" s="2" t="s">
        <v>1396</v>
      </c>
      <c r="C480" s="4" t="s">
        <v>455</v>
      </c>
      <c r="D480" s="5">
        <v>0.12152777777777778</v>
      </c>
      <c r="E480" s="3">
        <v>352</v>
      </c>
      <c r="F480" s="1"/>
      <c r="G480" s="17"/>
      <c r="H480" s="2">
        <f>352</f>
        <v>352</v>
      </c>
      <c r="I480" s="6">
        <v>2.0254629629629629E-3</v>
      </c>
      <c r="J480" s="7" t="s">
        <v>763</v>
      </c>
      <c r="K480" s="2"/>
      <c r="L480" s="2"/>
      <c r="M480" s="2"/>
      <c r="N480" s="2"/>
      <c r="O480" s="2"/>
      <c r="P480" s="2"/>
      <c r="Q480" s="2"/>
      <c r="R480" s="2"/>
      <c r="S480" s="2"/>
      <c r="T480" s="2"/>
      <c r="U480" s="2"/>
      <c r="V480" s="2"/>
      <c r="W480" s="2"/>
    </row>
    <row r="481" spans="1:23" x14ac:dyDescent="0.25">
      <c r="A481" s="2">
        <v>457</v>
      </c>
      <c r="B481" s="2" t="s">
        <v>1397</v>
      </c>
      <c r="C481" s="4" t="s">
        <v>456</v>
      </c>
      <c r="D481" s="5">
        <v>0.23333333333333331</v>
      </c>
      <c r="E481" s="3">
        <v>223</v>
      </c>
      <c r="F481" s="1"/>
      <c r="G481" s="17"/>
      <c r="H481" s="2">
        <f>223</f>
        <v>223</v>
      </c>
      <c r="I481" s="6">
        <v>3.8888888888888883E-3</v>
      </c>
      <c r="J481" s="7" t="s">
        <v>763</v>
      </c>
      <c r="K481" s="2"/>
      <c r="L481" s="2"/>
      <c r="M481" s="2"/>
      <c r="N481" s="2"/>
      <c r="O481" s="2"/>
      <c r="P481" s="2"/>
      <c r="Q481" s="2"/>
      <c r="R481" s="2"/>
      <c r="S481" s="2"/>
      <c r="T481" s="2"/>
      <c r="U481" s="2"/>
      <c r="V481" s="2"/>
      <c r="W481" s="2"/>
    </row>
    <row r="482" spans="1:23" x14ac:dyDescent="0.25">
      <c r="A482" s="2">
        <v>458</v>
      </c>
      <c r="B482" s="2" t="s">
        <v>1398</v>
      </c>
      <c r="C482" s="4" t="s">
        <v>457</v>
      </c>
      <c r="D482" s="8">
        <v>2.0604166666666668</v>
      </c>
      <c r="E482" s="3" t="s">
        <v>810</v>
      </c>
      <c r="F482" s="1"/>
      <c r="G482" s="17"/>
      <c r="H482" s="2">
        <f>2.5*1000</f>
        <v>2500</v>
      </c>
      <c r="I482" s="6">
        <v>3.4340277777777782E-2</v>
      </c>
      <c r="J482" s="7" t="s">
        <v>763</v>
      </c>
      <c r="K482" s="2"/>
      <c r="L482" s="2"/>
      <c r="M482" s="2"/>
      <c r="N482" s="2"/>
      <c r="O482" s="2"/>
      <c r="P482" s="2"/>
      <c r="Q482" s="2"/>
      <c r="R482" s="2"/>
      <c r="S482" s="2"/>
      <c r="T482" s="2"/>
      <c r="U482" s="2"/>
      <c r="V482" s="2"/>
      <c r="W482" s="2"/>
    </row>
    <row r="483" spans="1:23" x14ac:dyDescent="0.25">
      <c r="A483" s="2">
        <v>459</v>
      </c>
      <c r="B483" s="2" t="s">
        <v>1399</v>
      </c>
      <c r="C483" s="4" t="s">
        <v>458</v>
      </c>
      <c r="D483" s="8">
        <v>1.6381944444444445</v>
      </c>
      <c r="E483" s="3" t="s">
        <v>812</v>
      </c>
      <c r="F483" s="1"/>
      <c r="G483" s="17"/>
      <c r="H483" s="2">
        <f>4.4*1000</f>
        <v>4400</v>
      </c>
      <c r="I483" s="6">
        <v>2.7303240740740743E-2</v>
      </c>
      <c r="J483" s="7" t="s">
        <v>763</v>
      </c>
      <c r="K483" s="2"/>
      <c r="L483" s="2"/>
      <c r="M483" s="2"/>
      <c r="N483" s="2"/>
      <c r="O483" s="2"/>
      <c r="P483" s="2"/>
      <c r="Q483" s="2"/>
      <c r="R483" s="2"/>
      <c r="S483" s="2"/>
      <c r="T483" s="2"/>
      <c r="U483" s="2"/>
      <c r="V483" s="2"/>
      <c r="W483" s="2"/>
    </row>
    <row r="484" spans="1:23" x14ac:dyDescent="0.25">
      <c r="A484" s="2">
        <v>460</v>
      </c>
      <c r="B484" s="2" t="s">
        <v>1400</v>
      </c>
      <c r="C484" s="4" t="s">
        <v>459</v>
      </c>
      <c r="D484" s="5">
        <v>0.1173611111111111</v>
      </c>
      <c r="E484" s="3" t="s">
        <v>832</v>
      </c>
      <c r="F484" s="1"/>
      <c r="G484" s="17"/>
      <c r="H484" s="2">
        <f>2.7*1000</f>
        <v>2700</v>
      </c>
      <c r="I484" s="6">
        <v>1.9560185185185184E-3</v>
      </c>
      <c r="J484" s="7" t="s">
        <v>763</v>
      </c>
      <c r="K484" s="2"/>
      <c r="L484" s="2"/>
      <c r="M484" s="2"/>
      <c r="N484" s="2"/>
      <c r="O484" s="2"/>
      <c r="P484" s="2"/>
      <c r="Q484" s="2"/>
      <c r="R484" s="2"/>
      <c r="S484" s="2"/>
      <c r="T484" s="2"/>
      <c r="U484" s="2"/>
      <c r="V484" s="2"/>
      <c r="W484" s="2"/>
    </row>
    <row r="485" spans="1:23" x14ac:dyDescent="0.25">
      <c r="A485" s="2">
        <v>461</v>
      </c>
      <c r="B485" s="2" t="s">
        <v>1401</v>
      </c>
      <c r="C485" s="4" t="s">
        <v>460</v>
      </c>
      <c r="D485" s="5">
        <v>0.67986111111111114</v>
      </c>
      <c r="E485" s="3" t="s">
        <v>872</v>
      </c>
      <c r="F485" s="1"/>
      <c r="G485" s="17"/>
      <c r="H485" s="2">
        <f>2.2*1000</f>
        <v>2200</v>
      </c>
      <c r="I485" s="6">
        <v>1.1331018518518518E-2</v>
      </c>
      <c r="J485" s="7" t="s">
        <v>763</v>
      </c>
      <c r="K485" s="2"/>
      <c r="L485" s="2"/>
      <c r="M485" s="2"/>
      <c r="N485" s="2"/>
      <c r="O485" s="2"/>
      <c r="P485" s="2"/>
      <c r="Q485" s="2"/>
      <c r="R485" s="2"/>
      <c r="S485" s="2"/>
      <c r="T485" s="2"/>
      <c r="U485" s="2"/>
      <c r="V485" s="2"/>
      <c r="W485" s="2"/>
    </row>
    <row r="486" spans="1:23" x14ac:dyDescent="0.25">
      <c r="A486" s="2">
        <v>462</v>
      </c>
      <c r="B486" s="2" t="s">
        <v>1402</v>
      </c>
      <c r="C486" s="4" t="s">
        <v>461</v>
      </c>
      <c r="D486" s="5">
        <v>0.45902777777777781</v>
      </c>
      <c r="E486" s="3" t="s">
        <v>789</v>
      </c>
      <c r="F486" s="1"/>
      <c r="G486" s="17"/>
      <c r="H486" s="2">
        <f>1*1000</f>
        <v>1000</v>
      </c>
      <c r="I486" s="6">
        <v>7.6504629629629631E-3</v>
      </c>
      <c r="J486" s="7" t="s">
        <v>763</v>
      </c>
      <c r="K486" s="2"/>
      <c r="L486" s="2"/>
      <c r="M486" s="2"/>
      <c r="N486" s="2"/>
      <c r="O486" s="2"/>
      <c r="P486" s="2"/>
      <c r="Q486" s="2"/>
      <c r="R486" s="2"/>
      <c r="S486" s="2"/>
      <c r="T486" s="2"/>
      <c r="U486" s="2"/>
      <c r="V486" s="2"/>
      <c r="W486" s="2"/>
    </row>
    <row r="487" spans="1:23" x14ac:dyDescent="0.25">
      <c r="A487" s="2">
        <v>463</v>
      </c>
      <c r="B487" s="2" t="s">
        <v>1403</v>
      </c>
      <c r="C487" s="4" t="s">
        <v>462</v>
      </c>
      <c r="D487" s="5">
        <v>0.28402777777777777</v>
      </c>
      <c r="E487" s="3">
        <v>704</v>
      </c>
      <c r="F487" s="1"/>
      <c r="G487" s="17"/>
      <c r="H487" s="2">
        <f>704</f>
        <v>704</v>
      </c>
      <c r="I487" s="6">
        <v>4.7337962962962958E-3</v>
      </c>
      <c r="J487" s="7" t="s">
        <v>763</v>
      </c>
      <c r="K487" s="2"/>
      <c r="L487" s="2"/>
      <c r="M487" s="2"/>
      <c r="N487" s="2"/>
      <c r="O487" s="2"/>
      <c r="P487" s="2"/>
      <c r="Q487" s="2"/>
      <c r="R487" s="2"/>
      <c r="S487" s="2"/>
      <c r="T487" s="2"/>
      <c r="U487" s="2"/>
      <c r="V487" s="2"/>
      <c r="W487" s="2"/>
    </row>
    <row r="488" spans="1:23" x14ac:dyDescent="0.25">
      <c r="A488" s="2">
        <v>464</v>
      </c>
      <c r="B488" s="2" t="s">
        <v>1404</v>
      </c>
      <c r="C488" s="4" t="s">
        <v>463</v>
      </c>
      <c r="D488" s="5">
        <v>0.15625</v>
      </c>
      <c r="E488" s="3">
        <v>396</v>
      </c>
      <c r="F488" s="1"/>
      <c r="G488" s="17"/>
      <c r="H488" s="2">
        <f>396</f>
        <v>396</v>
      </c>
      <c r="I488" s="6">
        <v>2.6041666666666665E-3</v>
      </c>
      <c r="J488" s="7" t="s">
        <v>763</v>
      </c>
      <c r="K488" s="2"/>
      <c r="L488" s="2"/>
      <c r="M488" s="2"/>
      <c r="N488" s="2"/>
      <c r="O488" s="2"/>
      <c r="P488" s="2"/>
      <c r="Q488" s="2"/>
      <c r="R488" s="2"/>
      <c r="S488" s="2"/>
      <c r="T488" s="2"/>
      <c r="U488" s="2"/>
      <c r="V488" s="2"/>
      <c r="W488" s="2"/>
    </row>
    <row r="489" spans="1:23" x14ac:dyDescent="0.25">
      <c r="A489" s="2">
        <v>465</v>
      </c>
      <c r="B489" s="2" t="s">
        <v>1405</v>
      </c>
      <c r="C489" s="4" t="s">
        <v>464</v>
      </c>
      <c r="D489" s="5">
        <v>9.2361111111111116E-2</v>
      </c>
      <c r="E489" s="3">
        <v>260</v>
      </c>
      <c r="F489" s="1"/>
      <c r="G489" s="17"/>
      <c r="H489" s="2">
        <f>260</f>
        <v>260</v>
      </c>
      <c r="I489" s="6">
        <v>1.5393518518518519E-3</v>
      </c>
      <c r="J489" s="7" t="s">
        <v>763</v>
      </c>
      <c r="K489" s="2"/>
      <c r="L489" s="2"/>
      <c r="M489" s="2"/>
      <c r="N489" s="2"/>
      <c r="O489" s="2"/>
      <c r="P489" s="2"/>
      <c r="Q489" s="2"/>
      <c r="R489" s="2"/>
      <c r="S489" s="2"/>
      <c r="T489" s="2"/>
      <c r="U489" s="2"/>
      <c r="V489" s="2"/>
      <c r="W489" s="2"/>
    </row>
    <row r="490" spans="1:23" x14ac:dyDescent="0.25">
      <c r="A490" s="2">
        <v>466</v>
      </c>
      <c r="B490" s="2" t="s">
        <v>1406</v>
      </c>
      <c r="C490" s="4" t="s">
        <v>465</v>
      </c>
      <c r="D490" s="5">
        <v>6.805555555555555E-2</v>
      </c>
      <c r="E490" s="3">
        <v>366</v>
      </c>
      <c r="F490" s="1"/>
      <c r="G490" s="17"/>
      <c r="H490" s="2">
        <f>366</f>
        <v>366</v>
      </c>
      <c r="I490" s="6">
        <v>1.1342592592592591E-3</v>
      </c>
      <c r="J490" s="7" t="s">
        <v>763</v>
      </c>
      <c r="K490" s="2"/>
      <c r="L490" s="2"/>
      <c r="M490" s="2"/>
      <c r="N490" s="2"/>
      <c r="O490" s="2"/>
      <c r="P490" s="2"/>
      <c r="Q490" s="2"/>
      <c r="R490" s="2"/>
      <c r="S490" s="2"/>
      <c r="T490" s="2"/>
      <c r="U490" s="2"/>
      <c r="V490" s="2"/>
      <c r="W490" s="2"/>
    </row>
    <row r="491" spans="1:23" x14ac:dyDescent="0.25">
      <c r="A491" s="2">
        <v>467</v>
      </c>
      <c r="B491" s="2" t="s">
        <v>1407</v>
      </c>
      <c r="C491" s="4" t="s">
        <v>466</v>
      </c>
      <c r="D491" s="5">
        <v>0.10972222222222222</v>
      </c>
      <c r="E491" s="3">
        <v>461</v>
      </c>
      <c r="F491" s="1"/>
      <c r="G491" s="17"/>
      <c r="H491" s="2">
        <f>461</f>
        <v>461</v>
      </c>
      <c r="I491" s="6">
        <v>1.8287037037037037E-3</v>
      </c>
      <c r="J491" s="7" t="s">
        <v>763</v>
      </c>
      <c r="K491" s="2"/>
      <c r="L491" s="2"/>
      <c r="M491" s="2"/>
      <c r="N491" s="2"/>
      <c r="O491" s="2"/>
      <c r="P491" s="2"/>
      <c r="Q491" s="2"/>
      <c r="R491" s="2"/>
      <c r="S491" s="2"/>
      <c r="T491" s="2"/>
      <c r="U491" s="2"/>
      <c r="V491" s="2"/>
      <c r="W491" s="2"/>
    </row>
    <row r="492" spans="1:23" x14ac:dyDescent="0.25">
      <c r="A492" s="2">
        <v>468</v>
      </c>
      <c r="B492" s="2" t="s">
        <v>1408</v>
      </c>
      <c r="C492" s="4" t="s">
        <v>467</v>
      </c>
      <c r="D492" s="5">
        <v>5.6944444444444443E-2</v>
      </c>
      <c r="E492" s="3">
        <v>849</v>
      </c>
      <c r="F492" s="1"/>
      <c r="G492" s="17"/>
      <c r="H492" s="2">
        <f>849</f>
        <v>849</v>
      </c>
      <c r="I492" s="6">
        <v>9.4907407407407408E-4</v>
      </c>
      <c r="J492" s="7" t="s">
        <v>763</v>
      </c>
      <c r="K492" s="2"/>
      <c r="L492" s="2"/>
      <c r="M492" s="2"/>
      <c r="N492" s="2"/>
      <c r="O492" s="2"/>
      <c r="P492" s="2"/>
      <c r="Q492" s="2"/>
      <c r="R492" s="2"/>
      <c r="S492" s="2"/>
      <c r="T492" s="2"/>
      <c r="U492" s="2"/>
      <c r="V492" s="2"/>
      <c r="W492" s="2"/>
    </row>
    <row r="493" spans="1:23" x14ac:dyDescent="0.25">
      <c r="A493" s="2">
        <v>469</v>
      </c>
      <c r="B493" s="2" t="s">
        <v>1409</v>
      </c>
      <c r="C493" s="4" t="s">
        <v>468</v>
      </c>
      <c r="D493" s="5">
        <v>9.0277777777777776E-2</v>
      </c>
      <c r="E493" s="3">
        <v>248</v>
      </c>
      <c r="F493" s="1"/>
      <c r="G493" s="17"/>
      <c r="H493" s="2">
        <f>248</f>
        <v>248</v>
      </c>
      <c r="I493" s="6">
        <v>1.5046296296296294E-3</v>
      </c>
      <c r="J493" s="7" t="s">
        <v>763</v>
      </c>
      <c r="K493" s="2"/>
      <c r="L493" s="2"/>
      <c r="M493" s="2"/>
      <c r="N493" s="2"/>
      <c r="O493" s="2"/>
      <c r="P493" s="2"/>
      <c r="Q493" s="2"/>
      <c r="R493" s="2"/>
      <c r="S493" s="2"/>
      <c r="T493" s="2"/>
      <c r="U493" s="2"/>
      <c r="V493" s="2"/>
      <c r="W493" s="2"/>
    </row>
    <row r="494" spans="1:23" x14ac:dyDescent="0.25">
      <c r="A494" s="2">
        <v>470</v>
      </c>
      <c r="B494" s="2" t="s">
        <v>1410</v>
      </c>
      <c r="C494" s="4" t="s">
        <v>469</v>
      </c>
      <c r="D494" s="5">
        <v>7.8472222222222221E-2</v>
      </c>
      <c r="E494" s="3">
        <v>671</v>
      </c>
      <c r="F494" s="1"/>
      <c r="G494" s="17"/>
      <c r="H494" s="2">
        <f>671</f>
        <v>671</v>
      </c>
      <c r="I494" s="6">
        <v>1.3078703703703705E-3</v>
      </c>
      <c r="J494" s="7" t="s">
        <v>763</v>
      </c>
      <c r="K494" s="2"/>
      <c r="L494" s="2"/>
      <c r="M494" s="2"/>
      <c r="N494" s="2"/>
      <c r="O494" s="2"/>
      <c r="P494" s="2"/>
      <c r="Q494" s="2"/>
      <c r="R494" s="2"/>
      <c r="S494" s="2"/>
      <c r="T494" s="2"/>
      <c r="U494" s="2"/>
      <c r="V494" s="2"/>
      <c r="W494" s="2"/>
    </row>
    <row r="495" spans="1:23" x14ac:dyDescent="0.25">
      <c r="A495" s="2">
        <v>471</v>
      </c>
      <c r="B495" s="2" t="s">
        <v>1411</v>
      </c>
      <c r="C495" s="4" t="s">
        <v>470</v>
      </c>
      <c r="D495" s="5">
        <v>4.2361111111111106E-2</v>
      </c>
      <c r="E495" s="3">
        <v>335</v>
      </c>
      <c r="F495" s="1"/>
      <c r="G495" s="17"/>
      <c r="H495" s="2">
        <f>335</f>
        <v>335</v>
      </c>
      <c r="I495" s="6">
        <v>7.0601851851851847E-4</v>
      </c>
      <c r="J495" s="7" t="s">
        <v>763</v>
      </c>
      <c r="K495" s="2"/>
      <c r="L495" s="2"/>
      <c r="M495" s="2"/>
      <c r="N495" s="2"/>
      <c r="O495" s="2"/>
      <c r="P495" s="2"/>
      <c r="Q495" s="2"/>
      <c r="R495" s="2"/>
      <c r="S495" s="2"/>
      <c r="T495" s="2"/>
      <c r="U495" s="2"/>
      <c r="V495" s="2"/>
      <c r="W495" s="2"/>
    </row>
    <row r="496" spans="1:23" x14ac:dyDescent="0.25">
      <c r="A496" s="2">
        <v>472</v>
      </c>
      <c r="B496" s="2" t="s">
        <v>1412</v>
      </c>
      <c r="C496" s="4" t="s">
        <v>471</v>
      </c>
      <c r="D496" s="5">
        <v>0.29930555555555555</v>
      </c>
      <c r="E496" s="3" t="s">
        <v>789</v>
      </c>
      <c r="F496" s="1"/>
      <c r="G496" s="17"/>
      <c r="H496" s="2">
        <f>1*1000</f>
        <v>1000</v>
      </c>
      <c r="I496" s="6">
        <v>4.9884259259259265E-3</v>
      </c>
      <c r="J496" s="7" t="s">
        <v>763</v>
      </c>
      <c r="K496" s="2"/>
      <c r="L496" s="2"/>
      <c r="M496" s="2"/>
      <c r="N496" s="2"/>
      <c r="O496" s="2"/>
      <c r="P496" s="2"/>
      <c r="Q496" s="2"/>
      <c r="R496" s="2"/>
      <c r="S496" s="2"/>
      <c r="T496" s="2"/>
      <c r="U496" s="2"/>
      <c r="V496" s="2"/>
      <c r="W496" s="2"/>
    </row>
    <row r="497" spans="1:23" x14ac:dyDescent="0.25">
      <c r="A497" s="2">
        <v>473</v>
      </c>
      <c r="B497" s="2" t="s">
        <v>1413</v>
      </c>
      <c r="C497" s="4" t="s">
        <v>472</v>
      </c>
      <c r="D497" s="5">
        <v>0.50555555555555554</v>
      </c>
      <c r="E497" s="3">
        <v>704</v>
      </c>
      <c r="F497" s="1"/>
      <c r="G497" s="17"/>
      <c r="H497" s="2">
        <f>704</f>
        <v>704</v>
      </c>
      <c r="I497" s="6">
        <v>8.4259259259259253E-3</v>
      </c>
      <c r="J497" s="7" t="s">
        <v>763</v>
      </c>
      <c r="K497" s="2"/>
      <c r="L497" s="2"/>
      <c r="M497" s="2"/>
      <c r="N497" s="2"/>
      <c r="O497" s="2"/>
      <c r="P497" s="2"/>
      <c r="Q497" s="2"/>
      <c r="R497" s="2"/>
      <c r="S497" s="2"/>
      <c r="T497" s="2"/>
      <c r="U497" s="2"/>
      <c r="V497" s="2"/>
      <c r="W497" s="2"/>
    </row>
    <row r="498" spans="1:23" x14ac:dyDescent="0.25">
      <c r="A498" s="2">
        <v>474</v>
      </c>
      <c r="B498" s="2" t="s">
        <v>1414</v>
      </c>
      <c r="C498" s="4" t="s">
        <v>473</v>
      </c>
      <c r="D498" s="5">
        <v>0.66597222222222219</v>
      </c>
      <c r="E498" s="3" t="s">
        <v>805</v>
      </c>
      <c r="F498" s="1"/>
      <c r="G498" s="17"/>
      <c r="H498" s="2">
        <f>1.1*1000</f>
        <v>1100</v>
      </c>
      <c r="I498" s="6">
        <v>1.1099537037037038E-2</v>
      </c>
      <c r="J498" s="7" t="s">
        <v>763</v>
      </c>
      <c r="K498" s="2"/>
      <c r="L498" s="2"/>
      <c r="M498" s="2"/>
      <c r="N498" s="2"/>
      <c r="O498" s="2"/>
      <c r="P498" s="2"/>
      <c r="Q498" s="2"/>
      <c r="R498" s="2"/>
      <c r="S498" s="2"/>
      <c r="T498" s="2"/>
      <c r="U498" s="2"/>
      <c r="V498" s="2"/>
      <c r="W498" s="2"/>
    </row>
    <row r="499" spans="1:23" x14ac:dyDescent="0.25">
      <c r="A499" s="2">
        <v>475</v>
      </c>
      <c r="B499" s="2" t="s">
        <v>1415</v>
      </c>
      <c r="C499" s="4" t="s">
        <v>474</v>
      </c>
      <c r="D499" s="5">
        <v>0.13333333333333333</v>
      </c>
      <c r="E499" s="3">
        <v>179</v>
      </c>
      <c r="F499" s="1"/>
      <c r="G499" s="17"/>
      <c r="H499" s="2">
        <f>179</f>
        <v>179</v>
      </c>
      <c r="I499" s="6">
        <v>2.2222222222222222E-3</v>
      </c>
      <c r="J499" s="7" t="s">
        <v>763</v>
      </c>
      <c r="K499" s="2"/>
      <c r="L499" s="2"/>
      <c r="M499" s="2"/>
      <c r="N499" s="2"/>
      <c r="O499" s="2"/>
      <c r="P499" s="2"/>
      <c r="Q499" s="2"/>
      <c r="R499" s="2"/>
      <c r="S499" s="2"/>
      <c r="T499" s="2"/>
      <c r="U499" s="2"/>
      <c r="V499" s="2"/>
      <c r="W499" s="2"/>
    </row>
    <row r="500" spans="1:23" x14ac:dyDescent="0.25">
      <c r="A500" s="2">
        <v>476</v>
      </c>
      <c r="B500" s="2" t="s">
        <v>1416</v>
      </c>
      <c r="C500" s="4" t="s">
        <v>475</v>
      </c>
      <c r="D500" s="5">
        <v>0.33749999999999997</v>
      </c>
      <c r="E500" s="3">
        <v>961</v>
      </c>
      <c r="F500" s="1"/>
      <c r="G500" s="17"/>
      <c r="H500" s="2">
        <f>961</f>
        <v>961</v>
      </c>
      <c r="I500" s="6">
        <v>5.6249999999999989E-3</v>
      </c>
      <c r="J500" s="7" t="s">
        <v>763</v>
      </c>
      <c r="K500" s="2"/>
      <c r="L500" s="2"/>
      <c r="M500" s="2"/>
      <c r="N500" s="2"/>
      <c r="O500" s="2"/>
      <c r="P500" s="2"/>
      <c r="Q500" s="2"/>
      <c r="R500" s="2"/>
      <c r="S500" s="2"/>
      <c r="T500" s="2"/>
      <c r="U500" s="2"/>
      <c r="V500" s="2"/>
      <c r="W500" s="2"/>
    </row>
    <row r="501" spans="1:23" x14ac:dyDescent="0.25">
      <c r="A501" s="2">
        <v>477</v>
      </c>
      <c r="B501" s="2" t="s">
        <v>1417</v>
      </c>
      <c r="C501" s="4" t="s">
        <v>476</v>
      </c>
      <c r="D501" s="5">
        <v>0.10972222222222222</v>
      </c>
      <c r="E501" s="3">
        <v>144</v>
      </c>
      <c r="F501" s="1"/>
      <c r="G501" s="17"/>
      <c r="H501" s="2">
        <f>144</f>
        <v>144</v>
      </c>
      <c r="I501" s="6">
        <v>1.8287037037037037E-3</v>
      </c>
      <c r="J501" s="7" t="s">
        <v>763</v>
      </c>
      <c r="K501" s="2"/>
      <c r="L501" s="2"/>
      <c r="M501" s="2"/>
      <c r="N501" s="2"/>
      <c r="O501" s="2"/>
      <c r="P501" s="2"/>
      <c r="Q501" s="2"/>
      <c r="R501" s="2"/>
      <c r="S501" s="2"/>
      <c r="T501" s="2"/>
      <c r="U501" s="2"/>
      <c r="V501" s="2"/>
      <c r="W501" s="2"/>
    </row>
    <row r="502" spans="1:23" x14ac:dyDescent="0.25">
      <c r="A502" s="2">
        <v>478</v>
      </c>
      <c r="B502" s="2" t="s">
        <v>1418</v>
      </c>
      <c r="C502" s="4" t="s">
        <v>477</v>
      </c>
      <c r="D502" s="5">
        <v>0.15972222222222224</v>
      </c>
      <c r="E502" s="3" t="s">
        <v>794</v>
      </c>
      <c r="F502" s="1"/>
      <c r="G502" s="17"/>
      <c r="H502" s="2">
        <f>2.4*1000</f>
        <v>2400</v>
      </c>
      <c r="I502" s="6">
        <v>2.6620370370370374E-3</v>
      </c>
      <c r="J502" s="7" t="s">
        <v>763</v>
      </c>
      <c r="K502" s="2"/>
      <c r="L502" s="2"/>
      <c r="M502" s="2"/>
      <c r="N502" s="2"/>
      <c r="O502" s="2"/>
      <c r="P502" s="2"/>
      <c r="Q502" s="2"/>
      <c r="R502" s="2"/>
      <c r="S502" s="2"/>
      <c r="T502" s="2"/>
      <c r="U502" s="2"/>
      <c r="V502" s="2"/>
      <c r="W502" s="2"/>
    </row>
    <row r="503" spans="1:23" x14ac:dyDescent="0.25">
      <c r="A503" s="2">
        <v>479</v>
      </c>
      <c r="B503" s="2" t="s">
        <v>1419</v>
      </c>
      <c r="C503" s="4" t="s">
        <v>478</v>
      </c>
      <c r="D503" s="5">
        <v>0.29930555555555555</v>
      </c>
      <c r="E503" s="3" t="s">
        <v>848</v>
      </c>
      <c r="F503" s="1"/>
      <c r="G503" s="17"/>
      <c r="H503" s="2">
        <f>2.8*1000</f>
        <v>2800</v>
      </c>
      <c r="I503" s="6">
        <v>4.9884259259259265E-3</v>
      </c>
      <c r="J503" s="7" t="s">
        <v>763</v>
      </c>
      <c r="K503" s="2"/>
      <c r="L503" s="2"/>
      <c r="M503" s="2"/>
      <c r="N503" s="2"/>
      <c r="O503" s="2"/>
      <c r="P503" s="2"/>
      <c r="Q503" s="2"/>
      <c r="R503" s="2"/>
      <c r="S503" s="2"/>
      <c r="T503" s="2"/>
      <c r="U503" s="2"/>
      <c r="V503" s="2"/>
      <c r="W503" s="2"/>
    </row>
    <row r="504" spans="1:23" x14ac:dyDescent="0.25">
      <c r="A504" s="2">
        <v>480</v>
      </c>
      <c r="B504" s="2" t="s">
        <v>1420</v>
      </c>
      <c r="C504" s="4" t="s">
        <v>479</v>
      </c>
      <c r="D504" s="5">
        <v>0.51250000000000007</v>
      </c>
      <c r="E504" s="3" t="s">
        <v>796</v>
      </c>
      <c r="F504" s="1"/>
      <c r="G504" s="17"/>
      <c r="H504" s="2">
        <f>14*1000</f>
        <v>14000</v>
      </c>
      <c r="I504" s="6">
        <v>8.5416666666666679E-3</v>
      </c>
      <c r="J504" s="7" t="s">
        <v>763</v>
      </c>
      <c r="K504" s="2"/>
      <c r="L504" s="2"/>
      <c r="M504" s="2"/>
      <c r="N504" s="2"/>
      <c r="O504" s="2"/>
      <c r="P504" s="2"/>
      <c r="Q504" s="2"/>
      <c r="R504" s="2"/>
      <c r="S504" s="2"/>
      <c r="T504" s="2"/>
      <c r="U504" s="2"/>
      <c r="V504" s="2"/>
      <c r="W504" s="2"/>
    </row>
    <row r="505" spans="1:23" x14ac:dyDescent="0.25">
      <c r="A505" s="2">
        <v>481</v>
      </c>
      <c r="B505" s="2" t="s">
        <v>1421</v>
      </c>
      <c r="C505" s="4" t="s">
        <v>480</v>
      </c>
      <c r="D505" s="5">
        <v>0.44930555555555557</v>
      </c>
      <c r="E505" s="3" t="s">
        <v>822</v>
      </c>
      <c r="F505" s="1"/>
      <c r="G505" s="17"/>
      <c r="H505" s="2">
        <f>3.5*1000</f>
        <v>3500</v>
      </c>
      <c r="I505" s="6">
        <v>7.4884259259259262E-3</v>
      </c>
      <c r="J505" s="7" t="s">
        <v>763</v>
      </c>
      <c r="K505" s="2"/>
      <c r="L505" s="2"/>
      <c r="M505" s="2"/>
      <c r="N505" s="2"/>
      <c r="O505" s="2"/>
      <c r="P505" s="2"/>
      <c r="Q505" s="2"/>
      <c r="R505" s="2"/>
      <c r="S505" s="2"/>
      <c r="T505" s="2"/>
      <c r="U505" s="2"/>
      <c r="V505" s="2"/>
      <c r="W505" s="2"/>
    </row>
    <row r="506" spans="1:23" x14ac:dyDescent="0.25">
      <c r="A506" s="2">
        <v>482</v>
      </c>
      <c r="B506" s="2" t="s">
        <v>1422</v>
      </c>
      <c r="C506" s="4" t="s">
        <v>481</v>
      </c>
      <c r="D506" s="5">
        <v>6.458333333333334E-2</v>
      </c>
      <c r="E506" s="3">
        <v>118</v>
      </c>
      <c r="F506" s="1"/>
      <c r="G506" s="17"/>
      <c r="H506" s="2">
        <f>118</f>
        <v>118</v>
      </c>
      <c r="I506" s="6">
        <v>1.0763888888888889E-3</v>
      </c>
      <c r="J506" s="7" t="s">
        <v>763</v>
      </c>
      <c r="K506" s="2"/>
      <c r="L506" s="2"/>
      <c r="M506" s="2"/>
      <c r="N506" s="2"/>
      <c r="O506" s="2"/>
      <c r="P506" s="2"/>
      <c r="Q506" s="2"/>
      <c r="R506" s="2"/>
      <c r="S506" s="2"/>
      <c r="T506" s="2"/>
      <c r="U506" s="2"/>
      <c r="V506" s="2"/>
      <c r="W506" s="2"/>
    </row>
    <row r="507" spans="1:23" x14ac:dyDescent="0.25">
      <c r="A507" s="2">
        <v>483</v>
      </c>
      <c r="B507" s="2" t="s">
        <v>1423</v>
      </c>
      <c r="C507" s="4" t="s">
        <v>482</v>
      </c>
      <c r="D507" s="5">
        <v>9.7916666666666666E-2</v>
      </c>
      <c r="E507" s="3">
        <v>317</v>
      </c>
      <c r="F507" s="1"/>
      <c r="G507" s="17"/>
      <c r="H507" s="2">
        <f>317</f>
        <v>317</v>
      </c>
      <c r="I507" s="6">
        <v>1.6319444444444445E-3</v>
      </c>
      <c r="J507" s="7" t="s">
        <v>763</v>
      </c>
      <c r="K507" s="2"/>
      <c r="L507" s="2"/>
      <c r="M507" s="2"/>
      <c r="N507" s="2"/>
      <c r="O507" s="2"/>
      <c r="P507" s="2"/>
      <c r="Q507" s="2"/>
      <c r="R507" s="2"/>
      <c r="S507" s="2"/>
      <c r="T507" s="2"/>
      <c r="U507" s="2"/>
      <c r="V507" s="2"/>
      <c r="W507" s="2"/>
    </row>
    <row r="508" spans="1:23" x14ac:dyDescent="0.25">
      <c r="A508" s="2">
        <v>484</v>
      </c>
      <c r="B508" s="2" t="s">
        <v>1424</v>
      </c>
      <c r="C508" s="4" t="s">
        <v>483</v>
      </c>
      <c r="D508" s="5">
        <v>0.26250000000000001</v>
      </c>
      <c r="E508" s="3" t="s">
        <v>791</v>
      </c>
      <c r="F508" s="1"/>
      <c r="G508" s="17"/>
      <c r="H508" s="2">
        <f>3.2*1000</f>
        <v>3200</v>
      </c>
      <c r="I508" s="6">
        <v>4.3749999999999995E-3</v>
      </c>
      <c r="J508" s="7" t="s">
        <v>763</v>
      </c>
      <c r="K508" s="2"/>
      <c r="L508" s="2"/>
      <c r="M508" s="2"/>
      <c r="N508" s="2"/>
      <c r="O508" s="2"/>
      <c r="P508" s="2"/>
      <c r="Q508" s="2"/>
      <c r="R508" s="2"/>
      <c r="S508" s="2"/>
      <c r="T508" s="2"/>
      <c r="U508" s="2"/>
      <c r="V508" s="2"/>
      <c r="W508" s="2"/>
    </row>
    <row r="509" spans="1:23" x14ac:dyDescent="0.25">
      <c r="A509" s="2">
        <v>485</v>
      </c>
      <c r="B509" s="2" t="s">
        <v>1425</v>
      </c>
      <c r="C509" s="4" t="s">
        <v>484</v>
      </c>
      <c r="D509" s="5">
        <v>0.1277777777777778</v>
      </c>
      <c r="E509" s="3">
        <v>219</v>
      </c>
      <c r="F509" s="1"/>
      <c r="G509" s="17"/>
      <c r="H509" s="2">
        <f>219</f>
        <v>219</v>
      </c>
      <c r="I509" s="6">
        <v>2.1296296296296298E-3</v>
      </c>
      <c r="J509" s="7" t="s">
        <v>763</v>
      </c>
      <c r="K509" s="2"/>
      <c r="L509" s="2"/>
      <c r="M509" s="2"/>
      <c r="N509" s="2"/>
      <c r="O509" s="2"/>
      <c r="P509" s="2"/>
      <c r="Q509" s="2"/>
      <c r="R509" s="2"/>
      <c r="S509" s="2"/>
      <c r="T509" s="2"/>
      <c r="U509" s="2"/>
      <c r="V509" s="2"/>
      <c r="W509" s="2"/>
    </row>
    <row r="510" spans="1:23" x14ac:dyDescent="0.25">
      <c r="A510" s="2">
        <v>486</v>
      </c>
      <c r="B510" s="2" t="s">
        <v>1426</v>
      </c>
      <c r="C510" s="4" t="s">
        <v>485</v>
      </c>
      <c r="D510" s="5">
        <v>0.43472222222222223</v>
      </c>
      <c r="E510" s="3" t="s">
        <v>828</v>
      </c>
      <c r="F510" s="1"/>
      <c r="G510" s="17"/>
      <c r="H510" s="2">
        <f>22*1000</f>
        <v>22000</v>
      </c>
      <c r="I510" s="6">
        <v>7.2453703703703708E-3</v>
      </c>
      <c r="J510" s="7" t="s">
        <v>763</v>
      </c>
      <c r="K510" s="2"/>
      <c r="L510" s="2"/>
      <c r="M510" s="2"/>
      <c r="N510" s="2"/>
      <c r="O510" s="2"/>
      <c r="P510" s="2"/>
      <c r="Q510" s="2"/>
      <c r="R510" s="2"/>
      <c r="S510" s="2"/>
      <c r="T510" s="2"/>
      <c r="U510" s="2"/>
      <c r="V510" s="2"/>
      <c r="W510" s="2"/>
    </row>
    <row r="511" spans="1:23" x14ac:dyDescent="0.25">
      <c r="A511" s="2">
        <v>487</v>
      </c>
      <c r="B511" s="2" t="s">
        <v>1427</v>
      </c>
      <c r="C511" s="4" t="s">
        <v>486</v>
      </c>
      <c r="D511" s="5">
        <v>0.12916666666666668</v>
      </c>
      <c r="E511" s="3">
        <v>743</v>
      </c>
      <c r="F511" s="1"/>
      <c r="G511" s="17"/>
      <c r="H511" s="2">
        <f>743</f>
        <v>743</v>
      </c>
      <c r="I511" s="6">
        <v>2.1527777777777778E-3</v>
      </c>
      <c r="J511" s="7" t="s">
        <v>763</v>
      </c>
      <c r="K511" s="2"/>
      <c r="L511" s="2"/>
      <c r="M511" s="2"/>
      <c r="N511" s="2"/>
      <c r="O511" s="2"/>
      <c r="P511" s="2"/>
      <c r="Q511" s="2"/>
      <c r="R511" s="2"/>
      <c r="S511" s="2"/>
      <c r="T511" s="2"/>
      <c r="U511" s="2"/>
      <c r="V511" s="2"/>
      <c r="W511" s="2"/>
    </row>
    <row r="512" spans="1:23" x14ac:dyDescent="0.25">
      <c r="A512" s="2">
        <v>488</v>
      </c>
      <c r="B512" s="2" t="s">
        <v>1428</v>
      </c>
      <c r="C512" s="4" t="s">
        <v>487</v>
      </c>
      <c r="D512" s="5">
        <v>8.2638888888888887E-2</v>
      </c>
      <c r="E512" s="3">
        <v>408</v>
      </c>
      <c r="F512" s="1"/>
      <c r="G512" s="17"/>
      <c r="H512" s="2">
        <f>408</f>
        <v>408</v>
      </c>
      <c r="I512" s="6">
        <v>1.3773148148148147E-3</v>
      </c>
      <c r="J512" s="7" t="s">
        <v>763</v>
      </c>
      <c r="K512" s="2"/>
      <c r="L512" s="2"/>
      <c r="M512" s="2"/>
      <c r="N512" s="2"/>
      <c r="O512" s="2"/>
      <c r="P512" s="2"/>
      <c r="Q512" s="2"/>
      <c r="R512" s="2"/>
      <c r="S512" s="2"/>
      <c r="T512" s="2"/>
      <c r="U512" s="2"/>
      <c r="V512" s="2"/>
      <c r="W512" s="2"/>
    </row>
    <row r="513" spans="1:23" x14ac:dyDescent="0.25">
      <c r="A513" s="2">
        <v>489</v>
      </c>
      <c r="B513" s="2" t="s">
        <v>1429</v>
      </c>
      <c r="C513" s="4" t="s">
        <v>488</v>
      </c>
      <c r="D513" s="5">
        <v>0.19375000000000001</v>
      </c>
      <c r="E513" s="3" t="s">
        <v>835</v>
      </c>
      <c r="F513" s="1"/>
      <c r="G513" s="17"/>
      <c r="H513" s="2">
        <f>1.8*1000</f>
        <v>1800</v>
      </c>
      <c r="I513" s="6">
        <v>3.2291666666666666E-3</v>
      </c>
      <c r="J513" s="7" t="s">
        <v>763</v>
      </c>
      <c r="K513" s="2"/>
      <c r="L513" s="2"/>
      <c r="M513" s="2"/>
      <c r="N513" s="2"/>
      <c r="O513" s="2"/>
      <c r="P513" s="2"/>
      <c r="Q513" s="2"/>
      <c r="R513" s="2"/>
      <c r="S513" s="2"/>
      <c r="T513" s="2"/>
      <c r="U513" s="2"/>
      <c r="V513" s="2"/>
      <c r="W513" s="2"/>
    </row>
    <row r="514" spans="1:23" x14ac:dyDescent="0.25">
      <c r="A514" s="2">
        <v>490</v>
      </c>
      <c r="B514" s="2" t="s">
        <v>1430</v>
      </c>
      <c r="C514" s="4" t="s">
        <v>489</v>
      </c>
      <c r="D514" s="5">
        <v>0.12222222222222223</v>
      </c>
      <c r="E514" s="3">
        <v>577</v>
      </c>
      <c r="F514" s="1"/>
      <c r="G514" s="17"/>
      <c r="H514" s="2">
        <f>577</f>
        <v>577</v>
      </c>
      <c r="I514" s="6">
        <v>2.0370370370370373E-3</v>
      </c>
      <c r="J514" s="7" t="s">
        <v>763</v>
      </c>
      <c r="K514" s="2"/>
      <c r="L514" s="2"/>
      <c r="M514" s="2"/>
      <c r="N514" s="2"/>
      <c r="O514" s="2"/>
      <c r="P514" s="2"/>
      <c r="Q514" s="2"/>
      <c r="R514" s="2"/>
      <c r="S514" s="2"/>
      <c r="T514" s="2"/>
      <c r="U514" s="2"/>
      <c r="V514" s="2"/>
      <c r="W514" s="2"/>
    </row>
    <row r="515" spans="1:23" x14ac:dyDescent="0.25">
      <c r="A515" s="2">
        <v>491</v>
      </c>
      <c r="B515" s="2" t="s">
        <v>1431</v>
      </c>
      <c r="C515" s="4" t="s">
        <v>490</v>
      </c>
      <c r="D515" s="5">
        <v>0.17152777777777775</v>
      </c>
      <c r="E515" s="3" t="s">
        <v>805</v>
      </c>
      <c r="F515" s="1"/>
      <c r="G515" s="17"/>
      <c r="H515" s="2">
        <f>1.1*1000</f>
        <v>1100</v>
      </c>
      <c r="I515" s="6">
        <v>2.8587962962962963E-3</v>
      </c>
      <c r="J515" s="7" t="s">
        <v>763</v>
      </c>
      <c r="K515" s="2"/>
      <c r="L515" s="2"/>
      <c r="M515" s="2"/>
      <c r="N515" s="2"/>
      <c r="O515" s="2"/>
      <c r="P515" s="2"/>
      <c r="Q515" s="2"/>
      <c r="R515" s="2"/>
      <c r="S515" s="2"/>
      <c r="T515" s="2"/>
      <c r="U515" s="2"/>
      <c r="V515" s="2"/>
      <c r="W515" s="2"/>
    </row>
    <row r="516" spans="1:23" x14ac:dyDescent="0.25">
      <c r="A516" s="2">
        <v>492</v>
      </c>
      <c r="B516" s="2" t="s">
        <v>1432</v>
      </c>
      <c r="C516" s="4" t="s">
        <v>491</v>
      </c>
      <c r="D516" s="5">
        <v>9.7916666666666666E-2</v>
      </c>
      <c r="E516" s="3">
        <v>225</v>
      </c>
      <c r="F516" s="1"/>
      <c r="G516" s="17"/>
      <c r="H516" s="2">
        <f>225</f>
        <v>225</v>
      </c>
      <c r="I516" s="6">
        <v>1.6319444444444445E-3</v>
      </c>
      <c r="J516" s="7" t="s">
        <v>763</v>
      </c>
      <c r="K516" s="2"/>
      <c r="L516" s="2"/>
      <c r="M516" s="2"/>
      <c r="N516" s="2"/>
      <c r="O516" s="2"/>
      <c r="P516" s="2"/>
      <c r="Q516" s="2"/>
      <c r="R516" s="2"/>
      <c r="S516" s="2"/>
      <c r="T516" s="2"/>
      <c r="U516" s="2"/>
      <c r="V516" s="2"/>
      <c r="W516" s="2"/>
    </row>
    <row r="517" spans="1:23" x14ac:dyDescent="0.25">
      <c r="A517" s="2">
        <v>493</v>
      </c>
      <c r="B517" s="2" t="s">
        <v>1433</v>
      </c>
      <c r="C517" s="4" t="s">
        <v>492</v>
      </c>
      <c r="D517" s="5">
        <v>0.17083333333333331</v>
      </c>
      <c r="E517" s="3">
        <v>208</v>
      </c>
      <c r="F517" s="1"/>
      <c r="G517" s="17"/>
      <c r="H517" s="2">
        <f>208</f>
        <v>208</v>
      </c>
      <c r="I517" s="6">
        <v>2.8472222222222219E-3</v>
      </c>
      <c r="J517" s="7" t="s">
        <v>763</v>
      </c>
      <c r="K517" s="2"/>
      <c r="L517" s="2"/>
      <c r="M517" s="2"/>
      <c r="N517" s="2"/>
      <c r="O517" s="2"/>
      <c r="P517" s="2"/>
      <c r="Q517" s="2"/>
      <c r="R517" s="2"/>
      <c r="S517" s="2"/>
      <c r="T517" s="2"/>
      <c r="U517" s="2"/>
      <c r="V517" s="2"/>
      <c r="W517" s="2"/>
    </row>
    <row r="518" spans="1:23" x14ac:dyDescent="0.25">
      <c r="A518" s="2">
        <v>494</v>
      </c>
      <c r="B518" s="2" t="s">
        <v>1434</v>
      </c>
      <c r="C518" s="4" t="s">
        <v>493</v>
      </c>
      <c r="D518" s="5">
        <v>0.16111111111111112</v>
      </c>
      <c r="E518" s="3">
        <v>422</v>
      </c>
      <c r="F518" s="1"/>
      <c r="G518" s="17"/>
      <c r="H518" s="2">
        <f>422</f>
        <v>422</v>
      </c>
      <c r="I518" s="6">
        <v>2.685185185185185E-3</v>
      </c>
      <c r="J518" s="7" t="s">
        <v>763</v>
      </c>
      <c r="K518" s="2"/>
      <c r="L518" s="2"/>
      <c r="M518" s="2"/>
      <c r="N518" s="2"/>
      <c r="O518" s="2"/>
      <c r="P518" s="2"/>
      <c r="Q518" s="2"/>
      <c r="R518" s="2"/>
      <c r="S518" s="2"/>
      <c r="T518" s="2"/>
      <c r="U518" s="2"/>
      <c r="V518" s="2"/>
      <c r="W518" s="2"/>
    </row>
    <row r="519" spans="1:23" x14ac:dyDescent="0.25">
      <c r="A519" s="2">
        <v>495</v>
      </c>
      <c r="B519" s="2" t="s">
        <v>1435</v>
      </c>
      <c r="C519" s="4" t="s">
        <v>494</v>
      </c>
      <c r="D519" s="5">
        <v>0.33055555555555555</v>
      </c>
      <c r="E519" s="3" t="s">
        <v>816</v>
      </c>
      <c r="F519" s="1"/>
      <c r="G519" s="17"/>
      <c r="H519" s="2">
        <f>6.6*1000</f>
        <v>6600</v>
      </c>
      <c r="I519" s="6">
        <v>5.5092592592592589E-3</v>
      </c>
      <c r="J519" s="7" t="s">
        <v>763</v>
      </c>
      <c r="K519" s="2"/>
      <c r="L519" s="2"/>
      <c r="M519" s="2"/>
      <c r="N519" s="2"/>
      <c r="O519" s="2"/>
      <c r="P519" s="2"/>
      <c r="Q519" s="2"/>
      <c r="R519" s="2"/>
      <c r="S519" s="2"/>
      <c r="T519" s="2"/>
      <c r="U519" s="2"/>
      <c r="V519" s="2"/>
      <c r="W519" s="2"/>
    </row>
    <row r="520" spans="1:23" x14ac:dyDescent="0.25">
      <c r="A520" s="2">
        <v>496</v>
      </c>
      <c r="B520" s="2" t="s">
        <v>1436</v>
      </c>
      <c r="C520" s="4" t="s">
        <v>495</v>
      </c>
      <c r="D520" s="5">
        <v>0.24236111111111111</v>
      </c>
      <c r="E520" s="3" t="s">
        <v>789</v>
      </c>
      <c r="F520" s="1"/>
      <c r="G520" s="17"/>
      <c r="H520" s="2">
        <f>1*1000</f>
        <v>1000</v>
      </c>
      <c r="I520" s="6">
        <v>4.0393518518518521E-3</v>
      </c>
      <c r="J520" s="7" t="s">
        <v>763</v>
      </c>
      <c r="K520" s="2"/>
      <c r="L520" s="2"/>
      <c r="M520" s="2"/>
      <c r="N520" s="2"/>
      <c r="O520" s="2"/>
      <c r="P520" s="2"/>
      <c r="Q520" s="2"/>
      <c r="R520" s="2"/>
      <c r="S520" s="2"/>
      <c r="T520" s="2"/>
      <c r="U520" s="2"/>
      <c r="V520" s="2"/>
      <c r="W520" s="2"/>
    </row>
    <row r="521" spans="1:23" x14ac:dyDescent="0.25">
      <c r="A521" s="2">
        <v>497</v>
      </c>
      <c r="B521" s="2" t="s">
        <v>1437</v>
      </c>
      <c r="C521" s="4" t="s">
        <v>496</v>
      </c>
      <c r="D521" s="9">
        <v>4.3946759259259255E-2</v>
      </c>
      <c r="E521" s="3" t="s">
        <v>795</v>
      </c>
      <c r="F521" s="1"/>
      <c r="G521" s="17"/>
      <c r="H521" s="2">
        <f>2.1*1000</f>
        <v>2100</v>
      </c>
      <c r="I521" s="6">
        <v>4.3946759259259255E-2</v>
      </c>
      <c r="J521" s="7" t="s">
        <v>763</v>
      </c>
      <c r="K521" s="2"/>
      <c r="L521" s="2"/>
      <c r="M521" s="2"/>
      <c r="N521" s="2"/>
      <c r="O521" s="2"/>
      <c r="P521" s="2"/>
      <c r="Q521" s="2"/>
      <c r="R521" s="2"/>
      <c r="S521" s="2"/>
      <c r="T521" s="2"/>
      <c r="U521" s="2"/>
      <c r="V521" s="2"/>
      <c r="W521" s="2"/>
    </row>
    <row r="522" spans="1:23" x14ac:dyDescent="0.25">
      <c r="A522" s="2">
        <v>498</v>
      </c>
      <c r="B522" s="2" t="s">
        <v>1438</v>
      </c>
      <c r="C522" s="4" t="s">
        <v>497</v>
      </c>
      <c r="D522" s="8">
        <v>1.502777777777778</v>
      </c>
      <c r="E522" s="3" t="s">
        <v>787</v>
      </c>
      <c r="F522" s="1"/>
      <c r="G522" s="17"/>
      <c r="H522" s="2">
        <f>1.9*1000</f>
        <v>1900</v>
      </c>
      <c r="I522" s="6">
        <v>2.5046296296296299E-2</v>
      </c>
      <c r="J522" s="7" t="s">
        <v>763</v>
      </c>
      <c r="K522" s="2"/>
      <c r="L522" s="2"/>
      <c r="M522" s="2"/>
      <c r="N522" s="2"/>
      <c r="O522" s="2"/>
      <c r="P522" s="2"/>
      <c r="Q522" s="2"/>
      <c r="R522" s="2"/>
      <c r="S522" s="2"/>
      <c r="T522" s="2"/>
      <c r="U522" s="2"/>
      <c r="V522" s="2"/>
      <c r="W522" s="2"/>
    </row>
    <row r="523" spans="1:23" x14ac:dyDescent="0.25">
      <c r="A523" s="2">
        <v>499</v>
      </c>
      <c r="B523" s="2" t="s">
        <v>1439</v>
      </c>
      <c r="C523" s="4" t="s">
        <v>498</v>
      </c>
      <c r="D523" s="5">
        <v>8.3333333333333329E-2</v>
      </c>
      <c r="E523" s="3">
        <v>234</v>
      </c>
      <c r="F523" s="1"/>
      <c r="G523" s="17"/>
      <c r="H523" s="2">
        <f>234</f>
        <v>234</v>
      </c>
      <c r="I523" s="6">
        <v>1.3888888888888889E-3</v>
      </c>
      <c r="J523" s="7" t="s">
        <v>763</v>
      </c>
      <c r="K523" s="2"/>
      <c r="L523" s="2"/>
      <c r="M523" s="2"/>
      <c r="N523" s="2"/>
      <c r="O523" s="2"/>
      <c r="P523" s="2"/>
      <c r="Q523" s="2"/>
      <c r="R523" s="2"/>
      <c r="S523" s="2"/>
      <c r="T523" s="2"/>
      <c r="U523" s="2"/>
      <c r="V523" s="2"/>
      <c r="W523" s="2"/>
    </row>
    <row r="524" spans="1:23" x14ac:dyDescent="0.25">
      <c r="A524" s="2">
        <v>500</v>
      </c>
      <c r="B524" s="2" t="s">
        <v>1440</v>
      </c>
      <c r="C524" s="4" t="s">
        <v>499</v>
      </c>
      <c r="D524" s="5">
        <v>0.13125000000000001</v>
      </c>
      <c r="E524" s="3">
        <v>205</v>
      </c>
      <c r="F524" s="1"/>
      <c r="G524" s="17"/>
      <c r="H524" s="2">
        <f>205</f>
        <v>205</v>
      </c>
      <c r="I524" s="6">
        <v>2.1874999999999998E-3</v>
      </c>
      <c r="J524" s="7" t="s">
        <v>763</v>
      </c>
      <c r="K524" s="2"/>
      <c r="L524" s="2"/>
      <c r="M524" s="2"/>
      <c r="N524" s="2"/>
      <c r="O524" s="2"/>
      <c r="P524" s="2"/>
      <c r="Q524" s="2"/>
      <c r="R524" s="2"/>
      <c r="S524" s="2"/>
      <c r="T524" s="2"/>
      <c r="U524" s="2"/>
      <c r="V524" s="2"/>
      <c r="W524" s="2"/>
    </row>
    <row r="525" spans="1:23" x14ac:dyDescent="0.25">
      <c r="A525" s="2">
        <v>501</v>
      </c>
      <c r="B525" s="2" t="s">
        <v>1441</v>
      </c>
      <c r="C525" s="4" t="s">
        <v>500</v>
      </c>
      <c r="D525" s="8">
        <v>1.4375</v>
      </c>
      <c r="E525" s="3" t="s">
        <v>802</v>
      </c>
      <c r="F525" s="1"/>
      <c r="G525" s="17"/>
      <c r="H525" s="2">
        <f>3*1000</f>
        <v>3000</v>
      </c>
      <c r="I525" s="6">
        <v>2.3958333333333331E-2</v>
      </c>
      <c r="J525" s="7" t="s">
        <v>763</v>
      </c>
      <c r="K525" s="2"/>
      <c r="L525" s="2"/>
      <c r="M525" s="2"/>
      <c r="N525" s="2"/>
      <c r="O525" s="2"/>
      <c r="P525" s="2"/>
      <c r="Q525" s="2"/>
      <c r="R525" s="2"/>
      <c r="S525" s="2"/>
      <c r="T525" s="2"/>
      <c r="U525" s="2"/>
      <c r="V525" s="2"/>
      <c r="W525" s="2"/>
    </row>
    <row r="526" spans="1:23" x14ac:dyDescent="0.25">
      <c r="A526" s="2">
        <v>502</v>
      </c>
      <c r="B526" s="2" t="s">
        <v>1442</v>
      </c>
      <c r="C526" s="4" t="s">
        <v>501</v>
      </c>
      <c r="D526" s="8">
        <v>2.2645833333333334</v>
      </c>
      <c r="E526" s="3" t="s">
        <v>794</v>
      </c>
      <c r="F526" s="1"/>
      <c r="G526" s="17"/>
      <c r="H526" s="2">
        <f>2.4*1000</f>
        <v>2400</v>
      </c>
      <c r="I526" s="6">
        <v>3.7743055555555557E-2</v>
      </c>
      <c r="J526" s="7" t="s">
        <v>763</v>
      </c>
      <c r="K526" s="2"/>
      <c r="L526" s="2"/>
      <c r="M526" s="2"/>
      <c r="N526" s="2"/>
      <c r="O526" s="2"/>
      <c r="P526" s="2"/>
      <c r="Q526" s="2"/>
      <c r="R526" s="2"/>
      <c r="S526" s="2"/>
      <c r="T526" s="2"/>
      <c r="U526" s="2"/>
      <c r="V526" s="2"/>
      <c r="W526" s="2"/>
    </row>
    <row r="527" spans="1:23" x14ac:dyDescent="0.25">
      <c r="A527" s="2">
        <v>503</v>
      </c>
      <c r="B527" s="2" t="s">
        <v>1443</v>
      </c>
      <c r="C527" s="4" t="s">
        <v>502</v>
      </c>
      <c r="D527" s="8">
        <v>1.1076388888888888</v>
      </c>
      <c r="E527" s="3" t="s">
        <v>848</v>
      </c>
      <c r="F527" s="1"/>
      <c r="G527" s="17"/>
      <c r="H527" s="2">
        <f>2.8*1000</f>
        <v>2800</v>
      </c>
      <c r="I527" s="6">
        <v>1.8460648148148146E-2</v>
      </c>
      <c r="J527" s="7" t="s">
        <v>763</v>
      </c>
      <c r="K527" s="2"/>
      <c r="L527" s="2"/>
      <c r="M527" s="2"/>
      <c r="N527" s="2"/>
      <c r="O527" s="2"/>
      <c r="P527" s="2"/>
      <c r="Q527" s="2"/>
      <c r="R527" s="2"/>
      <c r="S527" s="2"/>
      <c r="T527" s="2"/>
      <c r="U527" s="2"/>
      <c r="V527" s="2"/>
      <c r="W527" s="2"/>
    </row>
    <row r="528" spans="1:23" x14ac:dyDescent="0.25">
      <c r="A528" s="2">
        <v>504</v>
      </c>
      <c r="B528" s="2" t="s">
        <v>1444</v>
      </c>
      <c r="C528" s="4" t="s">
        <v>503</v>
      </c>
      <c r="D528" s="8">
        <v>2.2923611111111111</v>
      </c>
      <c r="E528" s="3" t="s">
        <v>822</v>
      </c>
      <c r="F528" s="1"/>
      <c r="G528" s="17"/>
      <c r="H528" s="2">
        <f>3.5*1000</f>
        <v>3500</v>
      </c>
      <c r="I528" s="6">
        <v>3.8206018518518521E-2</v>
      </c>
      <c r="J528" s="7" t="s">
        <v>763</v>
      </c>
      <c r="K528" s="2"/>
      <c r="L528" s="2"/>
      <c r="M528" s="2"/>
      <c r="N528" s="2"/>
      <c r="O528" s="2"/>
      <c r="P528" s="2"/>
      <c r="Q528" s="2"/>
      <c r="R528" s="2"/>
      <c r="S528" s="2"/>
      <c r="T528" s="2"/>
      <c r="U528" s="2"/>
      <c r="V528" s="2"/>
      <c r="W528" s="2"/>
    </row>
    <row r="529" spans="1:23" x14ac:dyDescent="0.25">
      <c r="A529" s="2">
        <v>505</v>
      </c>
      <c r="B529" s="2" t="s">
        <v>1445</v>
      </c>
      <c r="C529" s="4" t="s">
        <v>504</v>
      </c>
      <c r="D529" s="5">
        <v>0.69374999999999998</v>
      </c>
      <c r="E529" s="3" t="s">
        <v>789</v>
      </c>
      <c r="F529" s="1"/>
      <c r="G529" s="17"/>
      <c r="H529" s="2">
        <f>1*1000</f>
        <v>1000</v>
      </c>
      <c r="I529" s="6">
        <v>1.1562499999999998E-2</v>
      </c>
      <c r="J529" s="7" t="s">
        <v>763</v>
      </c>
      <c r="K529" s="2"/>
      <c r="L529" s="2"/>
      <c r="M529" s="2"/>
      <c r="N529" s="2"/>
      <c r="O529" s="2"/>
      <c r="P529" s="2"/>
      <c r="Q529" s="2"/>
      <c r="R529" s="2"/>
      <c r="S529" s="2"/>
      <c r="T529" s="2"/>
      <c r="U529" s="2"/>
      <c r="V529" s="2"/>
      <c r="W529" s="2"/>
    </row>
    <row r="530" spans="1:23" x14ac:dyDescent="0.25">
      <c r="A530" s="2">
        <v>506</v>
      </c>
      <c r="B530" s="2" t="s">
        <v>1446</v>
      </c>
      <c r="C530" s="4" t="s">
        <v>505</v>
      </c>
      <c r="D530" s="8">
        <v>1.4604166666666665</v>
      </c>
      <c r="E530" s="3" t="s">
        <v>862</v>
      </c>
      <c r="F530" s="1"/>
      <c r="G530" s="17"/>
      <c r="H530" s="2">
        <f>4.3*1000</f>
        <v>4300</v>
      </c>
      <c r="I530" s="6">
        <v>2.4340277777777777E-2</v>
      </c>
      <c r="J530" s="7" t="s">
        <v>763</v>
      </c>
      <c r="K530" s="2"/>
      <c r="L530" s="2"/>
      <c r="M530" s="2"/>
      <c r="N530" s="2"/>
      <c r="O530" s="2"/>
      <c r="P530" s="2"/>
      <c r="Q530" s="2"/>
      <c r="R530" s="2"/>
      <c r="S530" s="2"/>
      <c r="T530" s="2"/>
      <c r="U530" s="2"/>
      <c r="V530" s="2"/>
      <c r="W530" s="2"/>
    </row>
    <row r="531" spans="1:23" x14ac:dyDescent="0.25">
      <c r="A531" s="2">
        <v>507</v>
      </c>
      <c r="B531" s="2" t="s">
        <v>1447</v>
      </c>
      <c r="C531" s="4" t="s">
        <v>506</v>
      </c>
      <c r="D531" s="5">
        <v>0.7909722222222223</v>
      </c>
      <c r="E531" s="3" t="s">
        <v>829</v>
      </c>
      <c r="F531" s="1"/>
      <c r="G531" s="17"/>
      <c r="H531" s="2">
        <f>2.6*1000</f>
        <v>2600</v>
      </c>
      <c r="I531" s="6">
        <v>1.3182870370370371E-2</v>
      </c>
      <c r="J531" s="7" t="s">
        <v>763</v>
      </c>
      <c r="K531" s="2"/>
      <c r="L531" s="2"/>
      <c r="M531" s="2"/>
      <c r="N531" s="2"/>
      <c r="O531" s="2"/>
      <c r="P531" s="2"/>
      <c r="Q531" s="2"/>
      <c r="R531" s="2"/>
      <c r="S531" s="2"/>
      <c r="T531" s="2"/>
      <c r="U531" s="2"/>
      <c r="V531" s="2"/>
      <c r="W531" s="2"/>
    </row>
    <row r="532" spans="1:23" x14ac:dyDescent="0.25">
      <c r="A532" s="2">
        <v>508</v>
      </c>
      <c r="B532" s="2" t="s">
        <v>1448</v>
      </c>
      <c r="C532" s="4" t="s">
        <v>507</v>
      </c>
      <c r="D532" s="5">
        <v>0.39166666666666666</v>
      </c>
      <c r="E532" s="3">
        <v>473</v>
      </c>
      <c r="F532" s="1"/>
      <c r="G532" s="17"/>
      <c r="H532" s="2">
        <f>473</f>
        <v>473</v>
      </c>
      <c r="I532" s="6">
        <v>6.5277777777777782E-3</v>
      </c>
      <c r="J532" s="7" t="s">
        <v>763</v>
      </c>
      <c r="K532" s="2"/>
      <c r="L532" s="2"/>
      <c r="M532" s="2"/>
      <c r="N532" s="2"/>
      <c r="O532" s="2"/>
      <c r="P532" s="2"/>
      <c r="Q532" s="2"/>
      <c r="R532" s="2"/>
      <c r="S532" s="2"/>
      <c r="T532" s="2"/>
      <c r="U532" s="2"/>
      <c r="V532" s="2"/>
      <c r="W532" s="2"/>
    </row>
    <row r="533" spans="1:23" x14ac:dyDescent="0.25">
      <c r="A533" s="2">
        <v>509</v>
      </c>
      <c r="B533" s="2" t="s">
        <v>1449</v>
      </c>
      <c r="C533" s="4" t="s">
        <v>508</v>
      </c>
      <c r="D533" s="5">
        <v>0.16041666666666668</v>
      </c>
      <c r="E533" s="3">
        <v>974</v>
      </c>
      <c r="F533" s="1"/>
      <c r="G533" s="17"/>
      <c r="H533" s="2">
        <f>974</f>
        <v>974</v>
      </c>
      <c r="I533" s="6">
        <v>2.673611111111111E-3</v>
      </c>
      <c r="J533" s="7" t="s">
        <v>763</v>
      </c>
      <c r="K533" s="2"/>
      <c r="L533" s="2"/>
      <c r="M533" s="2"/>
      <c r="N533" s="2"/>
      <c r="O533" s="2"/>
      <c r="P533" s="2"/>
      <c r="Q533" s="2"/>
      <c r="R533" s="2"/>
      <c r="S533" s="2"/>
      <c r="T533" s="2"/>
      <c r="U533" s="2"/>
      <c r="V533" s="2"/>
      <c r="W533" s="2"/>
    </row>
    <row r="534" spans="1:23" x14ac:dyDescent="0.25">
      <c r="A534" s="2">
        <v>510</v>
      </c>
      <c r="B534" s="2" t="s">
        <v>1450</v>
      </c>
      <c r="C534" s="4" t="s">
        <v>509</v>
      </c>
      <c r="D534" s="5">
        <v>7.9166666666666663E-2</v>
      </c>
      <c r="E534" s="3">
        <v>437</v>
      </c>
      <c r="F534" s="1"/>
      <c r="G534" s="17"/>
      <c r="H534" s="2">
        <f>437</f>
        <v>437</v>
      </c>
      <c r="I534" s="6">
        <v>1.3194444444444443E-3</v>
      </c>
      <c r="J534" s="7" t="s">
        <v>763</v>
      </c>
      <c r="K534" s="2"/>
      <c r="L534" s="2"/>
      <c r="M534" s="2"/>
      <c r="N534" s="2"/>
      <c r="O534" s="2"/>
      <c r="P534" s="2"/>
      <c r="Q534" s="2"/>
      <c r="R534" s="2"/>
      <c r="S534" s="2"/>
      <c r="T534" s="2"/>
      <c r="U534" s="2"/>
      <c r="V534" s="2"/>
      <c r="W534" s="2"/>
    </row>
    <row r="535" spans="1:23" x14ac:dyDescent="0.25">
      <c r="A535" s="2">
        <v>511</v>
      </c>
      <c r="B535" s="2" t="s">
        <v>1451</v>
      </c>
      <c r="C535" s="4" t="s">
        <v>510</v>
      </c>
      <c r="D535" s="5">
        <v>8.6111111111111124E-2</v>
      </c>
      <c r="E535" s="3">
        <v>274</v>
      </c>
      <c r="F535" s="1"/>
      <c r="G535" s="17"/>
      <c r="H535" s="2">
        <f>274</f>
        <v>274</v>
      </c>
      <c r="I535" s="6">
        <v>1.4351851851851854E-3</v>
      </c>
      <c r="J535" s="7" t="s">
        <v>763</v>
      </c>
      <c r="K535" s="2"/>
      <c r="L535" s="2"/>
      <c r="M535" s="2"/>
      <c r="N535" s="2"/>
      <c r="O535" s="2"/>
      <c r="P535" s="2"/>
      <c r="Q535" s="2"/>
      <c r="R535" s="2"/>
      <c r="S535" s="2"/>
      <c r="T535" s="2"/>
      <c r="U535" s="2"/>
      <c r="V535" s="2"/>
      <c r="W535" s="2"/>
    </row>
    <row r="536" spans="1:23" x14ac:dyDescent="0.25">
      <c r="A536" s="2">
        <v>512</v>
      </c>
      <c r="B536" s="2" t="s">
        <v>1452</v>
      </c>
      <c r="C536" s="4" t="s">
        <v>511</v>
      </c>
      <c r="D536" s="5">
        <v>8.3333333333333329E-2</v>
      </c>
      <c r="E536" s="3" t="s">
        <v>847</v>
      </c>
      <c r="F536" s="1"/>
      <c r="G536" s="17"/>
      <c r="H536" s="2">
        <f>4.2*1000</f>
        <v>4200</v>
      </c>
      <c r="I536" s="6">
        <v>1.3888888888888889E-3</v>
      </c>
      <c r="J536" s="7" t="s">
        <v>763</v>
      </c>
      <c r="K536" s="2"/>
      <c r="L536" s="2"/>
      <c r="M536" s="2"/>
      <c r="N536" s="2"/>
      <c r="O536" s="2"/>
      <c r="P536" s="2"/>
      <c r="Q536" s="2"/>
      <c r="R536" s="2"/>
      <c r="S536" s="2"/>
      <c r="T536" s="2"/>
      <c r="U536" s="2"/>
      <c r="V536" s="2"/>
      <c r="W536" s="2"/>
    </row>
    <row r="537" spans="1:23" x14ac:dyDescent="0.25">
      <c r="A537" s="2">
        <v>513</v>
      </c>
      <c r="B537" s="2" t="s">
        <v>1453</v>
      </c>
      <c r="C537" s="4" t="s">
        <v>512</v>
      </c>
      <c r="D537" s="5">
        <v>0.13125000000000001</v>
      </c>
      <c r="E537" s="3">
        <v>366</v>
      </c>
      <c r="F537" s="1"/>
      <c r="G537" s="17"/>
      <c r="H537" s="2">
        <f>366</f>
        <v>366</v>
      </c>
      <c r="I537" s="6">
        <v>2.1874999999999998E-3</v>
      </c>
      <c r="J537" s="7" t="s">
        <v>763</v>
      </c>
      <c r="K537" s="2"/>
      <c r="L537" s="2"/>
      <c r="M537" s="2"/>
      <c r="N537" s="2"/>
      <c r="O537" s="2"/>
      <c r="P537" s="2"/>
      <c r="Q537" s="2"/>
      <c r="R537" s="2"/>
      <c r="S537" s="2"/>
      <c r="T537" s="2"/>
      <c r="U537" s="2"/>
      <c r="V537" s="2"/>
      <c r="W537" s="2"/>
    </row>
    <row r="538" spans="1:23" x14ac:dyDescent="0.25">
      <c r="A538" s="2">
        <v>514</v>
      </c>
      <c r="B538" s="2" t="s">
        <v>1454</v>
      </c>
      <c r="C538" s="4" t="s">
        <v>513</v>
      </c>
      <c r="D538" s="5">
        <v>0.1451388888888889</v>
      </c>
      <c r="E538" s="3">
        <v>277</v>
      </c>
      <c r="F538" s="1"/>
      <c r="G538" s="17"/>
      <c r="H538" s="2">
        <f>277</f>
        <v>277</v>
      </c>
      <c r="I538" s="6">
        <v>2.4189814814814816E-3</v>
      </c>
      <c r="J538" s="7" t="s">
        <v>763</v>
      </c>
      <c r="K538" s="2"/>
      <c r="L538" s="2"/>
      <c r="M538" s="2"/>
      <c r="N538" s="2"/>
      <c r="O538" s="2"/>
      <c r="P538" s="2"/>
      <c r="Q538" s="2"/>
      <c r="R538" s="2"/>
      <c r="S538" s="2"/>
      <c r="T538" s="2"/>
      <c r="U538" s="2"/>
      <c r="V538" s="2"/>
      <c r="W538" s="2"/>
    </row>
    <row r="539" spans="1:23" x14ac:dyDescent="0.25">
      <c r="A539" s="2">
        <v>515</v>
      </c>
      <c r="B539" s="2" t="s">
        <v>1455</v>
      </c>
      <c r="C539" s="4" t="s">
        <v>514</v>
      </c>
      <c r="D539" s="5">
        <v>9.1666666666666674E-2</v>
      </c>
      <c r="E539" s="3">
        <v>667</v>
      </c>
      <c r="F539" s="1"/>
      <c r="G539" s="17"/>
      <c r="H539" s="2">
        <f>667</f>
        <v>667</v>
      </c>
      <c r="I539" s="6">
        <v>1.5277777777777779E-3</v>
      </c>
      <c r="J539" s="7" t="s">
        <v>763</v>
      </c>
      <c r="K539" s="2"/>
      <c r="L539" s="2"/>
      <c r="M539" s="2"/>
      <c r="N539" s="2"/>
      <c r="O539" s="2"/>
      <c r="P539" s="2"/>
      <c r="Q539" s="2"/>
      <c r="R539" s="2"/>
      <c r="S539" s="2"/>
      <c r="T539" s="2"/>
      <c r="U539" s="2"/>
      <c r="V539" s="2"/>
      <c r="W539" s="2"/>
    </row>
    <row r="540" spans="1:23" x14ac:dyDescent="0.25">
      <c r="A540" s="2">
        <v>516</v>
      </c>
      <c r="B540" s="2" t="s">
        <v>1456</v>
      </c>
      <c r="C540" s="4" t="s">
        <v>515</v>
      </c>
      <c r="D540" s="5">
        <v>8.0555555555555561E-2</v>
      </c>
      <c r="E540" s="3">
        <v>434</v>
      </c>
      <c r="F540" s="1"/>
      <c r="G540" s="17"/>
      <c r="H540" s="2">
        <f>434</f>
        <v>434</v>
      </c>
      <c r="I540" s="6">
        <v>1.3425925925925925E-3</v>
      </c>
      <c r="J540" s="7" t="s">
        <v>763</v>
      </c>
      <c r="K540" s="2"/>
      <c r="L540" s="2"/>
      <c r="M540" s="2"/>
      <c r="N540" s="2"/>
      <c r="O540" s="2"/>
      <c r="P540" s="2"/>
      <c r="Q540" s="2"/>
      <c r="R540" s="2"/>
      <c r="S540" s="2"/>
      <c r="T540" s="2"/>
      <c r="U540" s="2"/>
      <c r="V540" s="2"/>
      <c r="W540" s="2"/>
    </row>
    <row r="541" spans="1:23" x14ac:dyDescent="0.25">
      <c r="A541" s="2">
        <v>517</v>
      </c>
      <c r="B541" s="2" t="s">
        <v>1457</v>
      </c>
      <c r="C541" s="4" t="s">
        <v>516</v>
      </c>
      <c r="D541" s="5">
        <v>0.12222222222222223</v>
      </c>
      <c r="E541" s="3">
        <v>556</v>
      </c>
      <c r="F541" s="1"/>
      <c r="G541" s="17"/>
      <c r="H541" s="2">
        <f>556</f>
        <v>556</v>
      </c>
      <c r="I541" s="6">
        <v>2.0370370370370373E-3</v>
      </c>
      <c r="J541" s="7" t="s">
        <v>763</v>
      </c>
      <c r="K541" s="2"/>
      <c r="L541" s="2"/>
      <c r="M541" s="2"/>
      <c r="N541" s="2"/>
      <c r="O541" s="2"/>
      <c r="P541" s="2"/>
      <c r="Q541" s="2"/>
      <c r="R541" s="2"/>
      <c r="S541" s="2"/>
      <c r="T541" s="2"/>
      <c r="U541" s="2"/>
      <c r="V541" s="2"/>
      <c r="W541" s="2"/>
    </row>
    <row r="542" spans="1:23" x14ac:dyDescent="0.25">
      <c r="A542" s="2">
        <v>518</v>
      </c>
      <c r="B542" s="2" t="s">
        <v>1458</v>
      </c>
      <c r="C542" s="4" t="s">
        <v>517</v>
      </c>
      <c r="D542" s="5">
        <v>0.21388888888888891</v>
      </c>
      <c r="E542" s="3">
        <v>449</v>
      </c>
      <c r="F542" s="1"/>
      <c r="G542" s="17"/>
      <c r="H542" s="2">
        <f>449</f>
        <v>449</v>
      </c>
      <c r="I542" s="6">
        <v>3.5648148148148154E-3</v>
      </c>
      <c r="J542" s="7" t="s">
        <v>763</v>
      </c>
      <c r="K542" s="2"/>
      <c r="L542" s="2"/>
      <c r="M542" s="2"/>
      <c r="N542" s="2"/>
      <c r="O542" s="2"/>
      <c r="P542" s="2"/>
      <c r="Q542" s="2"/>
      <c r="R542" s="2"/>
      <c r="S542" s="2"/>
      <c r="T542" s="2"/>
      <c r="U542" s="2"/>
      <c r="V542" s="2"/>
      <c r="W542" s="2"/>
    </row>
    <row r="543" spans="1:23" x14ac:dyDescent="0.25">
      <c r="A543" s="2">
        <v>519</v>
      </c>
      <c r="B543" s="2" t="s">
        <v>1459</v>
      </c>
      <c r="C543" s="4" t="s">
        <v>518</v>
      </c>
      <c r="D543" s="5">
        <v>0.18819444444444444</v>
      </c>
      <c r="E543" s="3">
        <v>813</v>
      </c>
      <c r="F543" s="1"/>
      <c r="G543" s="17"/>
      <c r="H543" s="2">
        <f>813</f>
        <v>813</v>
      </c>
      <c r="I543" s="6">
        <v>3.1365740740740742E-3</v>
      </c>
      <c r="J543" s="7" t="s">
        <v>763</v>
      </c>
      <c r="K543" s="2"/>
      <c r="L543" s="2"/>
      <c r="M543" s="2"/>
      <c r="N543" s="2"/>
      <c r="O543" s="2"/>
      <c r="P543" s="2"/>
      <c r="Q543" s="2"/>
      <c r="R543" s="2"/>
      <c r="S543" s="2"/>
      <c r="T543" s="2"/>
      <c r="U543" s="2"/>
      <c r="V543" s="2"/>
      <c r="W543" s="2"/>
    </row>
    <row r="544" spans="1:23" x14ac:dyDescent="0.25">
      <c r="A544" s="2">
        <v>520</v>
      </c>
      <c r="B544" s="2" t="s">
        <v>1460</v>
      </c>
      <c r="C544" s="4" t="s">
        <v>519</v>
      </c>
      <c r="D544" s="5">
        <v>0.2076388888888889</v>
      </c>
      <c r="E544" s="3" t="s">
        <v>827</v>
      </c>
      <c r="F544" s="1"/>
      <c r="G544" s="17"/>
      <c r="H544" s="2">
        <f>1.4*1000</f>
        <v>1400</v>
      </c>
      <c r="I544" s="6">
        <v>3.4606481481481485E-3</v>
      </c>
      <c r="J544" s="7" t="s">
        <v>763</v>
      </c>
      <c r="K544" s="2"/>
      <c r="L544" s="2"/>
      <c r="M544" s="2"/>
      <c r="N544" s="2"/>
      <c r="O544" s="2"/>
      <c r="P544" s="2"/>
      <c r="Q544" s="2"/>
      <c r="R544" s="2"/>
      <c r="S544" s="2"/>
      <c r="T544" s="2"/>
      <c r="U544" s="2"/>
      <c r="V544" s="2"/>
      <c r="W544" s="2"/>
    </row>
    <row r="545" spans="1:23" x14ac:dyDescent="0.25">
      <c r="A545" s="2">
        <v>521</v>
      </c>
      <c r="B545" s="2" t="s">
        <v>1461</v>
      </c>
      <c r="C545" s="4" t="s">
        <v>520</v>
      </c>
      <c r="D545" s="5">
        <v>4.3055555555555562E-2</v>
      </c>
      <c r="E545" s="3">
        <v>343</v>
      </c>
      <c r="F545" s="1"/>
      <c r="G545" s="17"/>
      <c r="H545" s="2">
        <f>343</f>
        <v>343</v>
      </c>
      <c r="I545" s="6">
        <v>7.175925925925927E-4</v>
      </c>
      <c r="J545" s="7" t="s">
        <v>763</v>
      </c>
      <c r="K545" s="2"/>
      <c r="L545" s="2"/>
      <c r="M545" s="2"/>
      <c r="N545" s="2"/>
      <c r="O545" s="2"/>
      <c r="P545" s="2"/>
      <c r="Q545" s="2"/>
      <c r="R545" s="2"/>
      <c r="S545" s="2"/>
      <c r="T545" s="2"/>
      <c r="U545" s="2"/>
      <c r="V545" s="2"/>
      <c r="W545" s="2"/>
    </row>
    <row r="546" spans="1:23" x14ac:dyDescent="0.25">
      <c r="A546" s="2">
        <v>522</v>
      </c>
      <c r="B546" s="2" t="s">
        <v>1462</v>
      </c>
      <c r="C546" s="4" t="s">
        <v>521</v>
      </c>
      <c r="D546" s="5">
        <v>0.1451388888888889</v>
      </c>
      <c r="E546" s="3">
        <v>736</v>
      </c>
      <c r="F546" s="1"/>
      <c r="G546" s="17"/>
      <c r="H546" s="2">
        <f>736</f>
        <v>736</v>
      </c>
      <c r="I546" s="6">
        <v>2.4189814814814816E-3</v>
      </c>
      <c r="J546" s="7" t="s">
        <v>763</v>
      </c>
      <c r="K546" s="2"/>
      <c r="L546" s="2"/>
      <c r="M546" s="2"/>
      <c r="N546" s="2"/>
      <c r="O546" s="2"/>
      <c r="P546" s="2"/>
      <c r="Q546" s="2"/>
      <c r="R546" s="2"/>
      <c r="S546" s="2"/>
      <c r="T546" s="2"/>
      <c r="U546" s="2"/>
      <c r="V546" s="2"/>
      <c r="W546" s="2"/>
    </row>
    <row r="547" spans="1:23" x14ac:dyDescent="0.25">
      <c r="A547" s="2">
        <v>523</v>
      </c>
      <c r="B547" s="2" t="s">
        <v>1463</v>
      </c>
      <c r="C547" s="4" t="s">
        <v>522</v>
      </c>
      <c r="D547" s="5">
        <v>0.1451388888888889</v>
      </c>
      <c r="E547" s="3" t="s">
        <v>806</v>
      </c>
      <c r="F547" s="1"/>
      <c r="G547" s="17"/>
      <c r="H547" s="2">
        <f>2.3*1000</f>
        <v>2300</v>
      </c>
      <c r="I547" s="6">
        <v>2.4189814814814816E-3</v>
      </c>
      <c r="J547" s="7" t="s">
        <v>763</v>
      </c>
      <c r="K547" s="2"/>
      <c r="L547" s="2"/>
      <c r="M547" s="2"/>
      <c r="N547" s="2"/>
      <c r="O547" s="2"/>
      <c r="P547" s="2"/>
      <c r="Q547" s="2"/>
      <c r="R547" s="2"/>
      <c r="S547" s="2"/>
      <c r="T547" s="2"/>
      <c r="U547" s="2"/>
      <c r="V547" s="2"/>
      <c r="W547" s="2"/>
    </row>
    <row r="548" spans="1:23" x14ac:dyDescent="0.25">
      <c r="A548" s="2">
        <v>524</v>
      </c>
      <c r="B548" s="2" t="s">
        <v>1464</v>
      </c>
      <c r="C548" s="4" t="s">
        <v>523</v>
      </c>
      <c r="D548" s="8">
        <v>1.9083333333333332</v>
      </c>
      <c r="E548" s="3" t="s">
        <v>877</v>
      </c>
      <c r="F548" s="1"/>
      <c r="G548" s="17"/>
      <c r="H548" s="2">
        <f>4.8*1000</f>
        <v>4800</v>
      </c>
      <c r="I548" s="6">
        <v>3.1805555555555552E-2</v>
      </c>
      <c r="J548" s="7" t="s">
        <v>763</v>
      </c>
      <c r="K548" s="2"/>
      <c r="L548" s="2"/>
      <c r="M548" s="2"/>
      <c r="N548" s="2"/>
      <c r="O548" s="2"/>
      <c r="P548" s="2"/>
      <c r="Q548" s="2"/>
      <c r="R548" s="2"/>
      <c r="S548" s="2"/>
      <c r="T548" s="2"/>
      <c r="U548" s="2"/>
      <c r="V548" s="2"/>
      <c r="W548" s="2"/>
    </row>
    <row r="549" spans="1:23" x14ac:dyDescent="0.25">
      <c r="A549" s="2">
        <v>525</v>
      </c>
      <c r="B549" s="2" t="s">
        <v>1465</v>
      </c>
      <c r="C549" s="4" t="s">
        <v>524</v>
      </c>
      <c r="D549" s="8">
        <v>1.1840277777777779</v>
      </c>
      <c r="E549" s="3" t="s">
        <v>819</v>
      </c>
      <c r="F549" s="1"/>
      <c r="G549" s="17"/>
      <c r="H549" s="2">
        <f>2*1000</f>
        <v>2000</v>
      </c>
      <c r="I549" s="6">
        <v>1.9733796296296298E-2</v>
      </c>
      <c r="J549" s="7" t="s">
        <v>763</v>
      </c>
      <c r="K549" s="2"/>
      <c r="L549" s="2"/>
      <c r="M549" s="2"/>
      <c r="N549" s="2"/>
      <c r="O549" s="2"/>
      <c r="P549" s="2"/>
      <c r="Q549" s="2"/>
      <c r="R549" s="2"/>
      <c r="S549" s="2"/>
      <c r="T549" s="2"/>
      <c r="U549" s="2"/>
      <c r="V549" s="2"/>
      <c r="W549" s="2"/>
    </row>
    <row r="550" spans="1:23" x14ac:dyDescent="0.25">
      <c r="A550" s="2">
        <v>526</v>
      </c>
      <c r="B550" s="2" t="s">
        <v>1466</v>
      </c>
      <c r="C550" s="4" t="s">
        <v>525</v>
      </c>
      <c r="D550" s="5">
        <v>0.30972222222222223</v>
      </c>
      <c r="E550" s="3" t="s">
        <v>787</v>
      </c>
      <c r="F550" s="1"/>
      <c r="G550" s="17"/>
      <c r="H550" s="2">
        <f>1.9*1000</f>
        <v>1900</v>
      </c>
      <c r="I550" s="6">
        <v>5.162037037037037E-3</v>
      </c>
      <c r="J550" s="7" t="s">
        <v>763</v>
      </c>
      <c r="K550" s="2"/>
      <c r="L550" s="2"/>
      <c r="M550" s="2"/>
      <c r="N550" s="2"/>
      <c r="O550" s="2"/>
      <c r="P550" s="2"/>
      <c r="Q550" s="2"/>
      <c r="R550" s="2"/>
      <c r="S550" s="2"/>
      <c r="T550" s="2"/>
      <c r="U550" s="2"/>
      <c r="V550" s="2"/>
      <c r="W550" s="2"/>
    </row>
    <row r="551" spans="1:23" x14ac:dyDescent="0.25">
      <c r="A551" s="2">
        <v>527</v>
      </c>
      <c r="B551" s="2" t="s">
        <v>1467</v>
      </c>
      <c r="C551" s="4" t="s">
        <v>526</v>
      </c>
      <c r="D551" s="8">
        <v>1.0243055555555556</v>
      </c>
      <c r="E551" s="3" t="s">
        <v>827</v>
      </c>
      <c r="F551" s="1"/>
      <c r="G551" s="17"/>
      <c r="H551" s="2">
        <f>1.4*1000</f>
        <v>1400</v>
      </c>
      <c r="I551" s="6">
        <v>1.7071759259259259E-2</v>
      </c>
      <c r="J551" s="7" t="s">
        <v>763</v>
      </c>
      <c r="K551" s="2"/>
      <c r="L551" s="2"/>
      <c r="M551" s="2"/>
      <c r="N551" s="2"/>
      <c r="O551" s="2"/>
      <c r="P551" s="2"/>
      <c r="Q551" s="2"/>
      <c r="R551" s="2"/>
      <c r="S551" s="2"/>
      <c r="T551" s="2"/>
      <c r="U551" s="2"/>
      <c r="V551" s="2"/>
      <c r="W551" s="2"/>
    </row>
    <row r="552" spans="1:23" x14ac:dyDescent="0.25">
      <c r="A552" s="2">
        <v>528</v>
      </c>
      <c r="B552" s="2" t="s">
        <v>1468</v>
      </c>
      <c r="C552" s="4" t="s">
        <v>527</v>
      </c>
      <c r="D552" s="5">
        <v>0.95763888888888893</v>
      </c>
      <c r="E552" s="3" t="s">
        <v>789</v>
      </c>
      <c r="F552" s="1"/>
      <c r="G552" s="17"/>
      <c r="H552" s="2">
        <f>1*1000</f>
        <v>1000</v>
      </c>
      <c r="I552" s="6">
        <v>1.5960648148148151E-2</v>
      </c>
      <c r="J552" s="7" t="s">
        <v>763</v>
      </c>
      <c r="K552" s="2"/>
      <c r="L552" s="2"/>
      <c r="M552" s="2"/>
      <c r="N552" s="2"/>
      <c r="O552" s="2"/>
      <c r="P552" s="2"/>
      <c r="Q552" s="2"/>
      <c r="R552" s="2"/>
      <c r="S552" s="2"/>
      <c r="T552" s="2"/>
      <c r="U552" s="2"/>
      <c r="V552" s="2"/>
      <c r="W552" s="2"/>
    </row>
    <row r="553" spans="1:23" x14ac:dyDescent="0.25">
      <c r="A553" s="2">
        <v>529</v>
      </c>
      <c r="B553" s="2" t="s">
        <v>1469</v>
      </c>
      <c r="C553" s="4" t="s">
        <v>528</v>
      </c>
      <c r="D553" s="8">
        <v>1.0819444444444444</v>
      </c>
      <c r="E553" s="3" t="s">
        <v>792</v>
      </c>
      <c r="F553" s="1"/>
      <c r="G553" s="17"/>
      <c r="H553" s="2">
        <f>4.9*1000</f>
        <v>4900</v>
      </c>
      <c r="I553" s="6">
        <v>1.8032407407407407E-2</v>
      </c>
      <c r="J553" s="7" t="s">
        <v>763</v>
      </c>
      <c r="K553" s="2"/>
      <c r="L553" s="2"/>
      <c r="M553" s="2"/>
      <c r="N553" s="2"/>
      <c r="O553" s="2"/>
      <c r="P553" s="2"/>
      <c r="Q553" s="2"/>
      <c r="R553" s="2"/>
      <c r="S553" s="2"/>
      <c r="T553" s="2"/>
      <c r="U553" s="2"/>
      <c r="V553" s="2"/>
      <c r="W553" s="2"/>
    </row>
    <row r="554" spans="1:23" x14ac:dyDescent="0.25">
      <c r="A554" s="2">
        <v>530</v>
      </c>
      <c r="B554" s="2" t="s">
        <v>1470</v>
      </c>
      <c r="C554" s="4" t="s">
        <v>529</v>
      </c>
      <c r="D554" s="8">
        <v>1.0833333333333333</v>
      </c>
      <c r="E554" s="3" t="s">
        <v>836</v>
      </c>
      <c r="F554" s="1"/>
      <c r="G554" s="17"/>
      <c r="H554" s="2">
        <f>5.2*1000</f>
        <v>5200</v>
      </c>
      <c r="I554" s="6">
        <v>1.8055555555555557E-2</v>
      </c>
      <c r="J554" s="7" t="s">
        <v>763</v>
      </c>
      <c r="K554" s="2"/>
      <c r="L554" s="2"/>
      <c r="M554" s="2"/>
      <c r="N554" s="2"/>
      <c r="O554" s="2"/>
      <c r="P554" s="2"/>
      <c r="Q554" s="2"/>
      <c r="R554" s="2"/>
      <c r="S554" s="2"/>
      <c r="T554" s="2"/>
      <c r="U554" s="2"/>
      <c r="V554" s="2"/>
      <c r="W554" s="2"/>
    </row>
    <row r="555" spans="1:23" x14ac:dyDescent="0.25">
      <c r="A555" s="2">
        <v>531</v>
      </c>
      <c r="B555" s="2" t="s">
        <v>1471</v>
      </c>
      <c r="C555" s="4" t="s">
        <v>530</v>
      </c>
      <c r="D555" s="8">
        <v>1.0902777777777779</v>
      </c>
      <c r="E555" s="3" t="s">
        <v>873</v>
      </c>
      <c r="F555" s="1"/>
      <c r="G555" s="17"/>
      <c r="H555" s="2">
        <f>9.2*1000</f>
        <v>9200</v>
      </c>
      <c r="I555" s="6">
        <v>1.8171296296296297E-2</v>
      </c>
      <c r="J555" s="7" t="s">
        <v>763</v>
      </c>
      <c r="K555" s="2"/>
      <c r="L555" s="2"/>
      <c r="M555" s="2"/>
      <c r="N555" s="2"/>
      <c r="O555" s="2"/>
      <c r="P555" s="2"/>
      <c r="Q555" s="2"/>
      <c r="R555" s="2"/>
      <c r="S555" s="2"/>
      <c r="T555" s="2"/>
      <c r="U555" s="2"/>
      <c r="V555" s="2"/>
      <c r="W555" s="2"/>
    </row>
    <row r="556" spans="1:23" x14ac:dyDescent="0.25">
      <c r="A556" s="2">
        <v>532</v>
      </c>
      <c r="B556" s="2" t="s">
        <v>1472</v>
      </c>
      <c r="C556" s="4" t="s">
        <v>531</v>
      </c>
      <c r="D556" s="8">
        <v>1.2472222222222222</v>
      </c>
      <c r="E556" s="3" t="s">
        <v>878</v>
      </c>
      <c r="F556" s="1"/>
      <c r="G556" s="17"/>
      <c r="H556" s="2">
        <f>25*1000</f>
        <v>25000</v>
      </c>
      <c r="I556" s="6">
        <v>2.0787037037037038E-2</v>
      </c>
      <c r="J556" s="7" t="s">
        <v>763</v>
      </c>
      <c r="K556" s="2"/>
      <c r="L556" s="2"/>
      <c r="M556" s="2"/>
      <c r="N556" s="2"/>
      <c r="O556" s="2"/>
      <c r="P556" s="2"/>
      <c r="Q556" s="2"/>
      <c r="R556" s="2"/>
      <c r="S556" s="2"/>
      <c r="T556" s="2"/>
      <c r="U556" s="2"/>
      <c r="V556" s="2"/>
      <c r="W556" s="2"/>
    </row>
    <row r="557" spans="1:23" x14ac:dyDescent="0.25">
      <c r="A557" s="2">
        <v>533</v>
      </c>
      <c r="B557" s="2" t="s">
        <v>1473</v>
      </c>
      <c r="C557" s="4" t="s">
        <v>532</v>
      </c>
      <c r="D557" s="5">
        <v>0.13819444444444443</v>
      </c>
      <c r="E557" s="3" t="s">
        <v>823</v>
      </c>
      <c r="F557" s="1"/>
      <c r="G557" s="17"/>
      <c r="H557" s="2">
        <f>7.4*1000</f>
        <v>7400</v>
      </c>
      <c r="I557" s="6">
        <v>2.3032407407407407E-3</v>
      </c>
      <c r="J557" s="7" t="s">
        <v>763</v>
      </c>
      <c r="K557" s="2"/>
      <c r="L557" s="2"/>
      <c r="M557" s="2"/>
      <c r="N557" s="2"/>
      <c r="O557" s="2"/>
      <c r="P557" s="2"/>
      <c r="Q557" s="2"/>
      <c r="R557" s="2"/>
      <c r="S557" s="2"/>
      <c r="T557" s="2"/>
      <c r="U557" s="2"/>
      <c r="V557" s="2"/>
      <c r="W557" s="2"/>
    </row>
    <row r="558" spans="1:23" x14ac:dyDescent="0.25">
      <c r="A558" s="2">
        <v>534</v>
      </c>
      <c r="B558" s="2" t="s">
        <v>1474</v>
      </c>
      <c r="C558" s="4" t="s">
        <v>533</v>
      </c>
      <c r="D558" s="8">
        <v>1.2145833333333333</v>
      </c>
      <c r="E558" s="3">
        <v>716</v>
      </c>
      <c r="F558" s="1"/>
      <c r="G558" s="17"/>
      <c r="H558" s="2">
        <f>716</f>
        <v>716</v>
      </c>
      <c r="I558" s="6">
        <v>2.0243055555555552E-2</v>
      </c>
      <c r="J558" s="7" t="s">
        <v>763</v>
      </c>
      <c r="K558" s="2"/>
      <c r="L558" s="2"/>
      <c r="M558" s="2"/>
      <c r="N558" s="2"/>
      <c r="O558" s="2"/>
      <c r="P558" s="2"/>
      <c r="Q558" s="2"/>
      <c r="R558" s="2"/>
      <c r="S558" s="2"/>
      <c r="T558" s="2"/>
      <c r="U558" s="2"/>
      <c r="V558" s="2"/>
      <c r="W558" s="2"/>
    </row>
    <row r="559" spans="1:23" x14ac:dyDescent="0.25">
      <c r="A559" s="2">
        <v>535</v>
      </c>
      <c r="B559" s="2" t="s">
        <v>1475</v>
      </c>
      <c r="C559" s="4" t="s">
        <v>534</v>
      </c>
      <c r="D559" s="8">
        <v>1.2305555555555556</v>
      </c>
      <c r="E559" s="3">
        <v>629</v>
      </c>
      <c r="F559" s="1"/>
      <c r="G559" s="17"/>
      <c r="H559" s="2">
        <f>629</f>
        <v>629</v>
      </c>
      <c r="I559" s="6">
        <v>2.0509259259259258E-2</v>
      </c>
      <c r="J559" s="7" t="s">
        <v>763</v>
      </c>
      <c r="K559" s="2"/>
      <c r="L559" s="2"/>
      <c r="M559" s="2"/>
      <c r="N559" s="2"/>
      <c r="O559" s="2"/>
      <c r="P559" s="2"/>
      <c r="Q559" s="2"/>
      <c r="R559" s="2"/>
      <c r="S559" s="2"/>
      <c r="T559" s="2"/>
      <c r="U559" s="2"/>
      <c r="V559" s="2"/>
      <c r="W559" s="2"/>
    </row>
    <row r="560" spans="1:23" x14ac:dyDescent="0.25">
      <c r="A560" s="2">
        <v>536</v>
      </c>
      <c r="B560" s="2" t="s">
        <v>1476</v>
      </c>
      <c r="C560" s="4" t="s">
        <v>535</v>
      </c>
      <c r="D560" s="8">
        <v>1.3763888888888889</v>
      </c>
      <c r="E560" s="3">
        <v>858</v>
      </c>
      <c r="F560" s="1"/>
      <c r="G560" s="17"/>
      <c r="H560" s="2">
        <f>858</f>
        <v>858</v>
      </c>
      <c r="I560" s="6">
        <v>2.2939814814814816E-2</v>
      </c>
      <c r="J560" s="7" t="s">
        <v>763</v>
      </c>
      <c r="K560" s="2"/>
      <c r="L560" s="2"/>
      <c r="M560" s="2"/>
      <c r="N560" s="2"/>
      <c r="O560" s="2"/>
      <c r="P560" s="2"/>
      <c r="Q560" s="2"/>
      <c r="R560" s="2"/>
      <c r="S560" s="2"/>
      <c r="T560" s="2"/>
      <c r="U560" s="2"/>
      <c r="V560" s="2"/>
      <c r="W560" s="2"/>
    </row>
    <row r="561" spans="1:23" x14ac:dyDescent="0.25">
      <c r="A561" s="2">
        <v>537</v>
      </c>
      <c r="B561" s="2" t="s">
        <v>1477</v>
      </c>
      <c r="C561" s="4" t="s">
        <v>536</v>
      </c>
      <c r="D561" s="8">
        <v>1.6791666666666665</v>
      </c>
      <c r="E561" s="3" t="s">
        <v>789</v>
      </c>
      <c r="F561" s="1"/>
      <c r="G561" s="17"/>
      <c r="H561" s="2">
        <f>1*1000</f>
        <v>1000</v>
      </c>
      <c r="I561" s="6">
        <v>2.7986111111111111E-2</v>
      </c>
      <c r="J561" s="7" t="s">
        <v>763</v>
      </c>
      <c r="K561" s="2"/>
      <c r="L561" s="2"/>
      <c r="M561" s="2"/>
      <c r="N561" s="2"/>
      <c r="O561" s="2"/>
      <c r="P561" s="2"/>
      <c r="Q561" s="2"/>
      <c r="R561" s="2"/>
      <c r="S561" s="2"/>
      <c r="T561" s="2"/>
      <c r="U561" s="2"/>
      <c r="V561" s="2"/>
      <c r="W561" s="2"/>
    </row>
    <row r="562" spans="1:23" x14ac:dyDescent="0.25">
      <c r="A562" s="2">
        <v>538</v>
      </c>
      <c r="B562" s="2" t="s">
        <v>1478</v>
      </c>
      <c r="C562" s="4" t="s">
        <v>537</v>
      </c>
      <c r="D562" s="5">
        <v>0.90069444444444446</v>
      </c>
      <c r="E562" s="3" t="s">
        <v>829</v>
      </c>
      <c r="F562" s="1"/>
      <c r="G562" s="17"/>
      <c r="H562" s="2">
        <f>2.6*1000</f>
        <v>2600</v>
      </c>
      <c r="I562" s="6">
        <v>1.5011574074074075E-2</v>
      </c>
      <c r="J562" s="7" t="s">
        <v>763</v>
      </c>
      <c r="K562" s="2"/>
      <c r="L562" s="2"/>
      <c r="M562" s="2"/>
      <c r="N562" s="2"/>
      <c r="O562" s="2"/>
      <c r="P562" s="2"/>
      <c r="Q562" s="2"/>
      <c r="R562" s="2"/>
      <c r="S562" s="2"/>
      <c r="T562" s="2"/>
      <c r="U562" s="2"/>
      <c r="V562" s="2"/>
      <c r="W562" s="2"/>
    </row>
    <row r="563" spans="1:23" x14ac:dyDescent="0.25">
      <c r="A563" s="2">
        <v>539</v>
      </c>
      <c r="B563" s="2" t="s">
        <v>1479</v>
      </c>
      <c r="C563" s="4" t="s">
        <v>538</v>
      </c>
      <c r="D563" s="8">
        <v>1.2930555555555556</v>
      </c>
      <c r="E563" s="3" t="s">
        <v>844</v>
      </c>
      <c r="F563" s="1"/>
      <c r="G563" s="17"/>
      <c r="H563" s="2">
        <f>4.6*1000</f>
        <v>4600</v>
      </c>
      <c r="I563" s="6">
        <v>2.1550925925925928E-2</v>
      </c>
      <c r="J563" s="7" t="s">
        <v>763</v>
      </c>
      <c r="K563" s="2"/>
      <c r="L563" s="2"/>
      <c r="M563" s="2"/>
      <c r="N563" s="2"/>
      <c r="O563" s="2"/>
      <c r="P563" s="2"/>
      <c r="Q563" s="2"/>
      <c r="R563" s="2"/>
      <c r="S563" s="2"/>
      <c r="T563" s="2"/>
      <c r="U563" s="2"/>
      <c r="V563" s="2"/>
      <c r="W563" s="2"/>
    </row>
    <row r="564" spans="1:23" x14ac:dyDescent="0.25">
      <c r="A564" s="2">
        <v>540</v>
      </c>
      <c r="B564" s="2" t="s">
        <v>1480</v>
      </c>
      <c r="C564" s="4" t="s">
        <v>539</v>
      </c>
      <c r="D564" s="8">
        <v>1.2798611111111111</v>
      </c>
      <c r="E564" s="3" t="s">
        <v>787</v>
      </c>
      <c r="F564" s="1"/>
      <c r="G564" s="17"/>
      <c r="H564" s="2">
        <f>1.9*1000</f>
        <v>1900</v>
      </c>
      <c r="I564" s="6">
        <v>2.1331018518518517E-2</v>
      </c>
      <c r="J564" s="7" t="s">
        <v>763</v>
      </c>
      <c r="K564" s="2"/>
      <c r="L564" s="2"/>
      <c r="M564" s="2"/>
      <c r="N564" s="2"/>
      <c r="O564" s="2"/>
      <c r="P564" s="2"/>
      <c r="Q564" s="2"/>
      <c r="R564" s="2"/>
      <c r="S564" s="2"/>
      <c r="T564" s="2"/>
      <c r="U564" s="2"/>
      <c r="V564" s="2"/>
      <c r="W564" s="2"/>
    </row>
    <row r="565" spans="1:23" x14ac:dyDescent="0.25">
      <c r="A565" s="2">
        <v>541</v>
      </c>
      <c r="B565" s="2" t="s">
        <v>1481</v>
      </c>
      <c r="C565" s="4" t="s">
        <v>540</v>
      </c>
      <c r="D565" s="5">
        <v>0.50694444444444442</v>
      </c>
      <c r="E565" s="3" t="s">
        <v>831</v>
      </c>
      <c r="F565" s="1"/>
      <c r="G565" s="17"/>
      <c r="H565" s="2">
        <f>5.6*1000</f>
        <v>5600</v>
      </c>
      <c r="I565" s="6">
        <v>8.4490740740740741E-3</v>
      </c>
      <c r="J565" s="7" t="s">
        <v>763</v>
      </c>
      <c r="K565" s="2"/>
      <c r="L565" s="2"/>
      <c r="M565" s="2"/>
      <c r="N565" s="2"/>
      <c r="O565" s="2"/>
      <c r="P565" s="2"/>
      <c r="Q565" s="2"/>
      <c r="R565" s="2"/>
      <c r="S565" s="2"/>
      <c r="T565" s="2"/>
      <c r="U565" s="2"/>
      <c r="V565" s="2"/>
      <c r="W565" s="2"/>
    </row>
    <row r="566" spans="1:23" x14ac:dyDescent="0.25">
      <c r="A566" s="2">
        <v>542</v>
      </c>
      <c r="B566" s="2" t="s">
        <v>1482</v>
      </c>
      <c r="C566" s="4" t="s">
        <v>541</v>
      </c>
      <c r="D566" s="8">
        <v>2.0861111111111112</v>
      </c>
      <c r="E566" s="3">
        <v>984</v>
      </c>
      <c r="F566" s="1"/>
      <c r="G566" s="17"/>
      <c r="H566" s="2">
        <f>984</f>
        <v>984</v>
      </c>
      <c r="I566" s="6">
        <v>3.4768518518518525E-2</v>
      </c>
      <c r="J566" s="7" t="s">
        <v>763</v>
      </c>
      <c r="K566" s="2"/>
      <c r="L566" s="2"/>
      <c r="M566" s="2"/>
      <c r="N566" s="2"/>
      <c r="O566" s="2"/>
      <c r="P566" s="2"/>
      <c r="Q566" s="2"/>
      <c r="R566" s="2"/>
      <c r="S566" s="2"/>
      <c r="T566" s="2"/>
      <c r="U566" s="2"/>
      <c r="V566" s="2"/>
      <c r="W566" s="2"/>
    </row>
    <row r="567" spans="1:23" x14ac:dyDescent="0.25">
      <c r="A567" s="2">
        <v>543</v>
      </c>
      <c r="B567" s="2" t="s">
        <v>1483</v>
      </c>
      <c r="C567" s="4" t="s">
        <v>542</v>
      </c>
      <c r="D567" s="5">
        <v>0.93958333333333333</v>
      </c>
      <c r="E567" s="3">
        <v>722</v>
      </c>
      <c r="F567" s="1"/>
      <c r="G567" s="17"/>
      <c r="H567" s="2">
        <f>722</f>
        <v>722</v>
      </c>
      <c r="I567" s="6">
        <v>1.5659722222222224E-2</v>
      </c>
      <c r="J567" s="7" t="s">
        <v>763</v>
      </c>
      <c r="K567" s="2"/>
      <c r="L567" s="2"/>
      <c r="M567" s="2"/>
      <c r="N567" s="2"/>
      <c r="O567" s="2"/>
      <c r="P567" s="2"/>
      <c r="Q567" s="2"/>
      <c r="R567" s="2"/>
      <c r="S567" s="2"/>
      <c r="T567" s="2"/>
      <c r="U567" s="2"/>
      <c r="V567" s="2"/>
      <c r="W567" s="2"/>
    </row>
    <row r="568" spans="1:23" x14ac:dyDescent="0.25">
      <c r="A568" s="2">
        <v>544</v>
      </c>
      <c r="B568" s="2" t="s">
        <v>1484</v>
      </c>
      <c r="C568" s="4" t="s">
        <v>543</v>
      </c>
      <c r="D568" s="5">
        <v>0.61388888888888882</v>
      </c>
      <c r="E568" s="3" t="s">
        <v>792</v>
      </c>
      <c r="F568" s="1"/>
      <c r="G568" s="17"/>
      <c r="H568" s="2">
        <f>4.9*1000</f>
        <v>4900</v>
      </c>
      <c r="I568" s="6">
        <v>1.0231481481481482E-2</v>
      </c>
      <c r="J568" s="7" t="s">
        <v>763</v>
      </c>
      <c r="K568" s="2"/>
      <c r="L568" s="2"/>
      <c r="M568" s="2"/>
      <c r="N568" s="2"/>
      <c r="O568" s="2"/>
      <c r="P568" s="2"/>
      <c r="Q568" s="2"/>
      <c r="R568" s="2"/>
      <c r="S568" s="2"/>
      <c r="T568" s="2"/>
      <c r="U568" s="2"/>
      <c r="V568" s="2"/>
      <c r="W568" s="2"/>
    </row>
    <row r="569" spans="1:23" x14ac:dyDescent="0.25">
      <c r="A569" s="2">
        <v>545</v>
      </c>
      <c r="B569" s="2" t="s">
        <v>1485</v>
      </c>
      <c r="C569" s="4" t="s">
        <v>544</v>
      </c>
      <c r="D569" s="5">
        <v>0.25416666666666665</v>
      </c>
      <c r="E569" s="3" t="s">
        <v>789</v>
      </c>
      <c r="F569" s="1"/>
      <c r="G569" s="17"/>
      <c r="H569" s="2">
        <f>1*1000</f>
        <v>1000</v>
      </c>
      <c r="I569" s="6">
        <v>4.2361111111111106E-3</v>
      </c>
      <c r="J569" s="7" t="s">
        <v>763</v>
      </c>
      <c r="K569" s="2"/>
      <c r="L569" s="2"/>
      <c r="M569" s="2"/>
      <c r="N569" s="2"/>
      <c r="O569" s="2"/>
      <c r="P569" s="2"/>
      <c r="Q569" s="2"/>
      <c r="R569" s="2"/>
      <c r="S569" s="2"/>
      <c r="T569" s="2"/>
      <c r="U569" s="2"/>
      <c r="V569" s="2"/>
      <c r="W569" s="2"/>
    </row>
    <row r="570" spans="1:23" x14ac:dyDescent="0.25">
      <c r="A570" s="2">
        <v>546</v>
      </c>
      <c r="B570" s="2" t="s">
        <v>1486</v>
      </c>
      <c r="C570" s="4" t="s">
        <v>545</v>
      </c>
      <c r="D570" s="5">
        <v>0.81527777777777777</v>
      </c>
      <c r="E570" s="3" t="s">
        <v>822</v>
      </c>
      <c r="F570" s="1"/>
      <c r="G570" s="17"/>
      <c r="H570" s="2">
        <f>3.5*1000</f>
        <v>3500</v>
      </c>
      <c r="I570" s="6">
        <v>1.3587962962962963E-2</v>
      </c>
      <c r="J570" s="7" t="s">
        <v>763</v>
      </c>
      <c r="K570" s="2"/>
      <c r="L570" s="2"/>
      <c r="M570" s="2"/>
      <c r="N570" s="2"/>
      <c r="O570" s="2"/>
      <c r="P570" s="2"/>
      <c r="Q570" s="2"/>
      <c r="R570" s="2"/>
      <c r="S570" s="2"/>
      <c r="T570" s="2"/>
      <c r="U570" s="2"/>
      <c r="V570" s="2"/>
      <c r="W570" s="2"/>
    </row>
    <row r="571" spans="1:23" x14ac:dyDescent="0.25">
      <c r="A571" s="2">
        <v>547</v>
      </c>
      <c r="B571" s="2" t="s">
        <v>1487</v>
      </c>
      <c r="C571" s="4" t="s">
        <v>546</v>
      </c>
      <c r="D571" s="5">
        <v>0.3527777777777778</v>
      </c>
      <c r="E571" s="3" t="s">
        <v>787</v>
      </c>
      <c r="F571" s="1"/>
      <c r="G571" s="17"/>
      <c r="H571" s="2">
        <f>1.9*1000</f>
        <v>1900</v>
      </c>
      <c r="I571" s="6">
        <v>5.8796296296296296E-3</v>
      </c>
      <c r="J571" s="7" t="s">
        <v>763</v>
      </c>
      <c r="K571" s="2"/>
      <c r="L571" s="2"/>
      <c r="M571" s="2"/>
      <c r="N571" s="2"/>
      <c r="O571" s="2"/>
      <c r="P571" s="2"/>
      <c r="Q571" s="2"/>
      <c r="R571" s="2"/>
      <c r="S571" s="2"/>
      <c r="T571" s="2"/>
      <c r="U571" s="2"/>
      <c r="V571" s="2"/>
      <c r="W571" s="2"/>
    </row>
    <row r="572" spans="1:23" x14ac:dyDescent="0.25">
      <c r="A572" s="2">
        <v>548</v>
      </c>
      <c r="B572" s="2" t="s">
        <v>1488</v>
      </c>
      <c r="C572" s="4" t="s">
        <v>547</v>
      </c>
      <c r="D572" s="5">
        <v>0.23680555555555557</v>
      </c>
      <c r="E572" s="3" t="s">
        <v>804</v>
      </c>
      <c r="F572" s="1"/>
      <c r="G572" s="17"/>
      <c r="H572" s="2">
        <f>1.3*1000</f>
        <v>1300</v>
      </c>
      <c r="I572" s="6">
        <v>3.9467592592592592E-3</v>
      </c>
      <c r="J572" s="7" t="s">
        <v>763</v>
      </c>
      <c r="K572" s="2"/>
      <c r="L572" s="2"/>
      <c r="M572" s="2"/>
      <c r="N572" s="2"/>
      <c r="O572" s="2"/>
      <c r="P572" s="2"/>
      <c r="Q572" s="2"/>
      <c r="R572" s="2"/>
      <c r="S572" s="2"/>
      <c r="T572" s="2"/>
      <c r="U572" s="2"/>
      <c r="V572" s="2"/>
      <c r="W572" s="2"/>
    </row>
    <row r="573" spans="1:23" x14ac:dyDescent="0.25">
      <c r="A573" s="2">
        <v>549</v>
      </c>
      <c r="B573" s="2" t="s">
        <v>1489</v>
      </c>
      <c r="C573" s="4" t="s">
        <v>548</v>
      </c>
      <c r="D573" s="5">
        <v>9.4444444444444442E-2</v>
      </c>
      <c r="E573" s="3" t="s">
        <v>808</v>
      </c>
      <c r="F573" s="1"/>
      <c r="G573" s="17"/>
      <c r="H573" s="2">
        <f>1.2*1000</f>
        <v>1200</v>
      </c>
      <c r="I573" s="6">
        <v>1.5740740740740741E-3</v>
      </c>
      <c r="J573" s="7" t="s">
        <v>763</v>
      </c>
      <c r="K573" s="2"/>
      <c r="L573" s="2"/>
      <c r="M573" s="2"/>
      <c r="N573" s="2"/>
      <c r="O573" s="2"/>
      <c r="P573" s="2"/>
      <c r="Q573" s="2"/>
      <c r="R573" s="2"/>
      <c r="S573" s="2"/>
      <c r="T573" s="2"/>
      <c r="U573" s="2"/>
      <c r="V573" s="2"/>
      <c r="W573" s="2"/>
    </row>
    <row r="574" spans="1:23" x14ac:dyDescent="0.25">
      <c r="A574" s="2">
        <v>550</v>
      </c>
      <c r="B574" s="2" t="s">
        <v>1490</v>
      </c>
      <c r="C574" s="4" t="s">
        <v>549</v>
      </c>
      <c r="D574" s="5">
        <v>0.84444444444444444</v>
      </c>
      <c r="E574" s="3" t="s">
        <v>792</v>
      </c>
      <c r="F574" s="1"/>
      <c r="G574" s="17"/>
      <c r="H574" s="2">
        <f>4.9*1000</f>
        <v>4900</v>
      </c>
      <c r="I574" s="6">
        <v>1.4074074074074074E-2</v>
      </c>
      <c r="J574" s="7" t="s">
        <v>763</v>
      </c>
      <c r="K574" s="2"/>
      <c r="L574" s="2"/>
      <c r="M574" s="2"/>
      <c r="N574" s="2"/>
      <c r="O574" s="2"/>
      <c r="P574" s="2"/>
      <c r="Q574" s="2"/>
      <c r="R574" s="2"/>
      <c r="S574" s="2"/>
      <c r="T574" s="2"/>
      <c r="U574" s="2"/>
      <c r="V574" s="2"/>
      <c r="W574" s="2"/>
    </row>
    <row r="575" spans="1:23" x14ac:dyDescent="0.25">
      <c r="A575" s="2">
        <v>551</v>
      </c>
      <c r="B575" s="2" t="s">
        <v>1491</v>
      </c>
      <c r="C575" s="4" t="s">
        <v>550</v>
      </c>
      <c r="D575" s="8">
        <v>2.3784722222222223</v>
      </c>
      <c r="E575" s="3" t="s">
        <v>879</v>
      </c>
      <c r="F575" s="1"/>
      <c r="G575" s="17"/>
      <c r="H575" s="2">
        <f>62*1000</f>
        <v>62000</v>
      </c>
      <c r="I575" s="6">
        <v>3.9641203703703706E-2</v>
      </c>
      <c r="J575" s="7" t="s">
        <v>764</v>
      </c>
      <c r="K575" s="2"/>
      <c r="L575" s="2"/>
      <c r="M575" s="2"/>
      <c r="N575" s="2"/>
      <c r="O575" s="2"/>
      <c r="P575" s="2"/>
      <c r="Q575" s="2"/>
      <c r="R575" s="2"/>
      <c r="S575" s="2"/>
      <c r="T575" s="2"/>
      <c r="U575" s="2"/>
      <c r="V575" s="2"/>
      <c r="W575" s="2"/>
    </row>
    <row r="576" spans="1:23" x14ac:dyDescent="0.25">
      <c r="A576" s="2">
        <v>552</v>
      </c>
      <c r="B576" s="2" t="s">
        <v>1492</v>
      </c>
      <c r="C576" s="4" t="s">
        <v>551</v>
      </c>
      <c r="D576" s="5">
        <v>0.11597222222222221</v>
      </c>
      <c r="E576" s="3" t="s">
        <v>782</v>
      </c>
      <c r="F576" s="1"/>
      <c r="G576" s="17"/>
      <c r="H576" s="2">
        <f>7*1000</f>
        <v>7000</v>
      </c>
      <c r="I576" s="6">
        <v>1.9328703703703704E-3</v>
      </c>
      <c r="J576" s="7" t="s">
        <v>764</v>
      </c>
      <c r="K576" s="2"/>
      <c r="L576" s="2"/>
      <c r="M576" s="2"/>
      <c r="N576" s="2"/>
      <c r="O576" s="2"/>
      <c r="P576" s="2"/>
      <c r="Q576" s="2"/>
      <c r="R576" s="2"/>
      <c r="S576" s="2"/>
      <c r="T576" s="2"/>
      <c r="U576" s="2"/>
      <c r="V576" s="2"/>
      <c r="W576" s="2"/>
    </row>
    <row r="577" spans="1:23" x14ac:dyDescent="0.25">
      <c r="A577" s="2">
        <v>553</v>
      </c>
      <c r="B577" s="2" t="s">
        <v>1493</v>
      </c>
      <c r="C577" s="4" t="s">
        <v>552</v>
      </c>
      <c r="D577" s="8">
        <v>1.1305555555555555</v>
      </c>
      <c r="E577" s="3" t="s">
        <v>785</v>
      </c>
      <c r="F577" s="1"/>
      <c r="G577" s="17"/>
      <c r="H577" s="2">
        <f>1.7*1000</f>
        <v>1700</v>
      </c>
      <c r="I577" s="6">
        <v>1.8842592592592591E-2</v>
      </c>
      <c r="J577" s="7" t="s">
        <v>764</v>
      </c>
      <c r="K577" s="2"/>
      <c r="L577" s="2"/>
      <c r="M577" s="2"/>
      <c r="N577" s="2"/>
      <c r="O577" s="2"/>
      <c r="P577" s="2"/>
      <c r="Q577" s="2"/>
      <c r="R577" s="2"/>
      <c r="S577" s="2"/>
      <c r="T577" s="2"/>
      <c r="U577" s="2"/>
      <c r="V577" s="2"/>
      <c r="W577" s="2"/>
    </row>
    <row r="578" spans="1:23" x14ac:dyDescent="0.25">
      <c r="A578" s="2">
        <v>554</v>
      </c>
      <c r="B578" s="2" t="s">
        <v>1494</v>
      </c>
      <c r="C578" s="4" t="s">
        <v>553</v>
      </c>
      <c r="D578" s="8">
        <v>1.4465277777777779</v>
      </c>
      <c r="E578" s="3" t="s">
        <v>829</v>
      </c>
      <c r="F578" s="1"/>
      <c r="G578" s="17"/>
      <c r="H578" s="2">
        <f>2.6*1000</f>
        <v>2600</v>
      </c>
      <c r="I578" s="6">
        <v>2.4108796296296298E-2</v>
      </c>
      <c r="J578" s="7" t="s">
        <v>764</v>
      </c>
      <c r="K578" s="2"/>
      <c r="L578" s="2"/>
      <c r="M578" s="2"/>
      <c r="N578" s="2"/>
      <c r="O578" s="2"/>
      <c r="P578" s="2"/>
      <c r="Q578" s="2"/>
      <c r="R578" s="2"/>
      <c r="S578" s="2"/>
      <c r="T578" s="2"/>
      <c r="U578" s="2"/>
      <c r="V578" s="2"/>
      <c r="W578" s="2"/>
    </row>
    <row r="579" spans="1:23" x14ac:dyDescent="0.25">
      <c r="A579" s="2">
        <v>555</v>
      </c>
      <c r="B579" s="2" t="s">
        <v>1495</v>
      </c>
      <c r="C579" s="4" t="s">
        <v>554</v>
      </c>
      <c r="D579" s="5">
        <v>0.68541666666666667</v>
      </c>
      <c r="E579" s="3">
        <v>868</v>
      </c>
      <c r="F579" s="1"/>
      <c r="G579" s="17"/>
      <c r="H579" s="2">
        <f>868</f>
        <v>868</v>
      </c>
      <c r="I579" s="6">
        <v>1.1423611111111112E-2</v>
      </c>
      <c r="J579" s="7" t="s">
        <v>764</v>
      </c>
      <c r="K579" s="2"/>
      <c r="L579" s="2"/>
      <c r="M579" s="2"/>
      <c r="N579" s="2"/>
      <c r="O579" s="2"/>
      <c r="P579" s="2"/>
      <c r="Q579" s="2"/>
      <c r="R579" s="2"/>
      <c r="S579" s="2"/>
      <c r="T579" s="2"/>
      <c r="U579" s="2"/>
      <c r="V579" s="2"/>
      <c r="W579" s="2"/>
    </row>
    <row r="580" spans="1:23" x14ac:dyDescent="0.25">
      <c r="A580" s="2">
        <v>556</v>
      </c>
      <c r="B580" s="2" t="s">
        <v>1496</v>
      </c>
      <c r="C580" s="4" t="s">
        <v>555</v>
      </c>
      <c r="D580" s="9">
        <v>6.7870370370370373E-2</v>
      </c>
      <c r="E580" s="3" t="s">
        <v>820</v>
      </c>
      <c r="F580" s="1"/>
      <c r="G580" s="17"/>
      <c r="H580" s="2">
        <f>3.7*1000</f>
        <v>3700</v>
      </c>
      <c r="I580" s="6">
        <v>6.7870370370370373E-2</v>
      </c>
      <c r="J580" s="7" t="s">
        <v>764</v>
      </c>
      <c r="K580" s="2"/>
      <c r="L580" s="2"/>
      <c r="M580" s="2"/>
      <c r="N580" s="2"/>
      <c r="O580" s="2"/>
      <c r="P580" s="2"/>
      <c r="Q580" s="2"/>
      <c r="R580" s="2"/>
      <c r="S580" s="2"/>
      <c r="T580" s="2"/>
      <c r="U580" s="2"/>
      <c r="V580" s="2"/>
      <c r="W580" s="2"/>
    </row>
    <row r="581" spans="1:23" x14ac:dyDescent="0.25">
      <c r="A581" s="2">
        <v>557</v>
      </c>
      <c r="B581" s="2" t="s">
        <v>1497</v>
      </c>
      <c r="C581" s="4" t="s">
        <v>556</v>
      </c>
      <c r="D581" s="9">
        <v>4.1689814814814818E-2</v>
      </c>
      <c r="E581" s="3" t="s">
        <v>876</v>
      </c>
      <c r="F581" s="1"/>
      <c r="G581" s="17"/>
      <c r="H581" s="2">
        <f>6.4*1000</f>
        <v>6400</v>
      </c>
      <c r="I581" s="6">
        <v>4.1689814814814818E-2</v>
      </c>
      <c r="J581" s="7" t="s">
        <v>764</v>
      </c>
      <c r="K581" s="2"/>
      <c r="L581" s="2"/>
      <c r="M581" s="2"/>
      <c r="N581" s="2"/>
      <c r="O581" s="2"/>
      <c r="P581" s="2"/>
      <c r="Q581" s="2"/>
      <c r="R581" s="2"/>
      <c r="S581" s="2"/>
      <c r="T581" s="2"/>
      <c r="U581" s="2"/>
      <c r="V581" s="2"/>
      <c r="W581" s="2"/>
    </row>
    <row r="582" spans="1:23" x14ac:dyDescent="0.25">
      <c r="A582" s="2">
        <v>558</v>
      </c>
      <c r="B582" s="2" t="s">
        <v>1498</v>
      </c>
      <c r="C582" s="4" t="s">
        <v>557</v>
      </c>
      <c r="D582" s="5">
        <v>0.30208333333333331</v>
      </c>
      <c r="E582" s="3">
        <v>704</v>
      </c>
      <c r="F582" s="1"/>
      <c r="G582" s="17"/>
      <c r="H582" s="2">
        <f>704</f>
        <v>704</v>
      </c>
      <c r="I582" s="6">
        <v>5.0347222222222225E-3</v>
      </c>
      <c r="J582" s="7" t="s">
        <v>764</v>
      </c>
      <c r="K582" s="2"/>
      <c r="L582" s="2"/>
      <c r="M582" s="2"/>
      <c r="N582" s="2"/>
      <c r="O582" s="2"/>
      <c r="P582" s="2"/>
      <c r="Q582" s="2"/>
      <c r="R582" s="2"/>
      <c r="S582" s="2"/>
      <c r="T582" s="2"/>
      <c r="U582" s="2"/>
      <c r="V582" s="2"/>
      <c r="W582" s="2"/>
    </row>
    <row r="583" spans="1:23" x14ac:dyDescent="0.25">
      <c r="A583" s="2">
        <v>559</v>
      </c>
      <c r="B583" s="2" t="s">
        <v>1499</v>
      </c>
      <c r="C583" s="4" t="s">
        <v>558</v>
      </c>
      <c r="D583" s="5">
        <v>0.38611111111111113</v>
      </c>
      <c r="E583" s="3">
        <v>692</v>
      </c>
      <c r="F583" s="1"/>
      <c r="G583" s="17"/>
      <c r="H583" s="2">
        <f>692</f>
        <v>692</v>
      </c>
      <c r="I583" s="6">
        <v>6.4351851851851861E-3</v>
      </c>
      <c r="J583" s="7" t="s">
        <v>764</v>
      </c>
      <c r="K583" s="2"/>
      <c r="L583" s="2"/>
      <c r="M583" s="2"/>
      <c r="N583" s="2"/>
      <c r="O583" s="2"/>
      <c r="P583" s="2"/>
      <c r="Q583" s="2"/>
      <c r="R583" s="2"/>
      <c r="S583" s="2"/>
      <c r="T583" s="2"/>
      <c r="U583" s="2"/>
      <c r="V583" s="2"/>
      <c r="W583" s="2"/>
    </row>
    <row r="584" spans="1:23" x14ac:dyDescent="0.25">
      <c r="A584" s="2">
        <v>560</v>
      </c>
      <c r="B584" s="2" t="s">
        <v>1500</v>
      </c>
      <c r="C584" s="4" t="s">
        <v>559</v>
      </c>
      <c r="D584" s="9">
        <v>4.4004629629629623E-2</v>
      </c>
      <c r="E584" s="3" t="s">
        <v>793</v>
      </c>
      <c r="F584" s="1"/>
      <c r="G584" s="17"/>
      <c r="H584" s="2">
        <f>3.6*1000</f>
        <v>3600</v>
      </c>
      <c r="I584" s="6">
        <v>4.4004629629629623E-2</v>
      </c>
      <c r="J584" s="7" t="s">
        <v>764</v>
      </c>
      <c r="K584" s="2"/>
      <c r="L584" s="2"/>
      <c r="M584" s="2"/>
      <c r="N584" s="2"/>
      <c r="O584" s="2"/>
      <c r="P584" s="2"/>
      <c r="Q584" s="2"/>
      <c r="R584" s="2"/>
      <c r="S584" s="2"/>
      <c r="T584" s="2"/>
      <c r="U584" s="2"/>
      <c r="V584" s="2"/>
      <c r="W584" s="2"/>
    </row>
    <row r="585" spans="1:23" x14ac:dyDescent="0.25">
      <c r="A585" s="2">
        <v>561</v>
      </c>
      <c r="B585" s="2" t="s">
        <v>1501</v>
      </c>
      <c r="C585" s="4" t="s">
        <v>560</v>
      </c>
      <c r="D585" s="5">
        <v>0.6694444444444444</v>
      </c>
      <c r="E585" s="3" t="s">
        <v>802</v>
      </c>
      <c r="F585" s="1"/>
      <c r="G585" s="17"/>
      <c r="H585" s="2">
        <f>3*1000</f>
        <v>3000</v>
      </c>
      <c r="I585" s="6">
        <v>1.1157407407407408E-2</v>
      </c>
      <c r="J585" s="7" t="s">
        <v>764</v>
      </c>
      <c r="K585" s="2"/>
      <c r="L585" s="2"/>
      <c r="M585" s="2"/>
      <c r="N585" s="2"/>
      <c r="O585" s="2"/>
      <c r="P585" s="2"/>
      <c r="Q585" s="2"/>
      <c r="R585" s="2"/>
      <c r="S585" s="2"/>
      <c r="T585" s="2"/>
      <c r="U585" s="2"/>
      <c r="V585" s="2"/>
      <c r="W585" s="2"/>
    </row>
    <row r="586" spans="1:23" x14ac:dyDescent="0.25">
      <c r="A586" s="2">
        <v>562</v>
      </c>
      <c r="B586" s="2" t="s">
        <v>1502</v>
      </c>
      <c r="C586" s="4" t="s">
        <v>561</v>
      </c>
      <c r="D586" s="8">
        <v>1.0222222222222224</v>
      </c>
      <c r="E586" s="3">
        <v>953</v>
      </c>
      <c r="F586" s="1"/>
      <c r="G586" s="17"/>
      <c r="H586" s="2">
        <f>953</f>
        <v>953</v>
      </c>
      <c r="I586" s="6">
        <v>1.7037037037037038E-2</v>
      </c>
      <c r="J586" s="7" t="s">
        <v>764</v>
      </c>
      <c r="K586" s="2"/>
      <c r="L586" s="2"/>
      <c r="M586" s="2"/>
      <c r="N586" s="2"/>
      <c r="O586" s="2"/>
      <c r="P586" s="2"/>
      <c r="Q586" s="2"/>
      <c r="R586" s="2"/>
      <c r="S586" s="2"/>
      <c r="T586" s="2"/>
      <c r="U586" s="2"/>
      <c r="V586" s="2"/>
      <c r="W586" s="2"/>
    </row>
    <row r="587" spans="1:23" x14ac:dyDescent="0.25">
      <c r="A587" s="2">
        <v>563</v>
      </c>
      <c r="B587" s="2" t="s">
        <v>1503</v>
      </c>
      <c r="C587" s="4" t="s">
        <v>562</v>
      </c>
      <c r="D587" s="5">
        <v>0.53125</v>
      </c>
      <c r="E587" s="3">
        <v>851</v>
      </c>
      <c r="F587" s="1"/>
      <c r="G587" s="17"/>
      <c r="H587" s="2">
        <f>851</f>
        <v>851</v>
      </c>
      <c r="I587" s="6">
        <v>8.8541666666666664E-3</v>
      </c>
      <c r="J587" s="7" t="s">
        <v>764</v>
      </c>
      <c r="K587" s="2"/>
      <c r="L587" s="2"/>
      <c r="M587" s="2"/>
      <c r="N587" s="2"/>
      <c r="O587" s="2"/>
      <c r="P587" s="2"/>
      <c r="Q587" s="2"/>
      <c r="R587" s="2"/>
      <c r="S587" s="2"/>
      <c r="T587" s="2"/>
      <c r="U587" s="2"/>
      <c r="V587" s="2"/>
      <c r="W587" s="2"/>
    </row>
    <row r="588" spans="1:23" x14ac:dyDescent="0.25">
      <c r="A588" s="2">
        <v>564</v>
      </c>
      <c r="B588" s="2" t="s">
        <v>1504</v>
      </c>
      <c r="C588" s="4" t="s">
        <v>563</v>
      </c>
      <c r="D588" s="5">
        <v>0.42152777777777778</v>
      </c>
      <c r="E588" s="3">
        <v>454</v>
      </c>
      <c r="F588" s="1"/>
      <c r="G588" s="17"/>
      <c r="H588" s="2">
        <f>454</f>
        <v>454</v>
      </c>
      <c r="I588" s="6">
        <v>7.0254629629629634E-3</v>
      </c>
      <c r="J588" s="7" t="s">
        <v>764</v>
      </c>
      <c r="K588" s="2"/>
      <c r="L588" s="2"/>
      <c r="M588" s="2"/>
      <c r="N588" s="2"/>
      <c r="O588" s="2"/>
      <c r="P588" s="2"/>
      <c r="Q588" s="2"/>
      <c r="R588" s="2"/>
      <c r="S588" s="2"/>
      <c r="T588" s="2"/>
      <c r="U588" s="2"/>
      <c r="V588" s="2"/>
      <c r="W588" s="2"/>
    </row>
    <row r="589" spans="1:23" x14ac:dyDescent="0.25">
      <c r="A589" s="2">
        <v>565</v>
      </c>
      <c r="B589" s="2" t="s">
        <v>1505</v>
      </c>
      <c r="C589" s="4" t="s">
        <v>564</v>
      </c>
      <c r="D589" s="5">
        <v>0.59097222222222223</v>
      </c>
      <c r="E589" s="3">
        <v>979</v>
      </c>
      <c r="F589" s="1"/>
      <c r="G589" s="17"/>
      <c r="H589" s="2">
        <f>979</f>
        <v>979</v>
      </c>
      <c r="I589" s="6">
        <v>9.8495370370370369E-3</v>
      </c>
      <c r="J589" s="7" t="s">
        <v>764</v>
      </c>
      <c r="K589" s="2"/>
      <c r="L589" s="2"/>
      <c r="M589" s="2"/>
      <c r="N589" s="2"/>
      <c r="O589" s="2"/>
      <c r="P589" s="2"/>
      <c r="Q589" s="2"/>
      <c r="R589" s="2"/>
      <c r="S589" s="2"/>
      <c r="T589" s="2"/>
      <c r="U589" s="2"/>
      <c r="V589" s="2"/>
      <c r="W589" s="2"/>
    </row>
    <row r="590" spans="1:23" x14ac:dyDescent="0.25">
      <c r="A590" s="2">
        <v>566</v>
      </c>
      <c r="B590" s="2" t="s">
        <v>1506</v>
      </c>
      <c r="C590" s="4" t="s">
        <v>565</v>
      </c>
      <c r="D590" s="5">
        <v>0.34513888888888888</v>
      </c>
      <c r="E590" s="3">
        <v>609</v>
      </c>
      <c r="F590" s="1"/>
      <c r="G590" s="17"/>
      <c r="H590" s="2">
        <f>609</f>
        <v>609</v>
      </c>
      <c r="I590" s="6">
        <v>5.7523148148148143E-3</v>
      </c>
      <c r="J590" s="7" t="s">
        <v>764</v>
      </c>
      <c r="K590" s="2"/>
      <c r="L590" s="2"/>
      <c r="M590" s="2"/>
      <c r="N590" s="2"/>
      <c r="O590" s="2"/>
      <c r="P590" s="2"/>
      <c r="Q590" s="2"/>
      <c r="R590" s="2"/>
      <c r="S590" s="2"/>
      <c r="T590" s="2"/>
      <c r="U590" s="2"/>
      <c r="V590" s="2"/>
      <c r="W590" s="2"/>
    </row>
    <row r="591" spans="1:23" x14ac:dyDescent="0.25">
      <c r="A591" s="2">
        <v>567</v>
      </c>
      <c r="B591" s="2" t="s">
        <v>1507</v>
      </c>
      <c r="C591" s="4" t="s">
        <v>566</v>
      </c>
      <c r="D591" s="5">
        <v>0.21041666666666667</v>
      </c>
      <c r="E591" s="3" t="s">
        <v>789</v>
      </c>
      <c r="F591" s="1"/>
      <c r="G591" s="17"/>
      <c r="H591" s="2">
        <f>1*1000</f>
        <v>1000</v>
      </c>
      <c r="I591" s="6">
        <v>3.5069444444444445E-3</v>
      </c>
      <c r="J591" s="7" t="s">
        <v>764</v>
      </c>
      <c r="K591" s="2"/>
      <c r="L591" s="2"/>
      <c r="M591" s="2"/>
      <c r="N591" s="2"/>
      <c r="O591" s="2"/>
      <c r="P591" s="2"/>
      <c r="Q591" s="2"/>
      <c r="R591" s="2"/>
      <c r="S591" s="2"/>
      <c r="T591" s="2"/>
      <c r="U591" s="2"/>
      <c r="V591" s="2"/>
      <c r="W591" s="2"/>
    </row>
    <row r="592" spans="1:23" x14ac:dyDescent="0.25">
      <c r="A592" s="2">
        <v>568</v>
      </c>
      <c r="B592" s="2" t="s">
        <v>1508</v>
      </c>
      <c r="C592" s="4" t="s">
        <v>567</v>
      </c>
      <c r="D592" s="9">
        <v>4.5162037037037035E-2</v>
      </c>
      <c r="E592" s="3" t="s">
        <v>877</v>
      </c>
      <c r="F592" s="1"/>
      <c r="G592" s="17"/>
      <c r="H592" s="2">
        <f>4.8*1000</f>
        <v>4800</v>
      </c>
      <c r="I592" s="6">
        <v>4.5162037037037035E-2</v>
      </c>
      <c r="J592" s="7" t="s">
        <v>764</v>
      </c>
      <c r="K592" s="2"/>
      <c r="L592" s="2"/>
      <c r="M592" s="2"/>
      <c r="N592" s="2"/>
      <c r="O592" s="2"/>
      <c r="P592" s="2"/>
      <c r="Q592" s="2"/>
      <c r="R592" s="2"/>
      <c r="S592" s="2"/>
      <c r="T592" s="2"/>
      <c r="U592" s="2"/>
      <c r="V592" s="2"/>
      <c r="W592" s="2"/>
    </row>
    <row r="593" spans="1:23" x14ac:dyDescent="0.25">
      <c r="A593" s="2">
        <v>569</v>
      </c>
      <c r="B593" s="2" t="s">
        <v>1509</v>
      </c>
      <c r="C593" s="4" t="s">
        <v>568</v>
      </c>
      <c r="D593" s="5">
        <v>0.94166666666666676</v>
      </c>
      <c r="E593" s="3" t="s">
        <v>880</v>
      </c>
      <c r="F593" s="1"/>
      <c r="G593" s="17"/>
      <c r="H593" s="2">
        <f>3.4*1000</f>
        <v>3400</v>
      </c>
      <c r="I593" s="6">
        <v>1.5694444444444445E-2</v>
      </c>
      <c r="J593" s="7" t="s">
        <v>764</v>
      </c>
      <c r="K593" s="2"/>
      <c r="L593" s="2"/>
      <c r="M593" s="2"/>
      <c r="N593" s="2"/>
      <c r="O593" s="2"/>
      <c r="P593" s="2"/>
      <c r="Q593" s="2"/>
      <c r="R593" s="2"/>
      <c r="S593" s="2"/>
      <c r="T593" s="2"/>
      <c r="U593" s="2"/>
      <c r="V593" s="2"/>
      <c r="W593" s="2"/>
    </row>
    <row r="594" spans="1:23" x14ac:dyDescent="0.25">
      <c r="A594" s="2">
        <v>570</v>
      </c>
      <c r="B594" s="2" t="s">
        <v>1510</v>
      </c>
      <c r="C594" s="4" t="s">
        <v>569</v>
      </c>
      <c r="D594" s="8">
        <v>1.0048611111111112</v>
      </c>
      <c r="E594" s="3">
        <v>962</v>
      </c>
      <c r="F594" s="1"/>
      <c r="G594" s="17"/>
      <c r="H594" s="2">
        <f>962</f>
        <v>962</v>
      </c>
      <c r="I594" s="6">
        <v>1.6747685185185185E-2</v>
      </c>
      <c r="J594" s="7" t="s">
        <v>764</v>
      </c>
      <c r="K594" s="2"/>
      <c r="L594" s="2"/>
      <c r="M594" s="2"/>
      <c r="N594" s="2"/>
      <c r="O594" s="2"/>
      <c r="P594" s="2"/>
      <c r="Q594" s="2"/>
      <c r="R594" s="2"/>
      <c r="S594" s="2"/>
      <c r="T594" s="2"/>
      <c r="U594" s="2"/>
      <c r="V594" s="2"/>
      <c r="W594" s="2"/>
    </row>
    <row r="595" spans="1:23" x14ac:dyDescent="0.25">
      <c r="A595" s="2">
        <v>571</v>
      </c>
      <c r="B595" s="2" t="s">
        <v>1511</v>
      </c>
      <c r="C595" s="4" t="s">
        <v>570</v>
      </c>
      <c r="D595" s="8">
        <v>2.0611111111111113</v>
      </c>
      <c r="E595" s="3" t="s">
        <v>872</v>
      </c>
      <c r="F595" s="1"/>
      <c r="G595" s="17"/>
      <c r="H595" s="2">
        <f>2.2*1000</f>
        <v>2200</v>
      </c>
      <c r="I595" s="6">
        <v>3.4351851851851849E-2</v>
      </c>
      <c r="J595" s="7" t="s">
        <v>764</v>
      </c>
      <c r="K595" s="2"/>
      <c r="L595" s="2"/>
      <c r="M595" s="2"/>
      <c r="N595" s="2"/>
      <c r="O595" s="2"/>
      <c r="P595" s="2"/>
      <c r="Q595" s="2"/>
      <c r="R595" s="2"/>
      <c r="S595" s="2"/>
      <c r="T595" s="2"/>
      <c r="U595" s="2"/>
      <c r="V595" s="2"/>
      <c r="W595" s="2"/>
    </row>
    <row r="596" spans="1:23" x14ac:dyDescent="0.25">
      <c r="A596" s="2">
        <v>572</v>
      </c>
      <c r="B596" s="2" t="s">
        <v>1512</v>
      </c>
      <c r="C596" s="4" t="s">
        <v>571</v>
      </c>
      <c r="D596" s="5">
        <v>0.38819444444444445</v>
      </c>
      <c r="E596" s="3">
        <v>641</v>
      </c>
      <c r="F596" s="1"/>
      <c r="G596" s="17"/>
      <c r="H596" s="2">
        <f>641</f>
        <v>641</v>
      </c>
      <c r="I596" s="6">
        <v>6.4699074074074069E-3</v>
      </c>
      <c r="J596" s="7" t="s">
        <v>764</v>
      </c>
      <c r="K596" s="2"/>
      <c r="L596" s="2"/>
      <c r="M596" s="2"/>
      <c r="N596" s="2"/>
      <c r="O596" s="2"/>
      <c r="P596" s="2"/>
      <c r="Q596" s="2"/>
      <c r="R596" s="2"/>
      <c r="S596" s="2"/>
      <c r="T596" s="2"/>
      <c r="U596" s="2"/>
      <c r="V596" s="2"/>
      <c r="W596" s="2"/>
    </row>
    <row r="597" spans="1:23" x14ac:dyDescent="0.25">
      <c r="A597" s="2">
        <v>573</v>
      </c>
      <c r="B597" s="2" t="s">
        <v>1513</v>
      </c>
      <c r="C597" s="4" t="s">
        <v>572</v>
      </c>
      <c r="D597" s="5">
        <v>0.15</v>
      </c>
      <c r="E597" s="3" t="s">
        <v>805</v>
      </c>
      <c r="F597" s="1"/>
      <c r="G597" s="17"/>
      <c r="H597" s="2">
        <f>1.1*1000</f>
        <v>1100</v>
      </c>
      <c r="I597" s="6">
        <v>2.5000000000000001E-3</v>
      </c>
      <c r="J597" s="7" t="s">
        <v>764</v>
      </c>
      <c r="K597" s="2"/>
      <c r="L597" s="2"/>
      <c r="M597" s="2"/>
      <c r="N597" s="2"/>
      <c r="O597" s="2"/>
      <c r="P597" s="2"/>
      <c r="Q597" s="2"/>
      <c r="R597" s="2"/>
      <c r="S597" s="2"/>
      <c r="T597" s="2"/>
      <c r="U597" s="2"/>
      <c r="V597" s="2"/>
      <c r="W597" s="2"/>
    </row>
    <row r="598" spans="1:23" x14ac:dyDescent="0.25">
      <c r="A598" s="2">
        <v>574</v>
      </c>
      <c r="B598" s="2" t="s">
        <v>1514</v>
      </c>
      <c r="C598" s="4" t="s">
        <v>573</v>
      </c>
      <c r="D598" s="8">
        <v>1.7076388888888889</v>
      </c>
      <c r="E598" s="3" t="s">
        <v>796</v>
      </c>
      <c r="F598" s="1"/>
      <c r="G598" s="17"/>
      <c r="H598" s="2">
        <f>14*1000</f>
        <v>14000</v>
      </c>
      <c r="I598" s="6">
        <v>2.8460648148148148E-2</v>
      </c>
      <c r="J598" s="7" t="s">
        <v>765</v>
      </c>
      <c r="K598" s="2"/>
      <c r="L598" s="2"/>
      <c r="M598" s="2"/>
      <c r="N598" s="2"/>
      <c r="O598" s="2"/>
      <c r="P598" s="2"/>
      <c r="Q598" s="2"/>
      <c r="R598" s="2"/>
      <c r="S598" s="2"/>
      <c r="T598" s="2"/>
      <c r="U598" s="2"/>
      <c r="V598" s="2"/>
      <c r="W598" s="2"/>
    </row>
    <row r="599" spans="1:23" x14ac:dyDescent="0.25">
      <c r="A599" s="2">
        <v>575</v>
      </c>
      <c r="B599" s="2" t="s">
        <v>1515</v>
      </c>
      <c r="C599" s="4" t="s">
        <v>574</v>
      </c>
      <c r="D599" s="5">
        <v>0.79722222222222217</v>
      </c>
      <c r="E599" s="3" t="s">
        <v>832</v>
      </c>
      <c r="F599" s="1"/>
      <c r="G599" s="17"/>
      <c r="H599" s="2">
        <f>2.7*1000</f>
        <v>2700</v>
      </c>
      <c r="I599" s="6">
        <v>1.3287037037037036E-2</v>
      </c>
      <c r="J599" s="7" t="s">
        <v>765</v>
      </c>
      <c r="K599" s="2"/>
      <c r="L599" s="2"/>
      <c r="M599" s="2"/>
      <c r="N599" s="2"/>
      <c r="O599" s="2"/>
      <c r="P599" s="2"/>
      <c r="Q599" s="2"/>
      <c r="R599" s="2"/>
      <c r="S599" s="2"/>
      <c r="T599" s="2"/>
      <c r="U599" s="2"/>
      <c r="V599" s="2"/>
      <c r="W599" s="2"/>
    </row>
    <row r="600" spans="1:23" x14ac:dyDescent="0.25">
      <c r="A600" s="2">
        <v>576</v>
      </c>
      <c r="B600" s="2" t="s">
        <v>1516</v>
      </c>
      <c r="C600" s="4" t="s">
        <v>575</v>
      </c>
      <c r="D600" s="8">
        <v>1.3145833333333334</v>
      </c>
      <c r="E600" s="3" t="s">
        <v>794</v>
      </c>
      <c r="F600" s="1"/>
      <c r="G600" s="17"/>
      <c r="H600" s="2">
        <f>2.4*1000</f>
        <v>2400</v>
      </c>
      <c r="I600" s="6">
        <v>2.1909722222222223E-2</v>
      </c>
      <c r="J600" s="7" t="s">
        <v>765</v>
      </c>
      <c r="K600" s="2"/>
      <c r="L600" s="2"/>
      <c r="M600" s="2"/>
      <c r="N600" s="2"/>
      <c r="O600" s="2"/>
      <c r="P600" s="2"/>
      <c r="Q600" s="2"/>
      <c r="R600" s="2"/>
      <c r="S600" s="2"/>
      <c r="T600" s="2"/>
      <c r="U600" s="2"/>
      <c r="V600" s="2"/>
      <c r="W600" s="2"/>
    </row>
    <row r="601" spans="1:23" x14ac:dyDescent="0.25">
      <c r="A601" s="2">
        <v>577</v>
      </c>
      <c r="B601" s="2" t="s">
        <v>1517</v>
      </c>
      <c r="C601" s="4" t="s">
        <v>576</v>
      </c>
      <c r="D601" s="5">
        <v>0.14722222222222223</v>
      </c>
      <c r="E601" s="3" t="s">
        <v>804</v>
      </c>
      <c r="F601" s="1"/>
      <c r="G601" s="17"/>
      <c r="H601" s="2">
        <f>1.3*1000</f>
        <v>1300</v>
      </c>
      <c r="I601" s="6">
        <v>2.4537037037037036E-3</v>
      </c>
      <c r="J601" s="7" t="s">
        <v>765</v>
      </c>
      <c r="K601" s="2"/>
      <c r="L601" s="2"/>
      <c r="M601" s="2"/>
      <c r="N601" s="2"/>
      <c r="O601" s="2"/>
      <c r="P601" s="2"/>
      <c r="Q601" s="2"/>
      <c r="R601" s="2"/>
      <c r="S601" s="2"/>
      <c r="T601" s="2"/>
      <c r="U601" s="2"/>
      <c r="V601" s="2"/>
      <c r="W601" s="2"/>
    </row>
    <row r="602" spans="1:23" x14ac:dyDescent="0.25">
      <c r="A602" s="2">
        <v>578</v>
      </c>
      <c r="B602" s="2" t="s">
        <v>1518</v>
      </c>
      <c r="C602" s="4" t="s">
        <v>577</v>
      </c>
      <c r="D602" s="8">
        <v>1.6791666666666665</v>
      </c>
      <c r="E602" s="3" t="s">
        <v>881</v>
      </c>
      <c r="F602" s="1"/>
      <c r="G602" s="17"/>
      <c r="H602" s="2">
        <f>6.5*1000</f>
        <v>6500</v>
      </c>
      <c r="I602" s="6">
        <v>2.7986111111111111E-2</v>
      </c>
      <c r="J602" s="7" t="s">
        <v>765</v>
      </c>
      <c r="K602" s="2"/>
      <c r="L602" s="2"/>
      <c r="M602" s="2"/>
      <c r="N602" s="2"/>
      <c r="O602" s="2"/>
      <c r="P602" s="2"/>
      <c r="Q602" s="2"/>
      <c r="R602" s="2"/>
      <c r="S602" s="2"/>
      <c r="T602" s="2"/>
      <c r="U602" s="2"/>
      <c r="V602" s="2"/>
      <c r="W602" s="2"/>
    </row>
    <row r="603" spans="1:23" x14ac:dyDescent="0.25">
      <c r="A603" s="2">
        <v>579</v>
      </c>
      <c r="B603" s="2" t="s">
        <v>1519</v>
      </c>
      <c r="C603" s="4" t="s">
        <v>578</v>
      </c>
      <c r="D603" s="9">
        <v>4.5439814814814815E-2</v>
      </c>
      <c r="E603" s="3" t="s">
        <v>814</v>
      </c>
      <c r="F603" s="1"/>
      <c r="G603" s="17"/>
      <c r="H603" s="2">
        <f>7.9*1000</f>
        <v>7900</v>
      </c>
      <c r="I603" s="6">
        <v>4.5439814814814815E-2</v>
      </c>
      <c r="J603" s="7" t="s">
        <v>765</v>
      </c>
      <c r="K603" s="2"/>
      <c r="L603" s="2"/>
      <c r="M603" s="2"/>
      <c r="N603" s="2"/>
      <c r="O603" s="2"/>
      <c r="P603" s="2"/>
      <c r="Q603" s="2"/>
      <c r="R603" s="2"/>
      <c r="S603" s="2"/>
      <c r="T603" s="2"/>
      <c r="U603" s="2"/>
      <c r="V603" s="2"/>
      <c r="W603" s="2"/>
    </row>
    <row r="604" spans="1:23" x14ac:dyDescent="0.25">
      <c r="A604" s="2">
        <v>580</v>
      </c>
      <c r="B604" s="2" t="s">
        <v>1520</v>
      </c>
      <c r="C604" s="4" t="s">
        <v>579</v>
      </c>
      <c r="D604" s="5">
        <v>8.1250000000000003E-2</v>
      </c>
      <c r="E604" s="3">
        <v>520</v>
      </c>
      <c r="F604" s="1"/>
      <c r="G604" s="17"/>
      <c r="H604" s="2">
        <f>520</f>
        <v>520</v>
      </c>
      <c r="I604" s="6">
        <v>1.3541666666666667E-3</v>
      </c>
      <c r="J604" s="7" t="s">
        <v>765</v>
      </c>
      <c r="K604" s="2"/>
      <c r="L604" s="2"/>
      <c r="M604" s="2"/>
      <c r="N604" s="2"/>
      <c r="O604" s="2"/>
      <c r="P604" s="2"/>
      <c r="Q604" s="2"/>
      <c r="R604" s="2"/>
      <c r="S604" s="2"/>
      <c r="T604" s="2"/>
      <c r="U604" s="2"/>
      <c r="V604" s="2"/>
      <c r="W604" s="2"/>
    </row>
    <row r="605" spans="1:23" x14ac:dyDescent="0.25">
      <c r="A605" s="2">
        <v>581</v>
      </c>
      <c r="B605" s="2" t="s">
        <v>1521</v>
      </c>
      <c r="C605" s="4" t="s">
        <v>580</v>
      </c>
      <c r="D605" s="5">
        <v>0.23194444444444443</v>
      </c>
      <c r="E605" s="3">
        <v>658</v>
      </c>
      <c r="F605" s="1"/>
      <c r="G605" s="17"/>
      <c r="H605" s="2">
        <f>658</f>
        <v>658</v>
      </c>
      <c r="I605" s="6">
        <v>3.8657407407407408E-3</v>
      </c>
      <c r="J605" s="7" t="s">
        <v>765</v>
      </c>
      <c r="K605" s="2"/>
      <c r="L605" s="2"/>
      <c r="M605" s="2"/>
      <c r="N605" s="2"/>
      <c r="O605" s="2"/>
      <c r="P605" s="2"/>
      <c r="Q605" s="2"/>
      <c r="R605" s="2"/>
      <c r="S605" s="2"/>
      <c r="T605" s="2"/>
      <c r="U605" s="2"/>
      <c r="V605" s="2"/>
      <c r="W605" s="2"/>
    </row>
    <row r="606" spans="1:23" x14ac:dyDescent="0.25">
      <c r="A606" s="2">
        <v>582</v>
      </c>
      <c r="B606" s="2" t="s">
        <v>1522</v>
      </c>
      <c r="C606" s="4" t="s">
        <v>581</v>
      </c>
      <c r="D606" s="5">
        <v>0.16111111111111112</v>
      </c>
      <c r="E606" s="3">
        <v>457</v>
      </c>
      <c r="F606" s="1"/>
      <c r="G606" s="17"/>
      <c r="H606" s="2">
        <f>457</f>
        <v>457</v>
      </c>
      <c r="I606" s="6">
        <v>2.685185185185185E-3</v>
      </c>
      <c r="J606" s="7" t="s">
        <v>765</v>
      </c>
      <c r="K606" s="2"/>
      <c r="L606" s="2"/>
      <c r="M606" s="2"/>
      <c r="N606" s="2"/>
      <c r="O606" s="2"/>
      <c r="P606" s="2"/>
      <c r="Q606" s="2"/>
      <c r="R606" s="2"/>
      <c r="S606" s="2"/>
      <c r="T606" s="2"/>
      <c r="U606" s="2"/>
      <c r="V606" s="2"/>
      <c r="W606" s="2"/>
    </row>
    <row r="607" spans="1:23" x14ac:dyDescent="0.25">
      <c r="A607" s="2">
        <v>583</v>
      </c>
      <c r="B607" s="2" t="s">
        <v>1523</v>
      </c>
      <c r="C607" s="4" t="s">
        <v>582</v>
      </c>
      <c r="D607" s="5">
        <v>8.7500000000000008E-2</v>
      </c>
      <c r="E607" s="3">
        <v>689</v>
      </c>
      <c r="F607" s="1"/>
      <c r="G607" s="17"/>
      <c r="H607" s="2">
        <f>689</f>
        <v>689</v>
      </c>
      <c r="I607" s="6">
        <v>1.4583333333333334E-3</v>
      </c>
      <c r="J607" s="7" t="s">
        <v>765</v>
      </c>
      <c r="K607" s="2"/>
      <c r="L607" s="2"/>
      <c r="M607" s="2"/>
      <c r="N607" s="2"/>
      <c r="O607" s="2"/>
      <c r="P607" s="2"/>
      <c r="Q607" s="2"/>
      <c r="R607" s="2"/>
      <c r="S607" s="2"/>
      <c r="T607" s="2"/>
      <c r="U607" s="2"/>
      <c r="V607" s="2"/>
      <c r="W607" s="2"/>
    </row>
    <row r="608" spans="1:23" x14ac:dyDescent="0.25">
      <c r="A608" s="2">
        <v>584</v>
      </c>
      <c r="B608" s="2" t="s">
        <v>1524</v>
      </c>
      <c r="C608" s="4" t="s">
        <v>583</v>
      </c>
      <c r="D608" s="5">
        <v>0.15763888888888888</v>
      </c>
      <c r="E608" s="3">
        <v>422</v>
      </c>
      <c r="F608" s="1"/>
      <c r="G608" s="17"/>
      <c r="H608" s="2">
        <f>422</f>
        <v>422</v>
      </c>
      <c r="I608" s="6">
        <v>2.627314814814815E-3</v>
      </c>
      <c r="J608" s="7" t="s">
        <v>765</v>
      </c>
      <c r="K608" s="2"/>
      <c r="L608" s="2"/>
      <c r="M608" s="2"/>
      <c r="N608" s="2"/>
      <c r="O608" s="2"/>
      <c r="P608" s="2"/>
      <c r="Q608" s="2"/>
      <c r="R608" s="2"/>
      <c r="S608" s="2"/>
      <c r="T608" s="2"/>
      <c r="U608" s="2"/>
      <c r="V608" s="2"/>
      <c r="W608" s="2"/>
    </row>
    <row r="609" spans="1:23" x14ac:dyDescent="0.25">
      <c r="A609" s="2">
        <v>585</v>
      </c>
      <c r="B609" s="2" t="s">
        <v>1525</v>
      </c>
      <c r="C609" s="4" t="s">
        <v>584</v>
      </c>
      <c r="D609" s="5">
        <v>0.12291666666666667</v>
      </c>
      <c r="E609" s="3">
        <v>393</v>
      </c>
      <c r="F609" s="1"/>
      <c r="G609" s="17"/>
      <c r="H609" s="2">
        <f>393</f>
        <v>393</v>
      </c>
      <c r="I609" s="6">
        <v>2.0486111111111113E-3</v>
      </c>
      <c r="J609" s="7" t="s">
        <v>765</v>
      </c>
      <c r="K609" s="2"/>
      <c r="L609" s="2"/>
      <c r="M609" s="2"/>
      <c r="N609" s="2"/>
      <c r="O609" s="2"/>
      <c r="P609" s="2"/>
      <c r="Q609" s="2"/>
      <c r="R609" s="2"/>
      <c r="S609" s="2"/>
      <c r="T609" s="2"/>
      <c r="U609" s="2"/>
      <c r="V609" s="2"/>
      <c r="W609" s="2"/>
    </row>
    <row r="610" spans="1:23" x14ac:dyDescent="0.25">
      <c r="A610" s="2">
        <v>586</v>
      </c>
      <c r="B610" s="2" t="s">
        <v>1526</v>
      </c>
      <c r="C610" s="4" t="s">
        <v>585</v>
      </c>
      <c r="D610" s="5">
        <v>0.12083333333333333</v>
      </c>
      <c r="E610" s="3">
        <v>397</v>
      </c>
      <c r="F610" s="1"/>
      <c r="G610" s="17"/>
      <c r="H610" s="2">
        <f>397</f>
        <v>397</v>
      </c>
      <c r="I610" s="6">
        <v>2.0138888888888888E-3</v>
      </c>
      <c r="J610" s="7" t="s">
        <v>765</v>
      </c>
      <c r="K610" s="2"/>
      <c r="L610" s="2"/>
      <c r="M610" s="2"/>
      <c r="N610" s="2"/>
      <c r="O610" s="2"/>
      <c r="P610" s="2"/>
      <c r="Q610" s="2"/>
      <c r="R610" s="2"/>
      <c r="S610" s="2"/>
      <c r="T610" s="2"/>
      <c r="U610" s="2"/>
      <c r="V610" s="2"/>
      <c r="W610" s="2"/>
    </row>
    <row r="611" spans="1:23" x14ac:dyDescent="0.25">
      <c r="A611" s="2">
        <v>587</v>
      </c>
      <c r="B611" s="2" t="s">
        <v>1527</v>
      </c>
      <c r="C611" s="4" t="s">
        <v>586</v>
      </c>
      <c r="D611" s="5">
        <v>9.9999999999999992E-2</v>
      </c>
      <c r="E611" s="3" t="s">
        <v>789</v>
      </c>
      <c r="F611" s="1"/>
      <c r="G611" s="17"/>
      <c r="H611" s="2">
        <f>1*1000</f>
        <v>1000</v>
      </c>
      <c r="I611" s="6">
        <v>1.6666666666666668E-3</v>
      </c>
      <c r="J611" s="7" t="s">
        <v>765</v>
      </c>
      <c r="K611" s="2"/>
      <c r="L611" s="2"/>
      <c r="M611" s="2"/>
      <c r="N611" s="2"/>
      <c r="O611" s="2"/>
      <c r="P611" s="2"/>
      <c r="Q611" s="2"/>
      <c r="R611" s="2"/>
      <c r="S611" s="2"/>
      <c r="T611" s="2"/>
      <c r="U611" s="2"/>
      <c r="V611" s="2"/>
      <c r="W611" s="2"/>
    </row>
    <row r="612" spans="1:23" x14ac:dyDescent="0.25">
      <c r="A612" s="2">
        <v>588</v>
      </c>
      <c r="B612" s="2" t="s">
        <v>1528</v>
      </c>
      <c r="C612" s="4" t="s">
        <v>587</v>
      </c>
      <c r="D612" s="5">
        <v>0.17500000000000002</v>
      </c>
      <c r="E612" s="3">
        <v>506</v>
      </c>
      <c r="F612" s="1"/>
      <c r="G612" s="17"/>
      <c r="H612" s="2">
        <f>506</f>
        <v>506</v>
      </c>
      <c r="I612" s="6">
        <v>2.9166666666666668E-3</v>
      </c>
      <c r="J612" s="7" t="s">
        <v>765</v>
      </c>
      <c r="K612" s="2"/>
      <c r="L612" s="2"/>
      <c r="M612" s="2"/>
      <c r="N612" s="2"/>
      <c r="O612" s="2"/>
      <c r="P612" s="2"/>
      <c r="Q612" s="2"/>
      <c r="R612" s="2"/>
      <c r="S612" s="2"/>
      <c r="T612" s="2"/>
      <c r="U612" s="2"/>
      <c r="V612" s="2"/>
      <c r="W612" s="2"/>
    </row>
    <row r="613" spans="1:23" x14ac:dyDescent="0.25">
      <c r="A613" s="2">
        <v>589</v>
      </c>
      <c r="B613" s="2" t="s">
        <v>1529</v>
      </c>
      <c r="C613" s="4" t="s">
        <v>588</v>
      </c>
      <c r="D613" s="9">
        <v>6.9039351851851852E-2</v>
      </c>
      <c r="E613" s="3" t="s">
        <v>878</v>
      </c>
      <c r="F613" s="1"/>
      <c r="G613" s="17"/>
      <c r="H613" s="2">
        <f>25*1000</f>
        <v>25000</v>
      </c>
      <c r="I613" s="6">
        <v>6.9039351851851852E-2</v>
      </c>
      <c r="J613" s="7" t="s">
        <v>765</v>
      </c>
      <c r="K613" s="2"/>
      <c r="L613" s="2"/>
      <c r="M613" s="2"/>
      <c r="N613" s="2"/>
      <c r="O613" s="2"/>
      <c r="P613" s="2"/>
      <c r="Q613" s="2"/>
      <c r="R613" s="2"/>
      <c r="S613" s="2"/>
      <c r="T613" s="2"/>
      <c r="U613" s="2"/>
      <c r="V613" s="2"/>
      <c r="W613" s="2"/>
    </row>
    <row r="614" spans="1:23" x14ac:dyDescent="0.25">
      <c r="A614" s="2">
        <v>590</v>
      </c>
      <c r="B614" s="2" t="s">
        <v>1530</v>
      </c>
      <c r="C614" s="4" t="s">
        <v>589</v>
      </c>
      <c r="D614" s="5">
        <v>0.22777777777777777</v>
      </c>
      <c r="E614" s="3">
        <v>922</v>
      </c>
      <c r="F614" s="1"/>
      <c r="G614" s="17"/>
      <c r="H614" s="2">
        <f>922</f>
        <v>922</v>
      </c>
      <c r="I614" s="6">
        <v>3.7962962962962963E-3</v>
      </c>
      <c r="J614" s="7" t="s">
        <v>765</v>
      </c>
      <c r="K614" s="2"/>
      <c r="L614" s="2"/>
      <c r="M614" s="2"/>
      <c r="N614" s="2"/>
      <c r="O614" s="2"/>
      <c r="P614" s="2"/>
      <c r="Q614" s="2"/>
      <c r="R614" s="2"/>
      <c r="S614" s="2"/>
      <c r="T614" s="2"/>
      <c r="U614" s="2"/>
      <c r="V614" s="2"/>
      <c r="W614" s="2"/>
    </row>
    <row r="615" spans="1:23" x14ac:dyDescent="0.25">
      <c r="A615" s="2">
        <v>591</v>
      </c>
      <c r="B615" s="2" t="s">
        <v>1531</v>
      </c>
      <c r="C615" s="4" t="s">
        <v>590</v>
      </c>
      <c r="D615" s="5">
        <v>0.22291666666666665</v>
      </c>
      <c r="E615" s="3">
        <v>931</v>
      </c>
      <c r="F615" s="1"/>
      <c r="G615" s="17"/>
      <c r="H615" s="2">
        <f>931</f>
        <v>931</v>
      </c>
      <c r="I615" s="6">
        <v>3.7152777777777774E-3</v>
      </c>
      <c r="J615" s="7" t="s">
        <v>766</v>
      </c>
      <c r="K615" s="2"/>
      <c r="L615" s="2"/>
      <c r="M615" s="2"/>
      <c r="N615" s="2"/>
      <c r="O615" s="2"/>
      <c r="P615" s="2"/>
      <c r="Q615" s="2"/>
      <c r="R615" s="2"/>
      <c r="S615" s="2"/>
      <c r="T615" s="2"/>
      <c r="U615" s="2"/>
      <c r="V615" s="2"/>
      <c r="W615" s="2"/>
    </row>
    <row r="616" spans="1:23" x14ac:dyDescent="0.25">
      <c r="A616" s="2">
        <v>592</v>
      </c>
      <c r="B616" s="2" t="s">
        <v>1532</v>
      </c>
      <c r="C616" s="4" t="s">
        <v>591</v>
      </c>
      <c r="D616" s="5">
        <v>0.16666666666666666</v>
      </c>
      <c r="E616" s="3">
        <v>799</v>
      </c>
      <c r="F616" s="1"/>
      <c r="G616" s="17"/>
      <c r="H616" s="2">
        <f>799</f>
        <v>799</v>
      </c>
      <c r="I616" s="6">
        <v>2.7777777777777779E-3</v>
      </c>
      <c r="J616" s="7" t="s">
        <v>766</v>
      </c>
      <c r="K616" s="2"/>
      <c r="L616" s="2"/>
      <c r="M616" s="2"/>
      <c r="N616" s="2"/>
      <c r="O616" s="2"/>
      <c r="P616" s="2"/>
      <c r="Q616" s="2"/>
      <c r="R616" s="2"/>
      <c r="S616" s="2"/>
      <c r="T616" s="2"/>
      <c r="U616" s="2"/>
      <c r="V616" s="2"/>
      <c r="W616" s="2"/>
    </row>
    <row r="617" spans="1:23" x14ac:dyDescent="0.25">
      <c r="A617" s="2">
        <v>593</v>
      </c>
      <c r="B617" s="2" t="s">
        <v>1533</v>
      </c>
      <c r="C617" s="4" t="s">
        <v>592</v>
      </c>
      <c r="D617" s="5">
        <v>0.22361111111111109</v>
      </c>
      <c r="E617" s="3">
        <v>783</v>
      </c>
      <c r="F617" s="1"/>
      <c r="G617" s="17"/>
      <c r="H617" s="2">
        <f>783</f>
        <v>783</v>
      </c>
      <c r="I617" s="6">
        <v>3.7268518518518514E-3</v>
      </c>
      <c r="J617" s="7" t="s">
        <v>766</v>
      </c>
      <c r="K617" s="2"/>
      <c r="L617" s="2"/>
      <c r="M617" s="2"/>
      <c r="N617" s="2"/>
      <c r="O617" s="2"/>
      <c r="P617" s="2"/>
      <c r="Q617" s="2"/>
      <c r="R617" s="2"/>
      <c r="S617" s="2"/>
      <c r="T617" s="2"/>
      <c r="U617" s="2"/>
      <c r="V617" s="2"/>
      <c r="W617" s="2"/>
    </row>
    <row r="618" spans="1:23" x14ac:dyDescent="0.25">
      <c r="A618" s="2">
        <v>594</v>
      </c>
      <c r="B618" s="2" t="s">
        <v>1534</v>
      </c>
      <c r="C618" s="4" t="s">
        <v>593</v>
      </c>
      <c r="D618" s="5">
        <v>0.65347222222222223</v>
      </c>
      <c r="E618" s="3" t="s">
        <v>789</v>
      </c>
      <c r="F618" s="1"/>
      <c r="G618" s="17"/>
      <c r="H618" s="2">
        <f>1*1000</f>
        <v>1000</v>
      </c>
      <c r="I618" s="6">
        <v>1.0891203703703703E-2</v>
      </c>
      <c r="J618" s="7" t="s">
        <v>766</v>
      </c>
      <c r="K618" s="2"/>
      <c r="L618" s="2"/>
      <c r="M618" s="2"/>
      <c r="N618" s="2"/>
      <c r="O618" s="2"/>
      <c r="P618" s="2"/>
      <c r="Q618" s="2"/>
      <c r="R618" s="2"/>
      <c r="S618" s="2"/>
      <c r="T618" s="2"/>
      <c r="U618" s="2"/>
      <c r="V618" s="2"/>
      <c r="W618" s="2"/>
    </row>
    <row r="619" spans="1:23" x14ac:dyDescent="0.25">
      <c r="A619" s="2">
        <v>595</v>
      </c>
      <c r="B619" s="2" t="s">
        <v>1535</v>
      </c>
      <c r="C619" s="4" t="s">
        <v>594</v>
      </c>
      <c r="D619" s="5">
        <v>0.77638888888888891</v>
      </c>
      <c r="E619" s="3" t="s">
        <v>867</v>
      </c>
      <c r="F619" s="1"/>
      <c r="G619" s="17"/>
      <c r="H619" s="2">
        <f>13*1000</f>
        <v>13000</v>
      </c>
      <c r="I619" s="6">
        <v>1.2939814814814814E-2</v>
      </c>
      <c r="J619" s="7" t="s">
        <v>766</v>
      </c>
      <c r="K619" s="2"/>
      <c r="L619" s="2"/>
      <c r="M619" s="2"/>
      <c r="N619" s="2"/>
      <c r="O619" s="2"/>
      <c r="P619" s="2"/>
      <c r="Q619" s="2"/>
      <c r="R619" s="2"/>
      <c r="S619" s="2"/>
      <c r="T619" s="2"/>
      <c r="U619" s="2"/>
      <c r="V619" s="2"/>
      <c r="W619" s="2"/>
    </row>
    <row r="620" spans="1:23" x14ac:dyDescent="0.25">
      <c r="A620" s="2">
        <v>596</v>
      </c>
      <c r="B620" s="2" t="s">
        <v>1536</v>
      </c>
      <c r="C620" s="4" t="s">
        <v>595</v>
      </c>
      <c r="D620" s="8">
        <v>1.79375</v>
      </c>
      <c r="E620" s="3" t="s">
        <v>855</v>
      </c>
      <c r="F620" s="1"/>
      <c r="G620" s="17"/>
      <c r="H620" s="2">
        <f>20*1000</f>
        <v>20000</v>
      </c>
      <c r="I620" s="6">
        <v>2.989583333333333E-2</v>
      </c>
      <c r="J620" s="7" t="s">
        <v>766</v>
      </c>
      <c r="K620" s="2"/>
      <c r="L620" s="2"/>
      <c r="M620" s="2"/>
      <c r="N620" s="2"/>
      <c r="O620" s="2"/>
      <c r="P620" s="2"/>
      <c r="Q620" s="2"/>
      <c r="R620" s="2"/>
      <c r="S620" s="2"/>
      <c r="T620" s="2"/>
      <c r="U620" s="2"/>
      <c r="V620" s="2"/>
      <c r="W620" s="2"/>
    </row>
    <row r="621" spans="1:23" x14ac:dyDescent="0.25">
      <c r="A621" s="2">
        <v>597</v>
      </c>
      <c r="B621" s="2" t="s">
        <v>1537</v>
      </c>
      <c r="C621" s="4" t="s">
        <v>596</v>
      </c>
      <c r="D621" s="8">
        <v>1.0409722222222222</v>
      </c>
      <c r="E621" s="3" t="s">
        <v>831</v>
      </c>
      <c r="F621" s="1"/>
      <c r="G621" s="17"/>
      <c r="H621" s="2">
        <f>5.6*1000</f>
        <v>5600</v>
      </c>
      <c r="I621" s="6">
        <v>1.7349537037037038E-2</v>
      </c>
      <c r="J621" s="7" t="s">
        <v>766</v>
      </c>
      <c r="K621" s="2"/>
      <c r="L621" s="2"/>
      <c r="M621" s="2"/>
      <c r="N621" s="2"/>
      <c r="O621" s="2"/>
      <c r="P621" s="2"/>
      <c r="Q621" s="2"/>
      <c r="R621" s="2"/>
      <c r="S621" s="2"/>
      <c r="T621" s="2"/>
      <c r="U621" s="2"/>
      <c r="V621" s="2"/>
      <c r="W621" s="2"/>
    </row>
    <row r="622" spans="1:23" x14ac:dyDescent="0.25">
      <c r="A622" s="2">
        <v>598</v>
      </c>
      <c r="B622" s="2" t="s">
        <v>1538</v>
      </c>
      <c r="C622" s="4" t="s">
        <v>597</v>
      </c>
      <c r="D622" s="5">
        <v>0.29583333333333334</v>
      </c>
      <c r="E622" s="3">
        <v>909</v>
      </c>
      <c r="F622" s="1"/>
      <c r="G622" s="17"/>
      <c r="H622" s="2">
        <f>909</f>
        <v>909</v>
      </c>
      <c r="I622" s="6">
        <v>4.9305555555555552E-3</v>
      </c>
      <c r="J622" s="7" t="s">
        <v>766</v>
      </c>
      <c r="K622" s="2"/>
      <c r="L622" s="2"/>
      <c r="M622" s="2"/>
      <c r="N622" s="2"/>
      <c r="O622" s="2"/>
      <c r="P622" s="2"/>
      <c r="Q622" s="2"/>
      <c r="R622" s="2"/>
      <c r="S622" s="2"/>
      <c r="T622" s="2"/>
      <c r="U622" s="2"/>
      <c r="V622" s="2"/>
      <c r="W622" s="2"/>
    </row>
    <row r="623" spans="1:23" x14ac:dyDescent="0.25">
      <c r="A623" s="2">
        <v>599</v>
      </c>
      <c r="B623" s="2" t="s">
        <v>1539</v>
      </c>
      <c r="C623" s="4" t="s">
        <v>598</v>
      </c>
      <c r="D623" s="5">
        <v>0.23819444444444446</v>
      </c>
      <c r="E623" s="3">
        <v>366</v>
      </c>
      <c r="F623" s="1"/>
      <c r="G623" s="17"/>
      <c r="H623" s="2">
        <f>366</f>
        <v>366</v>
      </c>
      <c r="I623" s="6">
        <v>3.9699074074074072E-3</v>
      </c>
      <c r="J623" s="7" t="s">
        <v>766</v>
      </c>
      <c r="K623" s="2"/>
      <c r="L623" s="2"/>
      <c r="M623" s="2"/>
      <c r="N623" s="2"/>
      <c r="O623" s="2"/>
      <c r="P623" s="2"/>
      <c r="Q623" s="2"/>
      <c r="R623" s="2"/>
      <c r="S623" s="2"/>
      <c r="T623" s="2"/>
      <c r="U623" s="2"/>
      <c r="V623" s="2"/>
      <c r="W623" s="2"/>
    </row>
    <row r="624" spans="1:23" x14ac:dyDescent="0.25">
      <c r="A624" s="2">
        <v>600</v>
      </c>
      <c r="B624" s="2" t="s">
        <v>1540</v>
      </c>
      <c r="C624" s="4" t="s">
        <v>599</v>
      </c>
      <c r="D624" s="5">
        <v>0.10972222222222222</v>
      </c>
      <c r="E624" s="3">
        <v>559</v>
      </c>
      <c r="F624" s="1"/>
      <c r="G624" s="17"/>
      <c r="H624" s="2">
        <f>559</f>
        <v>559</v>
      </c>
      <c r="I624" s="6">
        <v>1.8287037037037037E-3</v>
      </c>
      <c r="J624" s="7" t="s">
        <v>766</v>
      </c>
      <c r="K624" s="2"/>
      <c r="L624" s="2"/>
      <c r="M624" s="2"/>
      <c r="N624" s="2"/>
      <c r="O624" s="2"/>
      <c r="P624" s="2"/>
      <c r="Q624" s="2"/>
      <c r="R624" s="2"/>
      <c r="S624" s="2"/>
      <c r="T624" s="2"/>
      <c r="U624" s="2"/>
      <c r="V624" s="2"/>
      <c r="W624" s="2"/>
    </row>
    <row r="625" spans="1:23" x14ac:dyDescent="0.25">
      <c r="A625" s="2">
        <v>601</v>
      </c>
      <c r="B625" s="2" t="s">
        <v>1541</v>
      </c>
      <c r="C625" s="4" t="s">
        <v>600</v>
      </c>
      <c r="D625" s="5">
        <v>0.10694444444444444</v>
      </c>
      <c r="E625" s="3">
        <v>511</v>
      </c>
      <c r="F625" s="1"/>
      <c r="G625" s="17"/>
      <c r="H625" s="2">
        <f>511</f>
        <v>511</v>
      </c>
      <c r="I625" s="6">
        <v>1.7824074074074072E-3</v>
      </c>
      <c r="J625" s="7" t="s">
        <v>766</v>
      </c>
      <c r="K625" s="2"/>
      <c r="L625" s="2"/>
      <c r="M625" s="2"/>
      <c r="N625" s="2"/>
      <c r="O625" s="2"/>
      <c r="P625" s="2"/>
      <c r="Q625" s="2"/>
      <c r="R625" s="2"/>
      <c r="S625" s="2"/>
      <c r="T625" s="2"/>
      <c r="U625" s="2"/>
      <c r="V625" s="2"/>
      <c r="W625" s="2"/>
    </row>
    <row r="626" spans="1:23" x14ac:dyDescent="0.25">
      <c r="A626" s="2">
        <v>602</v>
      </c>
      <c r="B626" s="2" t="s">
        <v>1542</v>
      </c>
      <c r="C626" s="4" t="s">
        <v>601</v>
      </c>
      <c r="D626" s="5">
        <v>0.33888888888888885</v>
      </c>
      <c r="E626" s="3" t="s">
        <v>789</v>
      </c>
      <c r="F626" s="1"/>
      <c r="G626" s="17"/>
      <c r="H626" s="2">
        <f>1*1000</f>
        <v>1000</v>
      </c>
      <c r="I626" s="6">
        <v>5.6481481481481478E-3</v>
      </c>
      <c r="J626" s="7" t="s">
        <v>766</v>
      </c>
      <c r="K626" s="2"/>
      <c r="L626" s="2"/>
      <c r="M626" s="2"/>
      <c r="N626" s="2"/>
      <c r="O626" s="2"/>
      <c r="P626" s="2"/>
      <c r="Q626" s="2"/>
      <c r="R626" s="2"/>
      <c r="S626" s="2"/>
      <c r="T626" s="2"/>
      <c r="U626" s="2"/>
      <c r="V626" s="2"/>
      <c r="W626" s="2"/>
    </row>
    <row r="627" spans="1:23" x14ac:dyDescent="0.25">
      <c r="A627" s="2">
        <v>603</v>
      </c>
      <c r="B627" s="2" t="s">
        <v>1543</v>
      </c>
      <c r="C627" s="4" t="s">
        <v>602</v>
      </c>
      <c r="D627" s="5">
        <v>0.11875000000000001</v>
      </c>
      <c r="E627" s="3" t="s">
        <v>789</v>
      </c>
      <c r="F627" s="1"/>
      <c r="G627" s="17"/>
      <c r="H627" s="2">
        <f>1*1000</f>
        <v>1000</v>
      </c>
      <c r="I627" s="6">
        <v>1.9791666666666668E-3</v>
      </c>
      <c r="J627" s="7" t="s">
        <v>766</v>
      </c>
      <c r="K627" s="2"/>
      <c r="L627" s="2"/>
      <c r="M627" s="2"/>
      <c r="N627" s="2"/>
      <c r="O627" s="2"/>
      <c r="P627" s="2"/>
      <c r="Q627" s="2"/>
      <c r="R627" s="2"/>
      <c r="S627" s="2"/>
      <c r="T627" s="2"/>
      <c r="U627" s="2"/>
      <c r="V627" s="2"/>
      <c r="W627" s="2"/>
    </row>
    <row r="628" spans="1:23" x14ac:dyDescent="0.25">
      <c r="A628" s="2">
        <v>604</v>
      </c>
      <c r="B628" s="2" t="s">
        <v>1544</v>
      </c>
      <c r="C628" s="4" t="s">
        <v>603</v>
      </c>
      <c r="D628" s="5">
        <v>0.23611111111111113</v>
      </c>
      <c r="E628" s="3" t="s">
        <v>785</v>
      </c>
      <c r="F628" s="1"/>
      <c r="G628" s="17"/>
      <c r="H628" s="2">
        <f>1.7*1000</f>
        <v>1700</v>
      </c>
      <c r="I628" s="6">
        <v>3.9351851851851857E-3</v>
      </c>
      <c r="J628" s="7" t="s">
        <v>766</v>
      </c>
      <c r="K628" s="2"/>
      <c r="L628" s="2"/>
      <c r="M628" s="2"/>
      <c r="N628" s="2"/>
      <c r="O628" s="2"/>
      <c r="P628" s="2"/>
      <c r="Q628" s="2"/>
      <c r="R628" s="2"/>
      <c r="S628" s="2"/>
      <c r="T628" s="2"/>
      <c r="U628" s="2"/>
      <c r="V628" s="2"/>
      <c r="W628" s="2"/>
    </row>
    <row r="629" spans="1:23" x14ac:dyDescent="0.25">
      <c r="A629" s="2">
        <v>605</v>
      </c>
      <c r="B629" s="2" t="s">
        <v>1545</v>
      </c>
      <c r="C629" s="4" t="s">
        <v>604</v>
      </c>
      <c r="D629" s="5">
        <v>9.5833333333333326E-2</v>
      </c>
      <c r="E629" s="3">
        <v>429</v>
      </c>
      <c r="F629" s="1"/>
      <c r="G629" s="17"/>
      <c r="H629" s="2">
        <f>429</f>
        <v>429</v>
      </c>
      <c r="I629" s="6">
        <v>1.5972222222222221E-3</v>
      </c>
      <c r="J629" s="7" t="s">
        <v>766</v>
      </c>
      <c r="K629" s="2"/>
      <c r="L629" s="2"/>
      <c r="M629" s="2"/>
      <c r="N629" s="2"/>
      <c r="O629" s="2"/>
      <c r="P629" s="2"/>
      <c r="Q629" s="2"/>
      <c r="R629" s="2"/>
      <c r="S629" s="2"/>
      <c r="T629" s="2"/>
      <c r="U629" s="2"/>
      <c r="V629" s="2"/>
      <c r="W629" s="2"/>
    </row>
    <row r="630" spans="1:23" x14ac:dyDescent="0.25">
      <c r="A630" s="2">
        <v>606</v>
      </c>
      <c r="B630" s="2" t="s">
        <v>1546</v>
      </c>
      <c r="C630" s="4" t="s">
        <v>605</v>
      </c>
      <c r="D630" s="5">
        <v>0.11875000000000001</v>
      </c>
      <c r="E630" s="3" t="s">
        <v>795</v>
      </c>
      <c r="F630" s="1"/>
      <c r="G630" s="17"/>
      <c r="H630" s="2">
        <f>2.1*1000</f>
        <v>2100</v>
      </c>
      <c r="I630" s="6">
        <v>1.9791666666666668E-3</v>
      </c>
      <c r="J630" s="7" t="s">
        <v>766</v>
      </c>
      <c r="K630" s="2"/>
      <c r="L630" s="2"/>
      <c r="M630" s="2"/>
      <c r="N630" s="2"/>
      <c r="O630" s="2"/>
      <c r="P630" s="2"/>
      <c r="Q630" s="2"/>
      <c r="R630" s="2"/>
      <c r="S630" s="2"/>
      <c r="T630" s="2"/>
      <c r="U630" s="2"/>
      <c r="V630" s="2"/>
      <c r="W630" s="2"/>
    </row>
    <row r="631" spans="1:23" x14ac:dyDescent="0.25">
      <c r="A631" s="2">
        <v>607</v>
      </c>
      <c r="B631" s="2" t="s">
        <v>1547</v>
      </c>
      <c r="C631" s="4" t="s">
        <v>606</v>
      </c>
      <c r="D631" s="5">
        <v>5.2777777777777778E-2</v>
      </c>
      <c r="E631" s="3">
        <v>468</v>
      </c>
      <c r="F631" s="1"/>
      <c r="G631" s="17"/>
      <c r="H631" s="2">
        <f>468</f>
        <v>468</v>
      </c>
      <c r="I631" s="6">
        <v>8.7962962962962962E-4</v>
      </c>
      <c r="J631" s="7" t="s">
        <v>766</v>
      </c>
      <c r="K631" s="2"/>
      <c r="L631" s="2"/>
      <c r="M631" s="2"/>
      <c r="N631" s="2"/>
      <c r="O631" s="2"/>
      <c r="P631" s="2"/>
      <c r="Q631" s="2"/>
      <c r="R631" s="2"/>
      <c r="S631" s="2"/>
      <c r="T631" s="2"/>
      <c r="U631" s="2"/>
      <c r="V631" s="2"/>
      <c r="W631" s="2"/>
    </row>
    <row r="632" spans="1:23" x14ac:dyDescent="0.25">
      <c r="A632" s="2">
        <v>608</v>
      </c>
      <c r="B632" s="2" t="s">
        <v>1548</v>
      </c>
      <c r="C632" s="4" t="s">
        <v>607</v>
      </c>
      <c r="D632" s="5">
        <v>0.11944444444444445</v>
      </c>
      <c r="E632" s="3">
        <v>833</v>
      </c>
      <c r="F632" s="1"/>
      <c r="G632" s="17"/>
      <c r="H632" s="2">
        <f>833</f>
        <v>833</v>
      </c>
      <c r="I632" s="6">
        <v>1.9907407407407408E-3</v>
      </c>
      <c r="J632" s="7" t="s">
        <v>766</v>
      </c>
      <c r="K632" s="2"/>
      <c r="L632" s="2"/>
      <c r="M632" s="2"/>
      <c r="N632" s="2"/>
      <c r="O632" s="2"/>
      <c r="P632" s="2"/>
      <c r="Q632" s="2"/>
      <c r="R632" s="2"/>
      <c r="S632" s="2"/>
      <c r="T632" s="2"/>
      <c r="U632" s="2"/>
      <c r="V632" s="2"/>
      <c r="W632" s="2"/>
    </row>
    <row r="633" spans="1:23" x14ac:dyDescent="0.25">
      <c r="A633" s="2">
        <v>609</v>
      </c>
      <c r="B633" s="2" t="s">
        <v>1549</v>
      </c>
      <c r="C633" s="4" t="s">
        <v>608</v>
      </c>
      <c r="D633" s="8">
        <v>2.3340277777777776</v>
      </c>
      <c r="E633" s="3" t="s">
        <v>882</v>
      </c>
      <c r="F633" s="1"/>
      <c r="G633" s="17"/>
      <c r="H633" s="2">
        <f>32*1000</f>
        <v>32000</v>
      </c>
      <c r="I633" s="6">
        <v>3.8900462962962963E-2</v>
      </c>
      <c r="J633" s="7" t="s">
        <v>766</v>
      </c>
      <c r="K633" s="2"/>
      <c r="L633" s="2"/>
      <c r="M633" s="2"/>
      <c r="N633" s="2"/>
      <c r="O633" s="2"/>
      <c r="P633" s="2"/>
      <c r="Q633" s="2"/>
      <c r="R633" s="2"/>
      <c r="S633" s="2"/>
      <c r="T633" s="2"/>
      <c r="U633" s="2"/>
      <c r="V633" s="2"/>
      <c r="W633" s="2"/>
    </row>
    <row r="634" spans="1:23" x14ac:dyDescent="0.25">
      <c r="A634" s="2">
        <v>610</v>
      </c>
      <c r="B634" s="2" t="s">
        <v>1550</v>
      </c>
      <c r="C634" s="4" t="s">
        <v>609</v>
      </c>
      <c r="D634" s="5">
        <v>0.68541666666666667</v>
      </c>
      <c r="E634" s="3" t="s">
        <v>796</v>
      </c>
      <c r="F634" s="1"/>
      <c r="G634" s="17"/>
      <c r="H634" s="2">
        <f>14*1000</f>
        <v>14000</v>
      </c>
      <c r="I634" s="6">
        <v>1.1423611111111112E-2</v>
      </c>
      <c r="J634" s="7" t="s">
        <v>766</v>
      </c>
      <c r="K634" s="2"/>
      <c r="L634" s="2"/>
      <c r="M634" s="2"/>
      <c r="N634" s="2"/>
      <c r="O634" s="2"/>
      <c r="P634" s="2"/>
      <c r="Q634" s="2"/>
      <c r="R634" s="2"/>
      <c r="S634" s="2"/>
      <c r="T634" s="2"/>
      <c r="U634" s="2"/>
      <c r="V634" s="2"/>
      <c r="W634" s="2"/>
    </row>
    <row r="635" spans="1:23" x14ac:dyDescent="0.25">
      <c r="A635" s="2">
        <v>611</v>
      </c>
      <c r="B635" s="2" t="s">
        <v>1551</v>
      </c>
      <c r="C635" s="4" t="s">
        <v>610</v>
      </c>
      <c r="D635" s="5">
        <v>0.33888888888888885</v>
      </c>
      <c r="E635" s="3">
        <v>617</v>
      </c>
      <c r="F635" s="1"/>
      <c r="G635" s="17"/>
      <c r="H635" s="2">
        <f>617</f>
        <v>617</v>
      </c>
      <c r="I635" s="6">
        <v>5.6481481481481478E-3</v>
      </c>
      <c r="J635" s="7" t="s">
        <v>766</v>
      </c>
      <c r="K635" s="2"/>
      <c r="L635" s="2"/>
      <c r="M635" s="2"/>
      <c r="N635" s="2"/>
      <c r="O635" s="2"/>
      <c r="P635" s="2"/>
      <c r="Q635" s="2"/>
      <c r="R635" s="2"/>
      <c r="S635" s="2"/>
      <c r="T635" s="2"/>
      <c r="U635" s="2"/>
      <c r="V635" s="2"/>
      <c r="W635" s="2"/>
    </row>
    <row r="636" spans="1:23" x14ac:dyDescent="0.25">
      <c r="A636" s="2">
        <v>612</v>
      </c>
      <c r="B636" s="2" t="s">
        <v>1552</v>
      </c>
      <c r="C636" s="4" t="s">
        <v>611</v>
      </c>
      <c r="D636" s="9">
        <v>4.3622685185185188E-2</v>
      </c>
      <c r="E636" s="3" t="s">
        <v>883</v>
      </c>
      <c r="F636" s="1"/>
      <c r="G636" s="17"/>
      <c r="H636" s="2">
        <f>8.2*1000</f>
        <v>8200</v>
      </c>
      <c r="I636" s="6">
        <v>4.3622685185185188E-2</v>
      </c>
      <c r="J636" s="7" t="s">
        <v>766</v>
      </c>
      <c r="K636" s="2"/>
      <c r="L636" s="2"/>
      <c r="M636" s="2"/>
      <c r="N636" s="2"/>
      <c r="O636" s="2"/>
      <c r="P636" s="2"/>
      <c r="Q636" s="2"/>
      <c r="R636" s="2"/>
      <c r="S636" s="2"/>
      <c r="T636" s="2"/>
      <c r="U636" s="2"/>
      <c r="V636" s="2"/>
      <c r="W636" s="2"/>
    </row>
    <row r="637" spans="1:23" x14ac:dyDescent="0.25">
      <c r="A637" s="2">
        <v>613</v>
      </c>
      <c r="B637" s="2" t="s">
        <v>1553</v>
      </c>
      <c r="C637" s="4" t="s">
        <v>612</v>
      </c>
      <c r="D637" s="5">
        <v>0.19722222222222222</v>
      </c>
      <c r="E637" s="3">
        <v>878</v>
      </c>
      <c r="F637" s="1"/>
      <c r="G637" s="17"/>
      <c r="H637" s="2">
        <f>878</f>
        <v>878</v>
      </c>
      <c r="I637" s="6">
        <v>3.2870370370370367E-3</v>
      </c>
      <c r="J637" s="7" t="s">
        <v>766</v>
      </c>
      <c r="K637" s="2"/>
      <c r="L637" s="2"/>
      <c r="M637" s="2"/>
      <c r="N637" s="2"/>
      <c r="O637" s="2"/>
      <c r="P637" s="2"/>
      <c r="Q637" s="2"/>
      <c r="R637" s="2"/>
      <c r="S637" s="2"/>
      <c r="T637" s="2"/>
      <c r="U637" s="2"/>
      <c r="V637" s="2"/>
      <c r="W637" s="2"/>
    </row>
    <row r="638" spans="1:23" x14ac:dyDescent="0.25">
      <c r="A638" s="2">
        <v>614</v>
      </c>
      <c r="B638" s="2" t="s">
        <v>1554</v>
      </c>
      <c r="C638" s="4" t="s">
        <v>613</v>
      </c>
      <c r="D638" s="5">
        <v>0.20902777777777778</v>
      </c>
      <c r="E638" s="3" t="s">
        <v>832</v>
      </c>
      <c r="F638" s="1"/>
      <c r="G638" s="17"/>
      <c r="H638" s="2">
        <f>2.7*1000</f>
        <v>2700</v>
      </c>
      <c r="I638" s="6">
        <v>3.483796296296296E-3</v>
      </c>
      <c r="J638" s="7" t="s">
        <v>766</v>
      </c>
      <c r="K638" s="2"/>
      <c r="L638" s="2"/>
      <c r="M638" s="2"/>
      <c r="N638" s="2"/>
      <c r="O638" s="2"/>
      <c r="P638" s="2"/>
      <c r="Q638" s="2"/>
      <c r="R638" s="2"/>
      <c r="S638" s="2"/>
      <c r="T638" s="2"/>
      <c r="U638" s="2"/>
      <c r="V638" s="2"/>
      <c r="W638" s="2"/>
    </row>
    <row r="639" spans="1:23" x14ac:dyDescent="0.25">
      <c r="A639" s="2">
        <v>615</v>
      </c>
      <c r="B639" s="2" t="s">
        <v>1555</v>
      </c>
      <c r="C639" s="4" t="s">
        <v>614</v>
      </c>
      <c r="D639" s="9">
        <v>5.004629629629629E-2</v>
      </c>
      <c r="E639" s="3" t="s">
        <v>862</v>
      </c>
      <c r="F639" s="1"/>
      <c r="G639" s="17"/>
      <c r="H639" s="2">
        <f>4.3*1000</f>
        <v>4300</v>
      </c>
      <c r="I639" s="6">
        <v>5.004629629629629E-2</v>
      </c>
      <c r="J639" s="7" t="s">
        <v>766</v>
      </c>
      <c r="K639" s="2"/>
      <c r="L639" s="2"/>
      <c r="M639" s="2"/>
      <c r="N639" s="2"/>
      <c r="O639" s="2"/>
      <c r="P639" s="2"/>
      <c r="Q639" s="2"/>
      <c r="R639" s="2"/>
      <c r="S639" s="2"/>
      <c r="T639" s="2"/>
      <c r="U639" s="2"/>
      <c r="V639" s="2"/>
      <c r="W639" s="2"/>
    </row>
    <row r="640" spans="1:23" x14ac:dyDescent="0.25">
      <c r="A640" s="2">
        <v>616</v>
      </c>
      <c r="B640" s="2" t="s">
        <v>1556</v>
      </c>
      <c r="C640" s="4" t="s">
        <v>615</v>
      </c>
      <c r="D640" s="8">
        <v>2.3291666666666666</v>
      </c>
      <c r="E640" s="3" t="s">
        <v>884</v>
      </c>
      <c r="F640" s="1"/>
      <c r="G640" s="17"/>
      <c r="H640" s="2">
        <f>8.9*1000</f>
        <v>8900</v>
      </c>
      <c r="I640" s="6">
        <v>3.8819444444444441E-2</v>
      </c>
      <c r="J640" s="7" t="s">
        <v>767</v>
      </c>
      <c r="K640" s="2"/>
      <c r="L640" s="2"/>
      <c r="M640" s="2"/>
      <c r="N640" s="2"/>
      <c r="O640" s="2"/>
      <c r="P640" s="2"/>
      <c r="Q640" s="2"/>
      <c r="R640" s="2"/>
      <c r="S640" s="2"/>
      <c r="T640" s="2"/>
      <c r="U640" s="2"/>
      <c r="V640" s="2"/>
      <c r="W640" s="2"/>
    </row>
    <row r="641" spans="1:23" x14ac:dyDescent="0.25">
      <c r="A641" s="2">
        <v>617</v>
      </c>
      <c r="B641" s="2" t="s">
        <v>1557</v>
      </c>
      <c r="C641" s="4" t="s">
        <v>616</v>
      </c>
      <c r="D641" s="9">
        <v>0.11864583333333334</v>
      </c>
      <c r="E641" s="3" t="s">
        <v>885</v>
      </c>
      <c r="F641" s="1"/>
      <c r="G641" s="17"/>
      <c r="H641" s="2">
        <f>72*1000</f>
        <v>72000</v>
      </c>
      <c r="I641" s="6">
        <v>0.11864583333333334</v>
      </c>
      <c r="J641" s="7" t="s">
        <v>767</v>
      </c>
      <c r="K641" s="2"/>
      <c r="L641" s="2"/>
      <c r="M641" s="2"/>
      <c r="N641" s="2"/>
      <c r="O641" s="2"/>
      <c r="P641" s="2"/>
      <c r="Q641" s="2"/>
      <c r="R641" s="2"/>
      <c r="S641" s="2"/>
      <c r="T641" s="2"/>
      <c r="U641" s="2"/>
      <c r="V641" s="2"/>
      <c r="W641" s="2"/>
    </row>
    <row r="642" spans="1:23" x14ac:dyDescent="0.25">
      <c r="A642" s="2">
        <v>618</v>
      </c>
      <c r="B642" s="2" t="s">
        <v>1558</v>
      </c>
      <c r="C642" s="4" t="s">
        <v>617</v>
      </c>
      <c r="D642" s="8">
        <v>1.9625000000000001</v>
      </c>
      <c r="E642" s="3" t="s">
        <v>839</v>
      </c>
      <c r="F642" s="1"/>
      <c r="G642" s="17"/>
      <c r="H642" s="2">
        <f>12*1000</f>
        <v>12000</v>
      </c>
      <c r="I642" s="6">
        <v>3.2708333333333332E-2</v>
      </c>
      <c r="J642" s="7" t="s">
        <v>767</v>
      </c>
      <c r="K642" s="2"/>
      <c r="L642" s="2"/>
      <c r="M642" s="2"/>
      <c r="N642" s="2"/>
      <c r="O642" s="2"/>
      <c r="P642" s="2"/>
      <c r="Q642" s="2"/>
      <c r="R642" s="2"/>
      <c r="S642" s="2"/>
      <c r="T642" s="2"/>
      <c r="U642" s="2"/>
      <c r="V642" s="2"/>
      <c r="W642" s="2"/>
    </row>
    <row r="643" spans="1:23" x14ac:dyDescent="0.25">
      <c r="A643" s="2">
        <v>619</v>
      </c>
      <c r="B643" s="2" t="s">
        <v>1559</v>
      </c>
      <c r="C643" s="4" t="s">
        <v>618</v>
      </c>
      <c r="D643" s="5">
        <v>0.22708333333333333</v>
      </c>
      <c r="E643" s="3">
        <v>657</v>
      </c>
      <c r="F643" s="1"/>
      <c r="G643" s="17"/>
      <c r="H643" s="2">
        <f>657</f>
        <v>657</v>
      </c>
      <c r="I643" s="6">
        <v>3.7847222222222223E-3</v>
      </c>
      <c r="J643" s="7" t="s">
        <v>767</v>
      </c>
      <c r="K643" s="2"/>
      <c r="L643" s="2"/>
      <c r="M643" s="2"/>
      <c r="N643" s="2"/>
      <c r="O643" s="2"/>
      <c r="P643" s="2"/>
      <c r="Q643" s="2"/>
      <c r="R643" s="2"/>
      <c r="S643" s="2"/>
      <c r="T643" s="2"/>
      <c r="U643" s="2"/>
      <c r="V643" s="2"/>
      <c r="W643" s="2"/>
    </row>
    <row r="644" spans="1:23" x14ac:dyDescent="0.25">
      <c r="A644" s="2">
        <v>620</v>
      </c>
      <c r="B644" s="2" t="s">
        <v>1560</v>
      </c>
      <c r="C644" s="4" t="s">
        <v>619</v>
      </c>
      <c r="D644" s="5">
        <v>3.7499999999999999E-2</v>
      </c>
      <c r="E644" s="3">
        <v>624</v>
      </c>
      <c r="F644" s="1"/>
      <c r="G644" s="17"/>
      <c r="H644" s="2">
        <f>624</f>
        <v>624</v>
      </c>
      <c r="I644" s="6">
        <v>6.2500000000000001E-4</v>
      </c>
      <c r="J644" s="7" t="s">
        <v>767</v>
      </c>
      <c r="K644" s="2"/>
      <c r="L644" s="2"/>
      <c r="M644" s="2"/>
      <c r="N644" s="2"/>
      <c r="O644" s="2"/>
      <c r="P644" s="2"/>
      <c r="Q644" s="2"/>
      <c r="R644" s="2"/>
      <c r="S644" s="2"/>
      <c r="T644" s="2"/>
      <c r="U644" s="2"/>
      <c r="V644" s="2"/>
      <c r="W644" s="2"/>
    </row>
    <row r="645" spans="1:23" x14ac:dyDescent="0.25">
      <c r="A645" s="2">
        <v>621</v>
      </c>
      <c r="B645" s="2" t="s">
        <v>1561</v>
      </c>
      <c r="C645" s="4" t="s">
        <v>620</v>
      </c>
      <c r="D645" s="5">
        <v>7.8472222222222221E-2</v>
      </c>
      <c r="E645" s="3">
        <v>461</v>
      </c>
      <c r="F645" s="1"/>
      <c r="G645" s="17"/>
      <c r="H645" s="2">
        <f>461</f>
        <v>461</v>
      </c>
      <c r="I645" s="6">
        <v>1.3078703703703705E-3</v>
      </c>
      <c r="J645" s="7" t="s">
        <v>767</v>
      </c>
      <c r="K645" s="2"/>
      <c r="L645" s="2"/>
      <c r="M645" s="2"/>
      <c r="N645" s="2"/>
      <c r="O645" s="2"/>
      <c r="P645" s="2"/>
      <c r="Q645" s="2"/>
      <c r="R645" s="2"/>
      <c r="S645" s="2"/>
      <c r="T645" s="2"/>
      <c r="U645" s="2"/>
      <c r="V645" s="2"/>
      <c r="W645" s="2"/>
    </row>
    <row r="646" spans="1:23" x14ac:dyDescent="0.25">
      <c r="A646" s="2">
        <v>622</v>
      </c>
      <c r="B646" s="2" t="s">
        <v>1562</v>
      </c>
      <c r="C646" s="4" t="s">
        <v>621</v>
      </c>
      <c r="D646" s="5">
        <v>0.15277777777777776</v>
      </c>
      <c r="E646" s="3">
        <v>369</v>
      </c>
      <c r="F646" s="1"/>
      <c r="G646" s="17"/>
      <c r="H646" s="2">
        <f>369</f>
        <v>369</v>
      </c>
      <c r="I646" s="6">
        <v>2.5462962962962961E-3</v>
      </c>
      <c r="J646" s="7" t="s">
        <v>767</v>
      </c>
      <c r="K646" s="2"/>
      <c r="L646" s="2"/>
      <c r="M646" s="2"/>
      <c r="N646" s="2"/>
      <c r="O646" s="2"/>
      <c r="P646" s="2"/>
      <c r="Q646" s="2"/>
      <c r="R646" s="2"/>
      <c r="S646" s="2"/>
      <c r="T646" s="2"/>
      <c r="U646" s="2"/>
      <c r="V646" s="2"/>
      <c r="W646" s="2"/>
    </row>
    <row r="647" spans="1:23" x14ac:dyDescent="0.25">
      <c r="A647" s="2">
        <v>623</v>
      </c>
      <c r="B647" s="2" t="s">
        <v>1563</v>
      </c>
      <c r="C647" s="4" t="s">
        <v>622</v>
      </c>
      <c r="D647" s="5">
        <v>0.31875000000000003</v>
      </c>
      <c r="E647" s="3">
        <v>554</v>
      </c>
      <c r="F647" s="1"/>
      <c r="G647" s="17"/>
      <c r="H647" s="2">
        <f>554</f>
        <v>554</v>
      </c>
      <c r="I647" s="6">
        <v>5.3125000000000004E-3</v>
      </c>
      <c r="J647" s="7" t="s">
        <v>767</v>
      </c>
      <c r="K647" s="2"/>
      <c r="L647" s="2"/>
      <c r="M647" s="2"/>
      <c r="N647" s="2"/>
      <c r="O647" s="2"/>
      <c r="P647" s="2"/>
      <c r="Q647" s="2"/>
      <c r="R647" s="2"/>
      <c r="S647" s="2"/>
      <c r="T647" s="2"/>
      <c r="U647" s="2"/>
      <c r="V647" s="2"/>
      <c r="W647" s="2"/>
    </row>
    <row r="648" spans="1:23" x14ac:dyDescent="0.25">
      <c r="A648" s="2">
        <v>624</v>
      </c>
      <c r="B648" s="2" t="s">
        <v>1564</v>
      </c>
      <c r="C648" s="4" t="s">
        <v>623</v>
      </c>
      <c r="D648" s="9">
        <v>5.7048611111111112E-2</v>
      </c>
      <c r="E648" s="3" t="s">
        <v>790</v>
      </c>
      <c r="F648" s="1"/>
      <c r="G648" s="17"/>
      <c r="H648" s="2">
        <f>8.5*1000</f>
        <v>8500</v>
      </c>
      <c r="I648" s="6">
        <v>5.7048611111111112E-2</v>
      </c>
      <c r="J648" s="7" t="s">
        <v>767</v>
      </c>
      <c r="K648" s="2"/>
      <c r="L648" s="2"/>
      <c r="M648" s="2"/>
      <c r="N648" s="2"/>
      <c r="O648" s="2"/>
      <c r="P648" s="2"/>
      <c r="Q648" s="2"/>
      <c r="R648" s="2"/>
      <c r="S648" s="2"/>
      <c r="T648" s="2"/>
      <c r="U648" s="2"/>
      <c r="V648" s="2"/>
      <c r="W648" s="2"/>
    </row>
    <row r="649" spans="1:23" x14ac:dyDescent="0.25">
      <c r="A649" s="2">
        <v>625</v>
      </c>
      <c r="B649" s="2" t="s">
        <v>1565</v>
      </c>
      <c r="C649" s="4" t="s">
        <v>624</v>
      </c>
      <c r="D649" s="5">
        <v>4.9999999999999996E-2</v>
      </c>
      <c r="E649" s="3">
        <v>686</v>
      </c>
      <c r="F649" s="1"/>
      <c r="G649" s="17"/>
      <c r="H649" s="2">
        <f>686</f>
        <v>686</v>
      </c>
      <c r="I649" s="6">
        <v>8.3333333333333339E-4</v>
      </c>
      <c r="J649" s="7" t="s">
        <v>767</v>
      </c>
      <c r="K649" s="2"/>
      <c r="L649" s="2"/>
      <c r="M649" s="2"/>
      <c r="N649" s="2"/>
      <c r="O649" s="2"/>
      <c r="P649" s="2"/>
      <c r="Q649" s="2"/>
      <c r="R649" s="2"/>
      <c r="S649" s="2"/>
      <c r="T649" s="2"/>
      <c r="U649" s="2"/>
      <c r="V649" s="2"/>
      <c r="W649" s="2"/>
    </row>
    <row r="650" spans="1:23" x14ac:dyDescent="0.25">
      <c r="A650" s="2">
        <v>626</v>
      </c>
      <c r="B650" s="2" t="s">
        <v>1566</v>
      </c>
      <c r="C650" s="4" t="s">
        <v>625</v>
      </c>
      <c r="D650" s="9">
        <v>4.221064814814815E-2</v>
      </c>
      <c r="E650" s="3" t="s">
        <v>886</v>
      </c>
      <c r="F650" s="1"/>
      <c r="G650" s="17"/>
      <c r="H650" s="2">
        <f>7.1*1000</f>
        <v>7100</v>
      </c>
      <c r="I650" s="6">
        <v>4.221064814814815E-2</v>
      </c>
      <c r="J650" s="7" t="s">
        <v>767</v>
      </c>
      <c r="K650" s="2"/>
      <c r="L650" s="2"/>
      <c r="M650" s="2"/>
      <c r="N650" s="2"/>
      <c r="O650" s="2"/>
      <c r="P650" s="2"/>
      <c r="Q650" s="2"/>
      <c r="R650" s="2"/>
      <c r="S650" s="2"/>
      <c r="T650" s="2"/>
      <c r="U650" s="2"/>
      <c r="V650" s="2"/>
      <c r="W650" s="2"/>
    </row>
    <row r="651" spans="1:23" x14ac:dyDescent="0.25">
      <c r="A651" s="2">
        <v>627</v>
      </c>
      <c r="B651" s="2" t="s">
        <v>1567</v>
      </c>
      <c r="C651" s="4" t="s">
        <v>626</v>
      </c>
      <c r="D651" s="5">
        <v>7.7083333333333337E-2</v>
      </c>
      <c r="E651" s="3">
        <v>265</v>
      </c>
      <c r="F651" s="1"/>
      <c r="G651" s="17"/>
      <c r="H651" s="2">
        <f>265</f>
        <v>265</v>
      </c>
      <c r="I651" s="6">
        <v>1.2847222222222223E-3</v>
      </c>
      <c r="J651" s="7" t="s">
        <v>767</v>
      </c>
      <c r="K651" s="2"/>
      <c r="L651" s="2"/>
      <c r="M651" s="2"/>
      <c r="N651" s="2"/>
      <c r="O651" s="2"/>
      <c r="P651" s="2"/>
      <c r="Q651" s="2"/>
      <c r="R651" s="2"/>
      <c r="S651" s="2"/>
      <c r="T651" s="2"/>
      <c r="U651" s="2"/>
      <c r="V651" s="2"/>
      <c r="W651" s="2"/>
    </row>
    <row r="652" spans="1:23" x14ac:dyDescent="0.25">
      <c r="A652" s="2">
        <v>628</v>
      </c>
      <c r="B652" s="2" t="s">
        <v>1568</v>
      </c>
      <c r="C652" s="4" t="s">
        <v>627</v>
      </c>
      <c r="D652" s="5">
        <v>0.12638888888888888</v>
      </c>
      <c r="E652" s="3">
        <v>476</v>
      </c>
      <c r="F652" s="1"/>
      <c r="G652" s="17"/>
      <c r="H652" s="2">
        <f>476</f>
        <v>476</v>
      </c>
      <c r="I652" s="6">
        <v>2.1064814814814813E-3</v>
      </c>
      <c r="J652" s="7" t="s">
        <v>767</v>
      </c>
      <c r="K652" s="2"/>
      <c r="L652" s="2"/>
      <c r="M652" s="2"/>
      <c r="N652" s="2"/>
      <c r="O652" s="2"/>
      <c r="P652" s="2"/>
      <c r="Q652" s="2"/>
      <c r="R652" s="2"/>
      <c r="S652" s="2"/>
      <c r="T652" s="2"/>
      <c r="U652" s="2"/>
      <c r="V652" s="2"/>
      <c r="W652" s="2"/>
    </row>
    <row r="653" spans="1:23" x14ac:dyDescent="0.25">
      <c r="A653" s="2">
        <v>629</v>
      </c>
      <c r="B653" s="2" t="s">
        <v>1569</v>
      </c>
      <c r="C653" s="4" t="s">
        <v>628</v>
      </c>
      <c r="D653" s="5">
        <v>0.15069444444444444</v>
      </c>
      <c r="E653" s="3">
        <v>359</v>
      </c>
      <c r="F653" s="1"/>
      <c r="G653" s="17"/>
      <c r="H653" s="2">
        <f>359</f>
        <v>359</v>
      </c>
      <c r="I653" s="6">
        <v>2.5115740740740741E-3</v>
      </c>
      <c r="J653" s="7" t="s">
        <v>767</v>
      </c>
      <c r="K653" s="2"/>
      <c r="L653" s="2"/>
      <c r="M653" s="2"/>
      <c r="N653" s="2"/>
      <c r="O653" s="2"/>
      <c r="P653" s="2"/>
      <c r="Q653" s="2"/>
      <c r="R653" s="2"/>
      <c r="S653" s="2"/>
      <c r="T653" s="2"/>
      <c r="U653" s="2"/>
      <c r="V653" s="2"/>
      <c r="W653" s="2"/>
    </row>
    <row r="654" spans="1:23" x14ac:dyDescent="0.25">
      <c r="A654" s="2">
        <v>630</v>
      </c>
      <c r="B654" s="2" t="s">
        <v>1570</v>
      </c>
      <c r="C654" s="4" t="s">
        <v>629</v>
      </c>
      <c r="D654" s="5">
        <v>0.1125</v>
      </c>
      <c r="E654" s="3">
        <v>522</v>
      </c>
      <c r="F654" s="1"/>
      <c r="G654" s="17"/>
      <c r="H654" s="2">
        <f>522</f>
        <v>522</v>
      </c>
      <c r="I654" s="6">
        <v>1.8750000000000001E-3</v>
      </c>
      <c r="J654" s="7" t="s">
        <v>767</v>
      </c>
      <c r="K654" s="2"/>
      <c r="L654" s="2"/>
      <c r="M654" s="2"/>
      <c r="N654" s="2"/>
      <c r="O654" s="2"/>
      <c r="P654" s="2"/>
      <c r="Q654" s="2"/>
      <c r="R654" s="2"/>
      <c r="S654" s="2"/>
      <c r="T654" s="2"/>
      <c r="U654" s="2"/>
      <c r="V654" s="2"/>
      <c r="W654" s="2"/>
    </row>
    <row r="655" spans="1:23" x14ac:dyDescent="0.25">
      <c r="A655" s="2">
        <v>631</v>
      </c>
      <c r="B655" s="2" t="s">
        <v>1571</v>
      </c>
      <c r="C655" s="4" t="s">
        <v>630</v>
      </c>
      <c r="D655" s="5">
        <v>7.0833333333333331E-2</v>
      </c>
      <c r="E655" s="3">
        <v>403</v>
      </c>
      <c r="F655" s="1"/>
      <c r="G655" s="17"/>
      <c r="H655" s="2">
        <f>403</f>
        <v>403</v>
      </c>
      <c r="I655" s="6">
        <v>1.1805555555555556E-3</v>
      </c>
      <c r="J655" s="7" t="s">
        <v>767</v>
      </c>
      <c r="K655" s="2"/>
      <c r="L655" s="2"/>
      <c r="M655" s="2"/>
      <c r="N655" s="2"/>
      <c r="O655" s="2"/>
      <c r="P655" s="2"/>
      <c r="Q655" s="2"/>
      <c r="R655" s="2"/>
      <c r="S655" s="2"/>
      <c r="T655" s="2"/>
      <c r="U655" s="2"/>
      <c r="V655" s="2"/>
      <c r="W655" s="2"/>
    </row>
    <row r="656" spans="1:23" x14ac:dyDescent="0.25">
      <c r="A656" s="2">
        <v>632</v>
      </c>
      <c r="B656" s="2" t="s">
        <v>1572</v>
      </c>
      <c r="C656" s="4" t="s">
        <v>631</v>
      </c>
      <c r="D656" s="5">
        <v>8.4027777777777771E-2</v>
      </c>
      <c r="E656" s="3">
        <v>499</v>
      </c>
      <c r="F656" s="1"/>
      <c r="G656" s="17"/>
      <c r="H656" s="2">
        <f>499</f>
        <v>499</v>
      </c>
      <c r="I656" s="6">
        <v>1.4004629629629629E-3</v>
      </c>
      <c r="J656" s="7" t="s">
        <v>767</v>
      </c>
      <c r="K656" s="2"/>
      <c r="L656" s="2"/>
      <c r="M656" s="2"/>
      <c r="N656" s="2"/>
      <c r="O656" s="2"/>
      <c r="P656" s="2"/>
      <c r="Q656" s="2"/>
      <c r="R656" s="2"/>
      <c r="S656" s="2"/>
      <c r="T656" s="2"/>
      <c r="U656" s="2"/>
      <c r="V656" s="2"/>
      <c r="W656" s="2"/>
    </row>
    <row r="657" spans="1:23" x14ac:dyDescent="0.25">
      <c r="A657" s="2">
        <v>633</v>
      </c>
      <c r="B657" s="2" t="s">
        <v>1573</v>
      </c>
      <c r="C657" s="4" t="s">
        <v>632</v>
      </c>
      <c r="D657" s="5">
        <v>9.9999999999999992E-2</v>
      </c>
      <c r="E657" s="3">
        <v>390</v>
      </c>
      <c r="F657" s="1"/>
      <c r="G657" s="17"/>
      <c r="H657" s="2">
        <f>390</f>
        <v>390</v>
      </c>
      <c r="I657" s="6">
        <v>1.6666666666666668E-3</v>
      </c>
      <c r="J657" s="7" t="s">
        <v>767</v>
      </c>
      <c r="K657" s="2"/>
      <c r="L657" s="2"/>
      <c r="M657" s="2"/>
      <c r="N657" s="2"/>
      <c r="O657" s="2"/>
      <c r="P657" s="2"/>
      <c r="Q657" s="2"/>
      <c r="R657" s="2"/>
      <c r="S657" s="2"/>
      <c r="T657" s="2"/>
      <c r="U657" s="2"/>
      <c r="V657" s="2"/>
      <c r="W657" s="2"/>
    </row>
    <row r="658" spans="1:23" x14ac:dyDescent="0.25">
      <c r="A658" s="2">
        <v>634</v>
      </c>
      <c r="B658" s="2" t="s">
        <v>1574</v>
      </c>
      <c r="C658" s="4" t="s">
        <v>633</v>
      </c>
      <c r="D658" s="5">
        <v>6.8749999999999992E-2</v>
      </c>
      <c r="E658" s="3">
        <v>275</v>
      </c>
      <c r="F658" s="1"/>
      <c r="G658" s="17"/>
      <c r="H658" s="2">
        <f>275</f>
        <v>275</v>
      </c>
      <c r="I658" s="6">
        <v>1.1458333333333333E-3</v>
      </c>
      <c r="J658" s="7" t="s">
        <v>767</v>
      </c>
      <c r="K658" s="2"/>
      <c r="L658" s="2"/>
      <c r="M658" s="2"/>
      <c r="N658" s="2"/>
      <c r="O658" s="2"/>
      <c r="P658" s="2"/>
      <c r="Q658" s="2"/>
      <c r="R658" s="2"/>
      <c r="S658" s="2"/>
      <c r="T658" s="2"/>
      <c r="U658" s="2"/>
      <c r="V658" s="2"/>
      <c r="W658" s="2"/>
    </row>
    <row r="659" spans="1:23" x14ac:dyDescent="0.25">
      <c r="A659" s="2">
        <v>635</v>
      </c>
      <c r="B659" s="2" t="s">
        <v>1575</v>
      </c>
      <c r="C659" s="4" t="s">
        <v>634</v>
      </c>
      <c r="D659" s="5">
        <v>0.10833333333333334</v>
      </c>
      <c r="E659" s="3">
        <v>822</v>
      </c>
      <c r="F659" s="1"/>
      <c r="G659" s="17"/>
      <c r="H659" s="2">
        <f>822</f>
        <v>822</v>
      </c>
      <c r="I659" s="6">
        <v>1.8055555555555557E-3</v>
      </c>
      <c r="J659" s="7" t="s">
        <v>767</v>
      </c>
      <c r="K659" s="2"/>
      <c r="L659" s="2"/>
      <c r="M659" s="2"/>
      <c r="N659" s="2"/>
      <c r="O659" s="2"/>
      <c r="P659" s="2"/>
      <c r="Q659" s="2"/>
      <c r="R659" s="2"/>
      <c r="S659" s="2"/>
      <c r="T659" s="2"/>
      <c r="U659" s="2"/>
      <c r="V659" s="2"/>
      <c r="W659" s="2"/>
    </row>
    <row r="660" spans="1:23" x14ac:dyDescent="0.25">
      <c r="A660" s="2">
        <v>636</v>
      </c>
      <c r="B660" s="2" t="s">
        <v>1576</v>
      </c>
      <c r="C660" s="4" t="s">
        <v>635</v>
      </c>
      <c r="D660" s="8">
        <v>1.3534722222222222</v>
      </c>
      <c r="E660" s="3" t="s">
        <v>872</v>
      </c>
      <c r="F660" s="1"/>
      <c r="G660" s="17"/>
      <c r="H660" s="2">
        <f>2.2*1000</f>
        <v>2200</v>
      </c>
      <c r="I660" s="6">
        <v>2.255787037037037E-2</v>
      </c>
      <c r="J660" s="7" t="s">
        <v>767</v>
      </c>
      <c r="K660" s="2"/>
      <c r="L660" s="2"/>
      <c r="M660" s="2"/>
      <c r="N660" s="2"/>
      <c r="O660" s="2"/>
      <c r="P660" s="2"/>
      <c r="Q660" s="2"/>
      <c r="R660" s="2"/>
      <c r="S660" s="2"/>
      <c r="T660" s="2"/>
      <c r="U660" s="2"/>
      <c r="V660" s="2"/>
      <c r="W660" s="2"/>
    </row>
    <row r="661" spans="1:23" x14ac:dyDescent="0.25">
      <c r="A661" s="2">
        <v>637</v>
      </c>
      <c r="B661" s="2" t="s">
        <v>1577</v>
      </c>
      <c r="C661" s="4" t="s">
        <v>636</v>
      </c>
      <c r="D661" s="5">
        <v>0.25277777777777777</v>
      </c>
      <c r="E661" s="3" t="s">
        <v>804</v>
      </c>
      <c r="F661" s="1"/>
      <c r="G661" s="17"/>
      <c r="H661" s="2">
        <f>1.3*1000</f>
        <v>1300</v>
      </c>
      <c r="I661" s="6">
        <v>4.2129629629629626E-3</v>
      </c>
      <c r="J661" s="7" t="s">
        <v>767</v>
      </c>
      <c r="K661" s="2"/>
      <c r="L661" s="2"/>
      <c r="M661" s="2"/>
      <c r="N661" s="2"/>
      <c r="O661" s="2"/>
      <c r="P661" s="2"/>
      <c r="Q661" s="2"/>
      <c r="R661" s="2"/>
      <c r="S661" s="2"/>
      <c r="T661" s="2"/>
      <c r="U661" s="2"/>
      <c r="V661" s="2"/>
      <c r="W661" s="2"/>
    </row>
    <row r="662" spans="1:23" x14ac:dyDescent="0.25">
      <c r="A662" s="2">
        <v>638</v>
      </c>
      <c r="B662" s="2" t="s">
        <v>1578</v>
      </c>
      <c r="C662" s="4" t="s">
        <v>637</v>
      </c>
      <c r="D662" s="5">
        <v>0.31666666666666665</v>
      </c>
      <c r="E662" s="3">
        <v>481</v>
      </c>
      <c r="F662" s="1"/>
      <c r="G662" s="17"/>
      <c r="H662" s="2">
        <f>481</f>
        <v>481</v>
      </c>
      <c r="I662" s="6">
        <v>5.2777777777777771E-3</v>
      </c>
      <c r="J662" s="7" t="s">
        <v>767</v>
      </c>
      <c r="K662" s="2"/>
      <c r="L662" s="2"/>
      <c r="M662" s="2"/>
      <c r="N662" s="2"/>
      <c r="O662" s="2"/>
      <c r="P662" s="2"/>
      <c r="Q662" s="2"/>
      <c r="R662" s="2"/>
      <c r="S662" s="2"/>
      <c r="T662" s="2"/>
      <c r="U662" s="2"/>
      <c r="V662" s="2"/>
      <c r="W662" s="2"/>
    </row>
    <row r="663" spans="1:23" x14ac:dyDescent="0.25">
      <c r="A663" s="2">
        <v>639</v>
      </c>
      <c r="B663" s="2" t="s">
        <v>1579</v>
      </c>
      <c r="C663" s="4" t="s">
        <v>638</v>
      </c>
      <c r="D663" s="5">
        <v>3.1944444444444449E-2</v>
      </c>
      <c r="E663" s="3">
        <v>411</v>
      </c>
      <c r="F663" s="1"/>
      <c r="G663" s="17"/>
      <c r="H663" s="2">
        <f>411</f>
        <v>411</v>
      </c>
      <c r="I663" s="6">
        <v>5.3240740740740744E-4</v>
      </c>
      <c r="J663" s="7" t="s">
        <v>767</v>
      </c>
      <c r="K663" s="2"/>
      <c r="L663" s="2"/>
      <c r="M663" s="2"/>
      <c r="N663" s="2"/>
      <c r="O663" s="2"/>
      <c r="P663" s="2"/>
      <c r="Q663" s="2"/>
      <c r="R663" s="2"/>
      <c r="S663" s="2"/>
      <c r="T663" s="2"/>
      <c r="U663" s="2"/>
      <c r="V663" s="2"/>
      <c r="W663" s="2"/>
    </row>
    <row r="664" spans="1:23" x14ac:dyDescent="0.25">
      <c r="A664" s="2">
        <v>640</v>
      </c>
      <c r="B664" s="2" t="s">
        <v>1580</v>
      </c>
      <c r="C664" s="4" t="s">
        <v>639</v>
      </c>
      <c r="D664" s="5">
        <v>6.7361111111111108E-2</v>
      </c>
      <c r="E664" s="3">
        <v>301</v>
      </c>
      <c r="F664" s="1"/>
      <c r="G664" s="17"/>
      <c r="H664" s="2">
        <f>301</f>
        <v>301</v>
      </c>
      <c r="I664" s="6">
        <v>1.1226851851851851E-3</v>
      </c>
      <c r="J664" s="7" t="s">
        <v>767</v>
      </c>
      <c r="K664" s="2"/>
      <c r="L664" s="2"/>
      <c r="M664" s="2"/>
      <c r="N664" s="2"/>
      <c r="O664" s="2"/>
      <c r="P664" s="2"/>
      <c r="Q664" s="2"/>
      <c r="R664" s="2"/>
      <c r="S664" s="2"/>
      <c r="T664" s="2"/>
      <c r="U664" s="2"/>
      <c r="V664" s="2"/>
      <c r="W664" s="2"/>
    </row>
    <row r="665" spans="1:23" x14ac:dyDescent="0.25">
      <c r="A665" s="2">
        <v>641</v>
      </c>
      <c r="B665" s="2" t="s">
        <v>1581</v>
      </c>
      <c r="C665" s="4" t="s">
        <v>640</v>
      </c>
      <c r="D665" s="5">
        <v>0.10416666666666667</v>
      </c>
      <c r="E665" s="3">
        <v>343</v>
      </c>
      <c r="F665" s="1"/>
      <c r="G665" s="17"/>
      <c r="H665" s="2">
        <f>343</f>
        <v>343</v>
      </c>
      <c r="I665" s="6">
        <v>1.736111111111111E-3</v>
      </c>
      <c r="J665" s="7" t="s">
        <v>767</v>
      </c>
      <c r="K665" s="2"/>
      <c r="L665" s="2"/>
      <c r="M665" s="2"/>
      <c r="N665" s="2"/>
      <c r="O665" s="2"/>
      <c r="P665" s="2"/>
      <c r="Q665" s="2"/>
      <c r="R665" s="2"/>
      <c r="S665" s="2"/>
      <c r="T665" s="2"/>
      <c r="U665" s="2"/>
      <c r="V665" s="2"/>
      <c r="W665" s="2"/>
    </row>
    <row r="666" spans="1:23" x14ac:dyDescent="0.25">
      <c r="A666" s="2">
        <v>642</v>
      </c>
      <c r="B666" s="2" t="s">
        <v>1582</v>
      </c>
      <c r="C666" s="4" t="s">
        <v>641</v>
      </c>
      <c r="D666" s="5">
        <v>5.2777777777777778E-2</v>
      </c>
      <c r="E666" s="3">
        <v>816</v>
      </c>
      <c r="F666" s="1"/>
      <c r="G666" s="17"/>
      <c r="H666" s="2">
        <f>816</f>
        <v>816</v>
      </c>
      <c r="I666" s="6">
        <v>8.7962962962962962E-4</v>
      </c>
      <c r="J666" s="7" t="s">
        <v>767</v>
      </c>
      <c r="K666" s="2"/>
      <c r="L666" s="2"/>
      <c r="M666" s="2"/>
      <c r="N666" s="2"/>
      <c r="O666" s="2"/>
      <c r="P666" s="2"/>
      <c r="Q666" s="2"/>
      <c r="R666" s="2"/>
      <c r="S666" s="2"/>
      <c r="T666" s="2"/>
      <c r="U666" s="2"/>
      <c r="V666" s="2"/>
      <c r="W666" s="2"/>
    </row>
    <row r="667" spans="1:23" x14ac:dyDescent="0.25">
      <c r="A667" s="2">
        <v>643</v>
      </c>
      <c r="B667" s="2" t="s">
        <v>1583</v>
      </c>
      <c r="C667" s="4" t="s">
        <v>642</v>
      </c>
      <c r="D667" s="5">
        <v>0.12986111111111112</v>
      </c>
      <c r="E667" s="3">
        <v>443</v>
      </c>
      <c r="F667" s="1"/>
      <c r="G667" s="17"/>
      <c r="H667" s="2">
        <f>443</f>
        <v>443</v>
      </c>
      <c r="I667" s="6">
        <v>2.1643518518518518E-3</v>
      </c>
      <c r="J667" s="7" t="s">
        <v>767</v>
      </c>
      <c r="K667" s="2"/>
      <c r="L667" s="2"/>
      <c r="M667" s="2"/>
      <c r="N667" s="2"/>
      <c r="O667" s="2"/>
      <c r="P667" s="2"/>
      <c r="Q667" s="2"/>
      <c r="R667" s="2"/>
      <c r="S667" s="2"/>
      <c r="T667" s="2"/>
      <c r="U667" s="2"/>
      <c r="V667" s="2"/>
      <c r="W667" s="2"/>
    </row>
    <row r="668" spans="1:23" x14ac:dyDescent="0.25">
      <c r="A668" s="2">
        <v>644</v>
      </c>
      <c r="B668" s="2" t="s">
        <v>1584</v>
      </c>
      <c r="C668" s="4" t="s">
        <v>643</v>
      </c>
      <c r="D668" s="5">
        <v>7.3611111111111113E-2</v>
      </c>
      <c r="E668" s="3">
        <v>467</v>
      </c>
      <c r="F668" s="1"/>
      <c r="G668" s="17"/>
      <c r="H668" s="2">
        <f>467</f>
        <v>467</v>
      </c>
      <c r="I668" s="6">
        <v>1.2268518518518518E-3</v>
      </c>
      <c r="J668" s="7" t="s">
        <v>767</v>
      </c>
      <c r="K668" s="2"/>
      <c r="L668" s="2"/>
      <c r="M668" s="2"/>
      <c r="N668" s="2"/>
      <c r="O668" s="2"/>
      <c r="P668" s="2"/>
      <c r="Q668" s="2"/>
      <c r="R668" s="2"/>
      <c r="S668" s="2"/>
      <c r="T668" s="2"/>
      <c r="U668" s="2"/>
      <c r="V668" s="2"/>
      <c r="W668" s="2"/>
    </row>
    <row r="669" spans="1:23" x14ac:dyDescent="0.25">
      <c r="A669" s="2">
        <v>645</v>
      </c>
      <c r="B669" s="2" t="s">
        <v>1585</v>
      </c>
      <c r="C669" s="4" t="s">
        <v>644</v>
      </c>
      <c r="D669" s="5">
        <v>0.15277777777777776</v>
      </c>
      <c r="E669" s="3">
        <v>360</v>
      </c>
      <c r="F669" s="1"/>
      <c r="G669" s="17"/>
      <c r="H669" s="2">
        <f>360</f>
        <v>360</v>
      </c>
      <c r="I669" s="6">
        <v>2.5462962962962961E-3</v>
      </c>
      <c r="J669" s="7" t="s">
        <v>767</v>
      </c>
      <c r="K669" s="2"/>
      <c r="L669" s="2"/>
      <c r="M669" s="2"/>
      <c r="N669" s="2"/>
      <c r="O669" s="2"/>
      <c r="P669" s="2"/>
      <c r="Q669" s="2"/>
      <c r="R669" s="2"/>
      <c r="S669" s="2"/>
      <c r="T669" s="2"/>
      <c r="U669" s="2"/>
      <c r="V669" s="2"/>
      <c r="W669" s="2"/>
    </row>
    <row r="670" spans="1:23" x14ac:dyDescent="0.25">
      <c r="A670" s="2">
        <v>646</v>
      </c>
      <c r="B670" s="2" t="s">
        <v>1586</v>
      </c>
      <c r="C670" s="4" t="s">
        <v>645</v>
      </c>
      <c r="D670" s="5">
        <v>0.25486111111111109</v>
      </c>
      <c r="E670" s="3">
        <v>771</v>
      </c>
      <c r="F670" s="1"/>
      <c r="G670" s="17"/>
      <c r="H670" s="2">
        <f>771</f>
        <v>771</v>
      </c>
      <c r="I670" s="6">
        <v>4.2476851851851851E-3</v>
      </c>
      <c r="J670" s="7" t="s">
        <v>767</v>
      </c>
      <c r="K670" s="2"/>
      <c r="L670" s="2"/>
      <c r="M670" s="2"/>
      <c r="N670" s="2"/>
      <c r="O670" s="2"/>
      <c r="P670" s="2"/>
      <c r="Q670" s="2"/>
      <c r="R670" s="2"/>
      <c r="S670" s="2"/>
      <c r="T670" s="2"/>
      <c r="U670" s="2"/>
      <c r="V670" s="2"/>
      <c r="W670" s="2"/>
    </row>
    <row r="671" spans="1:23" x14ac:dyDescent="0.25">
      <c r="A671" s="2">
        <v>647</v>
      </c>
      <c r="B671" s="2" t="s">
        <v>1587</v>
      </c>
      <c r="C671" s="4" t="s">
        <v>646</v>
      </c>
      <c r="D671" s="5">
        <v>0.12638888888888888</v>
      </c>
      <c r="E671" s="3">
        <v>546</v>
      </c>
      <c r="F671" s="1"/>
      <c r="G671" s="17"/>
      <c r="H671" s="2">
        <f>546</f>
        <v>546</v>
      </c>
      <c r="I671" s="6">
        <v>2.1064814814814813E-3</v>
      </c>
      <c r="J671" s="7" t="s">
        <v>767</v>
      </c>
      <c r="K671" s="2"/>
      <c r="L671" s="2"/>
      <c r="M671" s="2"/>
      <c r="N671" s="2"/>
      <c r="O671" s="2"/>
      <c r="P671" s="2"/>
      <c r="Q671" s="2"/>
      <c r="R671" s="2"/>
      <c r="S671" s="2"/>
      <c r="T671" s="2"/>
      <c r="U671" s="2"/>
      <c r="V671" s="2"/>
      <c r="W671" s="2"/>
    </row>
    <row r="672" spans="1:23" x14ac:dyDescent="0.25">
      <c r="A672" s="2">
        <v>648</v>
      </c>
      <c r="B672" s="2" t="s">
        <v>1588</v>
      </c>
      <c r="C672" s="4" t="s">
        <v>647</v>
      </c>
      <c r="D672" s="5">
        <v>0.21319444444444444</v>
      </c>
      <c r="E672" s="3" t="s">
        <v>810</v>
      </c>
      <c r="F672" s="1"/>
      <c r="G672" s="17"/>
      <c r="H672" s="2">
        <f>2.5*1000</f>
        <v>2500</v>
      </c>
      <c r="I672" s="6">
        <v>3.5532407407407405E-3</v>
      </c>
      <c r="J672" s="7" t="s">
        <v>767</v>
      </c>
      <c r="K672" s="2"/>
      <c r="L672" s="2"/>
      <c r="M672" s="2"/>
      <c r="N672" s="2"/>
      <c r="O672" s="2"/>
      <c r="P672" s="2"/>
      <c r="Q672" s="2"/>
      <c r="R672" s="2"/>
      <c r="S672" s="2"/>
      <c r="T672" s="2"/>
      <c r="U672" s="2"/>
      <c r="V672" s="2"/>
      <c r="W672" s="2"/>
    </row>
    <row r="673" spans="1:23" x14ac:dyDescent="0.25">
      <c r="A673" s="2">
        <v>649</v>
      </c>
      <c r="B673" s="2" t="s">
        <v>1589</v>
      </c>
      <c r="C673" s="4" t="s">
        <v>648</v>
      </c>
      <c r="D673" s="5">
        <v>8.2638888888888887E-2</v>
      </c>
      <c r="E673" s="3">
        <v>570</v>
      </c>
      <c r="F673" s="1"/>
      <c r="G673" s="17"/>
      <c r="H673" s="2">
        <f>570</f>
        <v>570</v>
      </c>
      <c r="I673" s="6">
        <v>1.3773148148148147E-3</v>
      </c>
      <c r="J673" s="7" t="s">
        <v>767</v>
      </c>
      <c r="K673" s="2"/>
      <c r="L673" s="2"/>
      <c r="M673" s="2"/>
      <c r="N673" s="2"/>
      <c r="O673" s="2"/>
      <c r="P673" s="2"/>
      <c r="Q673" s="2"/>
      <c r="R673" s="2"/>
      <c r="S673" s="2"/>
      <c r="T673" s="2"/>
      <c r="U673" s="2"/>
      <c r="V673" s="2"/>
      <c r="W673" s="2"/>
    </row>
    <row r="674" spans="1:23" x14ac:dyDescent="0.25">
      <c r="A674" s="2">
        <v>650</v>
      </c>
      <c r="B674" s="2" t="s">
        <v>1590</v>
      </c>
      <c r="C674" s="4" t="s">
        <v>649</v>
      </c>
      <c r="D674" s="5">
        <v>0.11527777777777777</v>
      </c>
      <c r="E674" s="3" t="s">
        <v>829</v>
      </c>
      <c r="F674" s="1"/>
      <c r="G674" s="17"/>
      <c r="H674" s="2">
        <f>2.6*1000</f>
        <v>2600</v>
      </c>
      <c r="I674" s="6">
        <v>1.9212962962962962E-3</v>
      </c>
      <c r="J674" s="7" t="s">
        <v>767</v>
      </c>
      <c r="K674" s="2"/>
      <c r="L674" s="2"/>
      <c r="M674" s="2"/>
      <c r="N674" s="2"/>
      <c r="O674" s="2"/>
      <c r="P674" s="2"/>
      <c r="Q674" s="2"/>
      <c r="R674" s="2"/>
      <c r="S674" s="2"/>
      <c r="T674" s="2"/>
      <c r="U674" s="2"/>
      <c r="V674" s="2"/>
      <c r="W674" s="2"/>
    </row>
    <row r="675" spans="1:23" x14ac:dyDescent="0.25">
      <c r="A675" s="2">
        <v>651</v>
      </c>
      <c r="B675" s="2" t="s">
        <v>1591</v>
      </c>
      <c r="C675" s="4" t="s">
        <v>650</v>
      </c>
      <c r="D675" s="5">
        <v>4.8611111111111112E-2</v>
      </c>
      <c r="E675" s="3">
        <v>173</v>
      </c>
      <c r="F675" s="1"/>
      <c r="G675" s="17"/>
      <c r="H675" s="2">
        <f>173</f>
        <v>173</v>
      </c>
      <c r="I675" s="6">
        <v>8.1018518518518516E-4</v>
      </c>
      <c r="J675" s="7" t="s">
        <v>767</v>
      </c>
      <c r="K675" s="2"/>
      <c r="L675" s="2"/>
      <c r="M675" s="2"/>
      <c r="N675" s="2"/>
      <c r="O675" s="2"/>
      <c r="P675" s="2"/>
      <c r="Q675" s="2"/>
      <c r="R675" s="2"/>
      <c r="S675" s="2"/>
      <c r="T675" s="2"/>
      <c r="U675" s="2"/>
      <c r="V675" s="2"/>
      <c r="W675" s="2"/>
    </row>
    <row r="676" spans="1:23" x14ac:dyDescent="0.25">
      <c r="A676" s="2">
        <v>652</v>
      </c>
      <c r="B676" s="2" t="s">
        <v>1592</v>
      </c>
      <c r="C676" s="4" t="s">
        <v>651</v>
      </c>
      <c r="D676" s="5">
        <v>0.24652777777777779</v>
      </c>
      <c r="E676" s="3">
        <v>789</v>
      </c>
      <c r="F676" s="1"/>
      <c r="G676" s="17"/>
      <c r="H676" s="2">
        <f>789</f>
        <v>789</v>
      </c>
      <c r="I676" s="6">
        <v>4.108796296296297E-3</v>
      </c>
      <c r="J676" s="7" t="s">
        <v>767</v>
      </c>
      <c r="K676" s="2"/>
      <c r="L676" s="2"/>
      <c r="M676" s="2"/>
      <c r="N676" s="2"/>
      <c r="O676" s="2"/>
      <c r="P676" s="2"/>
      <c r="Q676" s="2"/>
      <c r="R676" s="2"/>
      <c r="S676" s="2"/>
      <c r="T676" s="2"/>
      <c r="U676" s="2"/>
      <c r="V676" s="2"/>
      <c r="W676" s="2"/>
    </row>
    <row r="677" spans="1:23" x14ac:dyDescent="0.25">
      <c r="A677" s="2">
        <v>653</v>
      </c>
      <c r="B677" s="2" t="s">
        <v>1593</v>
      </c>
      <c r="C677" s="4" t="s">
        <v>652</v>
      </c>
      <c r="D677" s="9">
        <v>9.2048611111111109E-2</v>
      </c>
      <c r="E677" s="3" t="s">
        <v>797</v>
      </c>
      <c r="F677" s="1"/>
      <c r="G677" s="17"/>
      <c r="H677" s="2">
        <f>15*1000</f>
        <v>15000</v>
      </c>
      <c r="I677" s="6">
        <v>9.2048611111111109E-2</v>
      </c>
      <c r="J677" s="7" t="s">
        <v>767</v>
      </c>
      <c r="K677" s="2"/>
      <c r="L677" s="2"/>
      <c r="M677" s="2"/>
      <c r="N677" s="2"/>
      <c r="O677" s="2"/>
      <c r="P677" s="2"/>
      <c r="Q677" s="2"/>
      <c r="R677" s="2"/>
      <c r="S677" s="2"/>
      <c r="T677" s="2"/>
      <c r="U677" s="2"/>
      <c r="V677" s="2"/>
      <c r="W677" s="2"/>
    </row>
    <row r="678" spans="1:23" x14ac:dyDescent="0.25">
      <c r="A678" s="2">
        <v>654</v>
      </c>
      <c r="B678" s="2" t="s">
        <v>1594</v>
      </c>
      <c r="C678" s="4" t="s">
        <v>653</v>
      </c>
      <c r="D678" s="5">
        <v>0.10902777777777778</v>
      </c>
      <c r="E678" s="3" t="s">
        <v>851</v>
      </c>
      <c r="F678" s="1"/>
      <c r="G678" s="17"/>
      <c r="H678" s="2">
        <f>1.6*1000</f>
        <v>1600</v>
      </c>
      <c r="I678" s="6">
        <v>1.8171296296296297E-3</v>
      </c>
      <c r="J678" s="7" t="s">
        <v>767</v>
      </c>
      <c r="K678" s="2"/>
      <c r="L678" s="2"/>
      <c r="M678" s="2"/>
      <c r="N678" s="2"/>
      <c r="O678" s="2"/>
      <c r="P678" s="2"/>
      <c r="Q678" s="2"/>
      <c r="R678" s="2"/>
      <c r="S678" s="2"/>
      <c r="T678" s="2"/>
      <c r="U678" s="2"/>
      <c r="V678" s="2"/>
      <c r="W678" s="2"/>
    </row>
    <row r="679" spans="1:23" x14ac:dyDescent="0.25">
      <c r="A679" s="2">
        <v>655</v>
      </c>
      <c r="B679" s="2" t="s">
        <v>1595</v>
      </c>
      <c r="C679" s="4" t="s">
        <v>654</v>
      </c>
      <c r="D679" s="5">
        <v>7.2916666666666671E-2</v>
      </c>
      <c r="E679" s="3" t="s">
        <v>808</v>
      </c>
      <c r="F679" s="1"/>
      <c r="G679" s="17"/>
      <c r="H679" s="2">
        <f>1.2*1000</f>
        <v>1200</v>
      </c>
      <c r="I679" s="6">
        <v>1.2152777777777778E-3</v>
      </c>
      <c r="J679" s="7" t="s">
        <v>768</v>
      </c>
      <c r="K679" s="2"/>
      <c r="L679" s="2"/>
      <c r="M679" s="2"/>
      <c r="N679" s="2"/>
      <c r="O679" s="2"/>
      <c r="P679" s="2"/>
      <c r="Q679" s="2"/>
      <c r="R679" s="2"/>
      <c r="S679" s="2"/>
      <c r="T679" s="2"/>
      <c r="U679" s="2"/>
      <c r="V679" s="2"/>
      <c r="W679" s="2"/>
    </row>
    <row r="680" spans="1:23" x14ac:dyDescent="0.25">
      <c r="A680" s="2">
        <v>656</v>
      </c>
      <c r="B680" s="2" t="s">
        <v>1596</v>
      </c>
      <c r="C680" s="4" t="s">
        <v>655</v>
      </c>
      <c r="D680" s="5">
        <v>0.22777777777777777</v>
      </c>
      <c r="E680" s="3" t="s">
        <v>806</v>
      </c>
      <c r="F680" s="1"/>
      <c r="G680" s="17"/>
      <c r="H680" s="2">
        <f>2.3*1000</f>
        <v>2300</v>
      </c>
      <c r="I680" s="6">
        <v>3.7962962962962963E-3</v>
      </c>
      <c r="J680" s="7" t="s">
        <v>768</v>
      </c>
      <c r="K680" s="2"/>
      <c r="L680" s="2"/>
      <c r="M680" s="2"/>
      <c r="N680" s="2"/>
      <c r="O680" s="2"/>
      <c r="P680" s="2"/>
      <c r="Q680" s="2"/>
      <c r="R680" s="2"/>
      <c r="S680" s="2"/>
      <c r="T680" s="2"/>
      <c r="U680" s="2"/>
      <c r="V680" s="2"/>
      <c r="W680" s="2"/>
    </row>
    <row r="681" spans="1:23" x14ac:dyDescent="0.25">
      <c r="A681" s="2">
        <v>657</v>
      </c>
      <c r="B681" s="2" t="s">
        <v>1597</v>
      </c>
      <c r="C681" s="4" t="s">
        <v>656</v>
      </c>
      <c r="D681" s="5">
        <v>0.77500000000000002</v>
      </c>
      <c r="E681" s="3" t="s">
        <v>829</v>
      </c>
      <c r="F681" s="1"/>
      <c r="G681" s="17"/>
      <c r="H681" s="2">
        <f>2.6*1000</f>
        <v>2600</v>
      </c>
      <c r="I681" s="6">
        <v>1.2916666666666667E-2</v>
      </c>
      <c r="J681" s="7" t="s">
        <v>768</v>
      </c>
      <c r="K681" s="2"/>
      <c r="L681" s="2"/>
      <c r="M681" s="2"/>
      <c r="N681" s="2"/>
      <c r="O681" s="2"/>
      <c r="P681" s="2"/>
      <c r="Q681" s="2"/>
      <c r="R681" s="2"/>
      <c r="S681" s="2"/>
      <c r="T681" s="2"/>
      <c r="U681" s="2"/>
      <c r="V681" s="2"/>
      <c r="W681" s="2"/>
    </row>
    <row r="682" spans="1:23" x14ac:dyDescent="0.25">
      <c r="A682" s="2">
        <v>658</v>
      </c>
      <c r="B682" s="2" t="s">
        <v>1598</v>
      </c>
      <c r="C682" s="4" t="s">
        <v>657</v>
      </c>
      <c r="D682" s="5">
        <v>0.24027777777777778</v>
      </c>
      <c r="E682" s="3" t="s">
        <v>817</v>
      </c>
      <c r="F682" s="1"/>
      <c r="G682" s="17"/>
      <c r="H682" s="2">
        <f>5.8*1000</f>
        <v>5800</v>
      </c>
      <c r="I682" s="6">
        <v>4.0046296296296297E-3</v>
      </c>
      <c r="J682" s="7" t="s">
        <v>768</v>
      </c>
      <c r="K682" s="2"/>
      <c r="L682" s="2"/>
      <c r="M682" s="2"/>
      <c r="N682" s="2"/>
      <c r="O682" s="2"/>
      <c r="P682" s="2"/>
      <c r="Q682" s="2"/>
      <c r="R682" s="2"/>
      <c r="S682" s="2"/>
      <c r="T682" s="2"/>
      <c r="U682" s="2"/>
      <c r="V682" s="2"/>
      <c r="W682" s="2"/>
    </row>
    <row r="683" spans="1:23" x14ac:dyDescent="0.25">
      <c r="A683" s="2">
        <v>659</v>
      </c>
      <c r="B683" s="2" t="s">
        <v>1599</v>
      </c>
      <c r="C683" s="4" t="s">
        <v>658</v>
      </c>
      <c r="D683" s="5">
        <v>0.11180555555555556</v>
      </c>
      <c r="E683" s="3" t="s">
        <v>827</v>
      </c>
      <c r="F683" s="1"/>
      <c r="G683" s="17"/>
      <c r="H683" s="2">
        <f>1.4*1000</f>
        <v>1400</v>
      </c>
      <c r="I683" s="6">
        <v>1.8634259259259261E-3</v>
      </c>
      <c r="J683" s="7" t="s">
        <v>768</v>
      </c>
      <c r="K683" s="2"/>
      <c r="L683" s="2"/>
      <c r="M683" s="2"/>
      <c r="N683" s="2"/>
      <c r="O683" s="2"/>
      <c r="P683" s="2"/>
      <c r="Q683" s="2"/>
      <c r="R683" s="2"/>
      <c r="S683" s="2"/>
      <c r="T683" s="2"/>
      <c r="U683" s="2"/>
      <c r="V683" s="2"/>
      <c r="W683" s="2"/>
    </row>
    <row r="684" spans="1:23" x14ac:dyDescent="0.25">
      <c r="A684" s="2">
        <v>660</v>
      </c>
      <c r="B684" s="2" t="s">
        <v>1600</v>
      </c>
      <c r="C684" s="4" t="s">
        <v>659</v>
      </c>
      <c r="D684" s="5">
        <v>9.375E-2</v>
      </c>
      <c r="E684" s="3">
        <v>773</v>
      </c>
      <c r="F684" s="1"/>
      <c r="G684" s="17"/>
      <c r="H684" s="2">
        <f>773</f>
        <v>773</v>
      </c>
      <c r="I684" s="6">
        <v>1.5624999999999999E-3</v>
      </c>
      <c r="J684" s="7" t="s">
        <v>768</v>
      </c>
      <c r="K684" s="2"/>
      <c r="L684" s="2"/>
      <c r="M684" s="2"/>
      <c r="N684" s="2"/>
      <c r="O684" s="2"/>
      <c r="P684" s="2"/>
      <c r="Q684" s="2"/>
      <c r="R684" s="2"/>
      <c r="S684" s="2"/>
      <c r="T684" s="2"/>
      <c r="U684" s="2"/>
      <c r="V684" s="2"/>
      <c r="W684" s="2"/>
    </row>
    <row r="685" spans="1:23" x14ac:dyDescent="0.25">
      <c r="A685" s="2">
        <v>661</v>
      </c>
      <c r="B685" s="2" t="s">
        <v>1601</v>
      </c>
      <c r="C685" s="4" t="s">
        <v>660</v>
      </c>
      <c r="D685" s="5">
        <v>0.48194444444444445</v>
      </c>
      <c r="E685" s="3" t="s">
        <v>789</v>
      </c>
      <c r="F685" s="1"/>
      <c r="G685" s="17"/>
      <c r="H685" s="2">
        <f>1*1000</f>
        <v>1000</v>
      </c>
      <c r="I685" s="6">
        <v>8.0324074074074065E-3</v>
      </c>
      <c r="J685" s="7" t="s">
        <v>768</v>
      </c>
      <c r="K685" s="2"/>
      <c r="L685" s="2"/>
      <c r="M685" s="2"/>
      <c r="N685" s="2"/>
      <c r="O685" s="2"/>
      <c r="P685" s="2"/>
      <c r="Q685" s="2"/>
      <c r="R685" s="2"/>
      <c r="S685" s="2"/>
      <c r="T685" s="2"/>
      <c r="U685" s="2"/>
      <c r="V685" s="2"/>
      <c r="W685" s="2"/>
    </row>
    <row r="686" spans="1:23" x14ac:dyDescent="0.25">
      <c r="A686" s="2">
        <v>662</v>
      </c>
      <c r="B686" s="2" t="s">
        <v>1602</v>
      </c>
      <c r="C686" s="4" t="s">
        <v>661</v>
      </c>
      <c r="D686" s="5">
        <v>6.5972222222222224E-2</v>
      </c>
      <c r="E686" s="3">
        <v>536</v>
      </c>
      <c r="F686" s="1"/>
      <c r="G686" s="17"/>
      <c r="H686" s="2">
        <f>536</f>
        <v>536</v>
      </c>
      <c r="I686" s="6">
        <v>1.0995370370370371E-3</v>
      </c>
      <c r="J686" s="7" t="s">
        <v>768</v>
      </c>
      <c r="K686" s="2"/>
      <c r="L686" s="2"/>
      <c r="M686" s="2"/>
      <c r="N686" s="2"/>
      <c r="O686" s="2"/>
      <c r="P686" s="2"/>
      <c r="Q686" s="2"/>
      <c r="R686" s="2"/>
      <c r="S686" s="2"/>
      <c r="T686" s="2"/>
      <c r="U686" s="2"/>
      <c r="V686" s="2"/>
      <c r="W686" s="2"/>
    </row>
    <row r="687" spans="1:23" x14ac:dyDescent="0.25">
      <c r="A687" s="2">
        <v>663</v>
      </c>
      <c r="B687" s="2" t="s">
        <v>1603</v>
      </c>
      <c r="C687" s="4" t="s">
        <v>662</v>
      </c>
      <c r="D687" s="5">
        <v>0.11666666666666665</v>
      </c>
      <c r="E687" s="3">
        <v>912</v>
      </c>
      <c r="F687" s="1"/>
      <c r="G687" s="17"/>
      <c r="H687" s="2">
        <f>912</f>
        <v>912</v>
      </c>
      <c r="I687" s="6">
        <v>1.9444444444444442E-3</v>
      </c>
      <c r="J687" s="7" t="s">
        <v>768</v>
      </c>
      <c r="K687" s="2"/>
      <c r="L687" s="2"/>
      <c r="M687" s="2"/>
      <c r="N687" s="2"/>
      <c r="O687" s="2"/>
      <c r="P687" s="2"/>
      <c r="Q687" s="2"/>
      <c r="R687" s="2"/>
      <c r="S687" s="2"/>
      <c r="T687" s="2"/>
      <c r="U687" s="2"/>
      <c r="V687" s="2"/>
      <c r="W687" s="2"/>
    </row>
    <row r="688" spans="1:23" x14ac:dyDescent="0.25">
      <c r="A688" s="2">
        <v>664</v>
      </c>
      <c r="B688" s="2" t="s">
        <v>1604</v>
      </c>
      <c r="C688" s="4" t="s">
        <v>663</v>
      </c>
      <c r="D688" s="9">
        <v>4.3020833333333335E-2</v>
      </c>
      <c r="E688" s="3" t="s">
        <v>824</v>
      </c>
      <c r="F688" s="1"/>
      <c r="G688" s="17"/>
      <c r="H688" s="2">
        <f>4.1*1000</f>
        <v>4100</v>
      </c>
      <c r="I688" s="6">
        <v>4.3020833333333335E-2</v>
      </c>
      <c r="J688" s="7" t="s">
        <v>768</v>
      </c>
      <c r="K688" s="2"/>
      <c r="L688" s="2"/>
      <c r="M688" s="2"/>
      <c r="N688" s="2"/>
      <c r="O688" s="2"/>
      <c r="P688" s="2"/>
      <c r="Q688" s="2"/>
      <c r="R688" s="2"/>
      <c r="S688" s="2"/>
      <c r="T688" s="2"/>
      <c r="U688" s="2"/>
      <c r="V688" s="2"/>
      <c r="W688" s="2"/>
    </row>
    <row r="689" spans="1:23" x14ac:dyDescent="0.25">
      <c r="A689" s="2">
        <v>665</v>
      </c>
      <c r="B689" s="2" t="s">
        <v>1605</v>
      </c>
      <c r="C689" s="4" t="s">
        <v>664</v>
      </c>
      <c r="D689" s="5">
        <v>9.4444444444444442E-2</v>
      </c>
      <c r="E689" s="3">
        <v>728</v>
      </c>
      <c r="F689" s="1"/>
      <c r="G689" s="17"/>
      <c r="H689" s="2">
        <f>728</f>
        <v>728</v>
      </c>
      <c r="I689" s="6">
        <v>1.5740740740740741E-3</v>
      </c>
      <c r="J689" s="7" t="s">
        <v>768</v>
      </c>
      <c r="K689" s="2"/>
      <c r="L689" s="2"/>
      <c r="M689" s="2"/>
      <c r="N689" s="2"/>
      <c r="O689" s="2"/>
      <c r="P689" s="2"/>
      <c r="Q689" s="2"/>
      <c r="R689" s="2"/>
      <c r="S689" s="2"/>
      <c r="T689" s="2"/>
      <c r="U689" s="2"/>
      <c r="V689" s="2"/>
      <c r="W689" s="2"/>
    </row>
    <row r="690" spans="1:23" x14ac:dyDescent="0.25">
      <c r="A690" s="2">
        <v>666</v>
      </c>
      <c r="B690" s="2" t="s">
        <v>1606</v>
      </c>
      <c r="C690" s="4" t="s">
        <v>665</v>
      </c>
      <c r="D690" s="5">
        <v>0.14444444444444446</v>
      </c>
      <c r="E690" s="3" t="s">
        <v>832</v>
      </c>
      <c r="F690" s="1"/>
      <c r="G690" s="17"/>
      <c r="H690" s="2">
        <f>2.7*1000</f>
        <v>2700</v>
      </c>
      <c r="I690" s="6">
        <v>2.4074074074074076E-3</v>
      </c>
      <c r="J690" s="7" t="s">
        <v>768</v>
      </c>
      <c r="K690" s="2"/>
      <c r="L690" s="2"/>
      <c r="M690" s="2"/>
      <c r="N690" s="2"/>
      <c r="O690" s="2"/>
      <c r="P690" s="2"/>
      <c r="Q690" s="2"/>
      <c r="R690" s="2"/>
      <c r="S690" s="2"/>
      <c r="T690" s="2"/>
      <c r="U690" s="2"/>
      <c r="V690" s="2"/>
      <c r="W690" s="2"/>
    </row>
    <row r="691" spans="1:23" x14ac:dyDescent="0.25">
      <c r="A691" s="2">
        <v>667</v>
      </c>
      <c r="B691" s="2" t="s">
        <v>1607</v>
      </c>
      <c r="C691" s="4" t="s">
        <v>666</v>
      </c>
      <c r="D691" s="5">
        <v>0.12708333333333333</v>
      </c>
      <c r="E691" s="3" t="s">
        <v>794</v>
      </c>
      <c r="F691" s="1"/>
      <c r="G691" s="17"/>
      <c r="H691" s="2">
        <f>2.4*1000</f>
        <v>2400</v>
      </c>
      <c r="I691" s="6">
        <v>2.1180555555555553E-3</v>
      </c>
      <c r="J691" s="7" t="s">
        <v>768</v>
      </c>
      <c r="K691" s="2"/>
      <c r="L691" s="2"/>
      <c r="M691" s="2"/>
      <c r="N691" s="2"/>
      <c r="O691" s="2"/>
      <c r="P691" s="2"/>
      <c r="Q691" s="2"/>
      <c r="R691" s="2"/>
      <c r="S691" s="2"/>
      <c r="T691" s="2"/>
      <c r="U691" s="2"/>
      <c r="V691" s="2"/>
      <c r="W691" s="2"/>
    </row>
    <row r="692" spans="1:23" x14ac:dyDescent="0.25">
      <c r="A692" s="2">
        <v>668</v>
      </c>
      <c r="B692" s="2" t="s">
        <v>1608</v>
      </c>
      <c r="C692" s="4" t="s">
        <v>667</v>
      </c>
      <c r="D692" s="5">
        <v>0.41666666666666669</v>
      </c>
      <c r="E692" s="3" t="s">
        <v>848</v>
      </c>
      <c r="F692" s="1"/>
      <c r="G692" s="17"/>
      <c r="H692" s="2">
        <f>2.8*1000</f>
        <v>2800</v>
      </c>
      <c r="I692" s="6">
        <v>6.9444444444444441E-3</v>
      </c>
      <c r="J692" s="7" t="s">
        <v>768</v>
      </c>
      <c r="K692" s="2"/>
      <c r="L692" s="2"/>
      <c r="M692" s="2"/>
      <c r="N692" s="2"/>
      <c r="O692" s="2"/>
      <c r="P692" s="2"/>
      <c r="Q692" s="2"/>
      <c r="R692" s="2"/>
      <c r="S692" s="2"/>
      <c r="T692" s="2"/>
      <c r="U692" s="2"/>
      <c r="V692" s="2"/>
      <c r="W692" s="2"/>
    </row>
    <row r="693" spans="1:23" x14ac:dyDescent="0.25">
      <c r="A693" s="2">
        <v>669</v>
      </c>
      <c r="B693" s="2" t="s">
        <v>1609</v>
      </c>
      <c r="C693" s="4" t="s">
        <v>668</v>
      </c>
      <c r="D693" s="9">
        <v>5.6435185185185179E-2</v>
      </c>
      <c r="E693" s="3" t="s">
        <v>796</v>
      </c>
      <c r="F693" s="1"/>
      <c r="G693" s="17"/>
      <c r="H693" s="2">
        <f>14*1000</f>
        <v>14000</v>
      </c>
      <c r="I693" s="6">
        <v>5.6435185185185179E-2</v>
      </c>
      <c r="J693" s="7" t="s">
        <v>769</v>
      </c>
      <c r="K693" s="2"/>
      <c r="L693" s="2"/>
      <c r="M693" s="2"/>
      <c r="N693" s="2"/>
      <c r="O693" s="2"/>
      <c r="P693" s="2"/>
      <c r="Q693" s="2"/>
      <c r="R693" s="2"/>
      <c r="S693" s="2"/>
      <c r="T693" s="2"/>
      <c r="U693" s="2"/>
      <c r="V693" s="2"/>
      <c r="W693" s="2"/>
    </row>
    <row r="694" spans="1:23" x14ac:dyDescent="0.25">
      <c r="A694" s="2">
        <v>670</v>
      </c>
      <c r="B694" s="2" t="s">
        <v>1610</v>
      </c>
      <c r="C694" s="4" t="s">
        <v>669</v>
      </c>
      <c r="D694" s="9">
        <v>6.3055555555555545E-2</v>
      </c>
      <c r="E694" s="3" t="s">
        <v>797</v>
      </c>
      <c r="F694" s="1"/>
      <c r="G694" s="17"/>
      <c r="H694" s="2">
        <f>15*1000</f>
        <v>15000</v>
      </c>
      <c r="I694" s="6">
        <v>6.3055555555555545E-2</v>
      </c>
      <c r="J694" s="7" t="s">
        <v>769</v>
      </c>
      <c r="K694" s="2"/>
      <c r="L694" s="2"/>
      <c r="M694" s="2"/>
      <c r="N694" s="2"/>
      <c r="O694" s="2"/>
      <c r="P694" s="2"/>
      <c r="Q694" s="2"/>
      <c r="R694" s="2"/>
      <c r="S694" s="2"/>
      <c r="T694" s="2"/>
      <c r="U694" s="2"/>
      <c r="V694" s="2"/>
      <c r="W694" s="2"/>
    </row>
    <row r="695" spans="1:23" x14ac:dyDescent="0.25">
      <c r="A695" s="2">
        <v>671</v>
      </c>
      <c r="B695" s="2" t="s">
        <v>1611</v>
      </c>
      <c r="C695" s="4" t="s">
        <v>670</v>
      </c>
      <c r="D695" s="9">
        <v>5.9907407407407409E-2</v>
      </c>
      <c r="E695" s="3" t="s">
        <v>842</v>
      </c>
      <c r="F695" s="1"/>
      <c r="G695" s="17"/>
      <c r="H695" s="2">
        <f>6.8*1000</f>
        <v>6800</v>
      </c>
      <c r="I695" s="6">
        <v>5.9907407407407409E-2</v>
      </c>
      <c r="J695" s="7" t="s">
        <v>769</v>
      </c>
      <c r="K695" s="2"/>
      <c r="L695" s="2"/>
      <c r="M695" s="2"/>
      <c r="N695" s="2"/>
      <c r="O695" s="2"/>
      <c r="P695" s="2"/>
      <c r="Q695" s="2"/>
      <c r="R695" s="2"/>
      <c r="S695" s="2"/>
      <c r="T695" s="2"/>
      <c r="U695" s="2"/>
      <c r="V695" s="2"/>
      <c r="W695" s="2"/>
    </row>
    <row r="696" spans="1:23" x14ac:dyDescent="0.25">
      <c r="A696" s="2">
        <v>672</v>
      </c>
      <c r="B696" s="2" t="s">
        <v>1612</v>
      </c>
      <c r="C696" s="4" t="s">
        <v>671</v>
      </c>
      <c r="D696" s="8">
        <v>1.4895833333333333</v>
      </c>
      <c r="E696" s="3" t="s">
        <v>864</v>
      </c>
      <c r="F696" s="1"/>
      <c r="G696" s="17"/>
      <c r="H696" s="2">
        <f>27*1000</f>
        <v>27000</v>
      </c>
      <c r="I696" s="6">
        <v>2.4826388888888887E-2</v>
      </c>
      <c r="J696" s="7" t="s">
        <v>769</v>
      </c>
      <c r="K696" s="2"/>
      <c r="L696" s="2"/>
      <c r="M696" s="2"/>
      <c r="N696" s="2"/>
      <c r="O696" s="2"/>
      <c r="P696" s="2"/>
      <c r="Q696" s="2"/>
      <c r="R696" s="2"/>
      <c r="S696" s="2"/>
      <c r="T696" s="2"/>
      <c r="U696" s="2"/>
      <c r="V696" s="2"/>
      <c r="W696" s="2"/>
    </row>
    <row r="697" spans="1:23" x14ac:dyDescent="0.25">
      <c r="A697" s="2">
        <v>673</v>
      </c>
      <c r="B697" s="2" t="s">
        <v>1613</v>
      </c>
      <c r="C697" s="4" t="s">
        <v>672</v>
      </c>
      <c r="D697" s="8">
        <v>1.7138888888888888</v>
      </c>
      <c r="E697" s="3" t="s">
        <v>784</v>
      </c>
      <c r="F697" s="1"/>
      <c r="G697" s="17"/>
      <c r="H697" s="2">
        <f>10*1000</f>
        <v>10000</v>
      </c>
      <c r="I697" s="6">
        <v>2.8564814814814817E-2</v>
      </c>
      <c r="J697" s="7" t="s">
        <v>770</v>
      </c>
      <c r="K697" s="2"/>
      <c r="L697" s="2"/>
      <c r="M697" s="2"/>
      <c r="N697" s="2"/>
      <c r="O697" s="2"/>
      <c r="P697" s="2"/>
      <c r="Q697" s="2"/>
      <c r="R697" s="2"/>
      <c r="S697" s="2"/>
      <c r="T697" s="2"/>
      <c r="U697" s="2"/>
      <c r="V697" s="2"/>
      <c r="W697" s="2"/>
    </row>
    <row r="698" spans="1:23" x14ac:dyDescent="0.25">
      <c r="A698" s="2">
        <v>674</v>
      </c>
      <c r="B698" s="2" t="s">
        <v>1614</v>
      </c>
      <c r="C698" s="4" t="s">
        <v>673</v>
      </c>
      <c r="D698" s="5">
        <v>0.23750000000000002</v>
      </c>
      <c r="E698" s="3" t="s">
        <v>835</v>
      </c>
      <c r="F698" s="1"/>
      <c r="G698" s="17"/>
      <c r="H698" s="2">
        <f>1.8*1000</f>
        <v>1800</v>
      </c>
      <c r="I698" s="6">
        <v>3.9583333333333337E-3</v>
      </c>
      <c r="J698" s="7" t="s">
        <v>770</v>
      </c>
      <c r="K698" s="2"/>
      <c r="L698" s="2"/>
      <c r="M698" s="2"/>
      <c r="N698" s="2"/>
      <c r="O698" s="2"/>
      <c r="P698" s="2"/>
      <c r="Q698" s="2"/>
      <c r="R698" s="2"/>
      <c r="S698" s="2"/>
      <c r="T698" s="2"/>
      <c r="U698" s="2"/>
      <c r="V698" s="2"/>
      <c r="W698" s="2"/>
    </row>
    <row r="699" spans="1:23" x14ac:dyDescent="0.25">
      <c r="A699" s="2">
        <v>675</v>
      </c>
      <c r="B699" s="2" t="s">
        <v>1615</v>
      </c>
      <c r="C699" s="4" t="s">
        <v>674</v>
      </c>
      <c r="D699" s="9">
        <v>6.3078703703703706E-2</v>
      </c>
      <c r="E699" s="3" t="s">
        <v>806</v>
      </c>
      <c r="F699" s="1"/>
      <c r="G699" s="17"/>
      <c r="H699" s="2">
        <f>2.3*1000</f>
        <v>2300</v>
      </c>
      <c r="I699" s="6">
        <v>6.3078703703703706E-2</v>
      </c>
      <c r="J699" s="7" t="s">
        <v>770</v>
      </c>
      <c r="K699" s="2"/>
      <c r="L699" s="2"/>
      <c r="M699" s="2"/>
      <c r="N699" s="2"/>
      <c r="O699" s="2"/>
      <c r="P699" s="2"/>
      <c r="Q699" s="2"/>
      <c r="R699" s="2"/>
      <c r="S699" s="2"/>
      <c r="T699" s="2"/>
      <c r="U699" s="2"/>
      <c r="V699" s="2"/>
      <c r="W699" s="2"/>
    </row>
    <row r="700" spans="1:23" x14ac:dyDescent="0.25">
      <c r="A700" s="2">
        <v>676</v>
      </c>
      <c r="B700" s="2" t="s">
        <v>1616</v>
      </c>
      <c r="C700" s="4" t="s">
        <v>675</v>
      </c>
      <c r="D700" s="9">
        <v>6.5277777777777782E-2</v>
      </c>
      <c r="E700" s="3" t="s">
        <v>808</v>
      </c>
      <c r="F700" s="1"/>
      <c r="G700" s="17"/>
      <c r="H700" s="2">
        <f>1.2*1000</f>
        <v>1200</v>
      </c>
      <c r="I700" s="6">
        <v>6.5277777777777782E-2</v>
      </c>
      <c r="J700" s="7" t="s">
        <v>770</v>
      </c>
      <c r="K700" s="2"/>
      <c r="L700" s="2"/>
      <c r="M700" s="2"/>
      <c r="N700" s="2"/>
      <c r="O700" s="2"/>
      <c r="P700" s="2"/>
      <c r="Q700" s="2"/>
      <c r="R700" s="2"/>
      <c r="S700" s="2"/>
      <c r="T700" s="2"/>
      <c r="U700" s="2"/>
      <c r="V700" s="2"/>
      <c r="W700" s="2"/>
    </row>
    <row r="701" spans="1:23" x14ac:dyDescent="0.25">
      <c r="A701" s="2">
        <v>677</v>
      </c>
      <c r="B701" s="2" t="s">
        <v>1617</v>
      </c>
      <c r="C701" s="4" t="s">
        <v>676</v>
      </c>
      <c r="D701" s="8">
        <v>2.2624999999999997</v>
      </c>
      <c r="E701" s="3" t="s">
        <v>820</v>
      </c>
      <c r="F701" s="1"/>
      <c r="G701" s="17"/>
      <c r="H701" s="2">
        <f>3.7*1000</f>
        <v>3700</v>
      </c>
      <c r="I701" s="6">
        <v>3.770833333333333E-2</v>
      </c>
      <c r="J701" s="7" t="s">
        <v>770</v>
      </c>
      <c r="K701" s="2"/>
      <c r="L701" s="2"/>
      <c r="M701" s="2"/>
      <c r="N701" s="2"/>
      <c r="O701" s="2"/>
      <c r="P701" s="2"/>
      <c r="Q701" s="2"/>
      <c r="R701" s="2"/>
      <c r="S701" s="2"/>
      <c r="T701" s="2"/>
      <c r="U701" s="2"/>
      <c r="V701" s="2"/>
      <c r="W701" s="2"/>
    </row>
    <row r="702" spans="1:23" x14ac:dyDescent="0.25">
      <c r="A702" s="2">
        <v>678</v>
      </c>
      <c r="B702" s="2" t="s">
        <v>1618</v>
      </c>
      <c r="C702" s="4" t="s">
        <v>677</v>
      </c>
      <c r="D702" s="8">
        <v>1.6409722222222223</v>
      </c>
      <c r="E702" s="3" t="s">
        <v>866</v>
      </c>
      <c r="F702" s="1"/>
      <c r="G702" s="17"/>
      <c r="H702" s="2">
        <f>6.7*1000</f>
        <v>6700</v>
      </c>
      <c r="I702" s="6">
        <v>2.7349537037037037E-2</v>
      </c>
      <c r="J702" s="7" t="s">
        <v>770</v>
      </c>
      <c r="K702" s="2"/>
      <c r="L702" s="2"/>
      <c r="M702" s="2"/>
      <c r="N702" s="2"/>
      <c r="O702" s="2"/>
      <c r="P702" s="2"/>
      <c r="Q702" s="2"/>
      <c r="R702" s="2"/>
      <c r="S702" s="2"/>
      <c r="T702" s="2"/>
      <c r="U702" s="2"/>
      <c r="V702" s="2"/>
      <c r="W702" s="2"/>
    </row>
    <row r="703" spans="1:23" x14ac:dyDescent="0.25">
      <c r="A703" s="2">
        <v>679</v>
      </c>
      <c r="B703" s="2" t="s">
        <v>1619</v>
      </c>
      <c r="C703" s="4" t="s">
        <v>678</v>
      </c>
      <c r="D703" s="8">
        <v>1.715972222222222</v>
      </c>
      <c r="E703" s="3" t="s">
        <v>820</v>
      </c>
      <c r="F703" s="1"/>
      <c r="G703" s="17"/>
      <c r="H703" s="2">
        <f>3.7*1000</f>
        <v>3700</v>
      </c>
      <c r="I703" s="6">
        <v>2.8599537037037034E-2</v>
      </c>
      <c r="J703" s="7" t="s">
        <v>770</v>
      </c>
      <c r="K703" s="2"/>
      <c r="L703" s="2"/>
      <c r="M703" s="2"/>
      <c r="N703" s="2"/>
      <c r="O703" s="2"/>
      <c r="P703" s="2"/>
      <c r="Q703" s="2"/>
      <c r="R703" s="2"/>
      <c r="S703" s="2"/>
      <c r="T703" s="2"/>
      <c r="U703" s="2"/>
      <c r="V703" s="2"/>
      <c r="W703" s="2"/>
    </row>
    <row r="704" spans="1:23" x14ac:dyDescent="0.25">
      <c r="A704" s="2">
        <v>680</v>
      </c>
      <c r="B704" s="2" t="s">
        <v>1620</v>
      </c>
      <c r="C704" s="4" t="s">
        <v>679</v>
      </c>
      <c r="D704" s="8">
        <v>1.3611111111111109</v>
      </c>
      <c r="E704" s="3" t="s">
        <v>881</v>
      </c>
      <c r="F704" s="1"/>
      <c r="G704" s="17"/>
      <c r="H704" s="2">
        <f>6.5*1000</f>
        <v>6500</v>
      </c>
      <c r="I704" s="6">
        <v>2.2685185185185183E-2</v>
      </c>
      <c r="J704" s="7" t="s">
        <v>770</v>
      </c>
      <c r="K704" s="2"/>
      <c r="L704" s="2"/>
      <c r="M704" s="2"/>
      <c r="N704" s="2"/>
      <c r="O704" s="2"/>
      <c r="P704" s="2"/>
      <c r="Q704" s="2"/>
      <c r="R704" s="2"/>
      <c r="S704" s="2"/>
      <c r="T704" s="2"/>
      <c r="U704" s="2"/>
      <c r="V704" s="2"/>
      <c r="W704" s="2"/>
    </row>
    <row r="705" spans="1:23" x14ac:dyDescent="0.25">
      <c r="A705" s="2">
        <v>681</v>
      </c>
      <c r="B705" s="2" t="s">
        <v>1621</v>
      </c>
      <c r="C705" s="4" t="s">
        <v>680</v>
      </c>
      <c r="D705" s="8">
        <v>1.7333333333333334</v>
      </c>
      <c r="E705" s="3" t="s">
        <v>809</v>
      </c>
      <c r="F705" s="1"/>
      <c r="G705" s="17"/>
      <c r="H705" s="2">
        <f>2.9*1000</f>
        <v>2900</v>
      </c>
      <c r="I705" s="6">
        <v>2.8888888888888891E-2</v>
      </c>
      <c r="J705" s="7" t="s">
        <v>770</v>
      </c>
      <c r="K705" s="2"/>
      <c r="L705" s="2"/>
      <c r="M705" s="2"/>
      <c r="N705" s="2"/>
      <c r="O705" s="2"/>
      <c r="P705" s="2"/>
      <c r="Q705" s="2"/>
      <c r="R705" s="2"/>
      <c r="S705" s="2"/>
      <c r="T705" s="2"/>
      <c r="U705" s="2"/>
      <c r="V705" s="2"/>
      <c r="W705" s="2"/>
    </row>
    <row r="706" spans="1:23" x14ac:dyDescent="0.25">
      <c r="A706" s="2">
        <v>682</v>
      </c>
      <c r="B706" s="2" t="s">
        <v>1622</v>
      </c>
      <c r="C706" s="4" t="s">
        <v>681</v>
      </c>
      <c r="D706" s="8">
        <v>1.5756944444444445</v>
      </c>
      <c r="E706" s="3" t="s">
        <v>795</v>
      </c>
      <c r="F706" s="1"/>
      <c r="G706" s="17"/>
      <c r="H706" s="2">
        <f>2.1*1000</f>
        <v>2100</v>
      </c>
      <c r="I706" s="6">
        <v>2.6261574074074076E-2</v>
      </c>
      <c r="J706" s="7" t="s">
        <v>770</v>
      </c>
      <c r="K706" s="2"/>
      <c r="L706" s="2"/>
      <c r="M706" s="2"/>
      <c r="N706" s="2"/>
      <c r="O706" s="2"/>
      <c r="P706" s="2"/>
      <c r="Q706" s="2"/>
      <c r="R706" s="2"/>
      <c r="S706" s="2"/>
      <c r="T706" s="2"/>
      <c r="U706" s="2"/>
      <c r="V706" s="2"/>
      <c r="W706" s="2"/>
    </row>
    <row r="707" spans="1:23" x14ac:dyDescent="0.25">
      <c r="A707" s="2">
        <v>683</v>
      </c>
      <c r="B707" s="2" t="s">
        <v>1623</v>
      </c>
      <c r="C707" s="4" t="s">
        <v>682</v>
      </c>
      <c r="D707" s="5">
        <v>0.9194444444444444</v>
      </c>
      <c r="E707" s="3" t="s">
        <v>802</v>
      </c>
      <c r="F707" s="1"/>
      <c r="G707" s="17"/>
      <c r="H707" s="2">
        <f>3*1000</f>
        <v>3000</v>
      </c>
      <c r="I707" s="6">
        <v>1.5324074074074073E-2</v>
      </c>
      <c r="J707" s="7" t="s">
        <v>770</v>
      </c>
      <c r="K707" s="2"/>
      <c r="L707" s="2"/>
      <c r="M707" s="2"/>
      <c r="N707" s="2"/>
      <c r="O707" s="2"/>
      <c r="P707" s="2"/>
      <c r="Q707" s="2"/>
      <c r="R707" s="2"/>
      <c r="S707" s="2"/>
      <c r="T707" s="2"/>
      <c r="U707" s="2"/>
      <c r="V707" s="2"/>
      <c r="W707" s="2"/>
    </row>
    <row r="708" spans="1:23" x14ac:dyDescent="0.25">
      <c r="A708" s="2">
        <v>684</v>
      </c>
      <c r="B708" s="2" t="s">
        <v>1624</v>
      </c>
      <c r="C708" s="4" t="s">
        <v>683</v>
      </c>
      <c r="D708" s="8">
        <v>1.175</v>
      </c>
      <c r="E708" s="3" t="s">
        <v>887</v>
      </c>
      <c r="F708" s="1"/>
      <c r="G708" s="17"/>
      <c r="H708" s="2">
        <f>5.4*1000</f>
        <v>5400</v>
      </c>
      <c r="I708" s="6">
        <v>1.9583333333333331E-2</v>
      </c>
      <c r="J708" s="7" t="s">
        <v>770</v>
      </c>
      <c r="K708" s="2"/>
      <c r="L708" s="2"/>
      <c r="M708" s="2"/>
      <c r="N708" s="2"/>
      <c r="O708" s="2"/>
      <c r="P708" s="2"/>
      <c r="Q708" s="2"/>
      <c r="R708" s="2"/>
      <c r="S708" s="2"/>
      <c r="T708" s="2"/>
      <c r="U708" s="2"/>
      <c r="V708" s="2"/>
      <c r="W708" s="2"/>
    </row>
    <row r="709" spans="1:23" x14ac:dyDescent="0.25">
      <c r="A709" s="2">
        <v>685</v>
      </c>
      <c r="B709" s="2" t="s">
        <v>1625</v>
      </c>
      <c r="C709" s="4" t="s">
        <v>684</v>
      </c>
      <c r="D709" s="5">
        <v>0.97986111111111107</v>
      </c>
      <c r="E709" s="3" t="s">
        <v>803</v>
      </c>
      <c r="F709" s="1"/>
      <c r="G709" s="17"/>
      <c r="H709" s="2">
        <f>3.3*1000</f>
        <v>3300</v>
      </c>
      <c r="I709" s="6">
        <v>1.6331018518518519E-2</v>
      </c>
      <c r="J709" s="7" t="s">
        <v>770</v>
      </c>
      <c r="K709" s="2"/>
      <c r="L709" s="2"/>
      <c r="M709" s="2"/>
      <c r="N709" s="2"/>
      <c r="O709" s="2"/>
      <c r="P709" s="2"/>
      <c r="Q709" s="2"/>
      <c r="R709" s="2"/>
      <c r="S709" s="2"/>
      <c r="T709" s="2"/>
      <c r="U709" s="2"/>
      <c r="V709" s="2"/>
      <c r="W709" s="2"/>
    </row>
    <row r="710" spans="1:23" x14ac:dyDescent="0.25">
      <c r="A710" s="2">
        <v>686</v>
      </c>
      <c r="B710" s="2" t="s">
        <v>1626</v>
      </c>
      <c r="C710" s="4" t="s">
        <v>685</v>
      </c>
      <c r="D710" s="8">
        <v>1.3166666666666667</v>
      </c>
      <c r="E710" s="3" t="s">
        <v>829</v>
      </c>
      <c r="F710" s="1"/>
      <c r="G710" s="17"/>
      <c r="H710" s="2">
        <f>2.6*1000</f>
        <v>2600</v>
      </c>
      <c r="I710" s="6">
        <v>2.1944444444444447E-2</v>
      </c>
      <c r="J710" s="7" t="s">
        <v>770</v>
      </c>
      <c r="K710" s="2"/>
      <c r="L710" s="2"/>
      <c r="M710" s="2"/>
      <c r="N710" s="2"/>
      <c r="O710" s="2"/>
      <c r="P710" s="2"/>
      <c r="Q710" s="2"/>
      <c r="R710" s="2"/>
      <c r="S710" s="2"/>
      <c r="T710" s="2"/>
      <c r="U710" s="2"/>
      <c r="V710" s="2"/>
      <c r="W710" s="2"/>
    </row>
    <row r="711" spans="1:23" x14ac:dyDescent="0.25">
      <c r="A711" s="2">
        <v>687</v>
      </c>
      <c r="B711" s="2" t="s">
        <v>1627</v>
      </c>
      <c r="C711" s="4" t="s">
        <v>686</v>
      </c>
      <c r="D711" s="5">
        <v>0.36736111111111108</v>
      </c>
      <c r="E711" s="3" t="s">
        <v>817</v>
      </c>
      <c r="F711" s="1"/>
      <c r="G711" s="17"/>
      <c r="H711" s="2">
        <f>5.8*1000</f>
        <v>5800</v>
      </c>
      <c r="I711" s="6">
        <v>6.122685185185185E-3</v>
      </c>
      <c r="J711" s="7" t="s">
        <v>770</v>
      </c>
      <c r="K711" s="2"/>
      <c r="L711" s="2"/>
      <c r="M711" s="2"/>
      <c r="N711" s="2"/>
      <c r="O711" s="2"/>
      <c r="P711" s="2"/>
      <c r="Q711" s="2"/>
      <c r="R711" s="2"/>
      <c r="S711" s="2"/>
      <c r="T711" s="2"/>
      <c r="U711" s="2"/>
      <c r="V711" s="2"/>
      <c r="W711" s="2"/>
    </row>
    <row r="712" spans="1:23" x14ac:dyDescent="0.25">
      <c r="A712" s="2">
        <v>688</v>
      </c>
      <c r="B712" s="2" t="s">
        <v>1628</v>
      </c>
      <c r="C712" s="4" t="s">
        <v>687</v>
      </c>
      <c r="D712" s="5">
        <v>0.47430555555555554</v>
      </c>
      <c r="E712" s="3" t="s">
        <v>839</v>
      </c>
      <c r="F712" s="1"/>
      <c r="G712" s="17"/>
      <c r="H712" s="2">
        <f>12*1000</f>
        <v>12000</v>
      </c>
      <c r="I712" s="6">
        <v>7.905092592592592E-3</v>
      </c>
      <c r="J712" s="7" t="s">
        <v>770</v>
      </c>
      <c r="K712" s="2"/>
      <c r="L712" s="2"/>
      <c r="M712" s="2"/>
      <c r="N712" s="2"/>
      <c r="O712" s="2"/>
      <c r="P712" s="2"/>
      <c r="Q712" s="2"/>
      <c r="R712" s="2"/>
      <c r="S712" s="2"/>
      <c r="T712" s="2"/>
      <c r="U712" s="2"/>
      <c r="V712" s="2"/>
      <c r="W712" s="2"/>
    </row>
    <row r="713" spans="1:23" x14ac:dyDescent="0.25">
      <c r="A713" s="2">
        <v>689</v>
      </c>
      <c r="B713" s="2" t="s">
        <v>1629</v>
      </c>
      <c r="C713" s="4" t="s">
        <v>688</v>
      </c>
      <c r="D713" s="5">
        <v>0.18680555555555556</v>
      </c>
      <c r="E713" s="3" t="s">
        <v>877</v>
      </c>
      <c r="F713" s="1"/>
      <c r="G713" s="17"/>
      <c r="H713" s="2">
        <f>4.8*1000</f>
        <v>4800</v>
      </c>
      <c r="I713" s="6">
        <v>3.1134259259259257E-3</v>
      </c>
      <c r="J713" s="7" t="s">
        <v>770</v>
      </c>
      <c r="K713" s="2"/>
      <c r="L713" s="2"/>
      <c r="M713" s="2"/>
      <c r="N713" s="2"/>
      <c r="O713" s="2"/>
      <c r="P713" s="2"/>
      <c r="Q713" s="2"/>
      <c r="R713" s="2"/>
      <c r="S713" s="2"/>
      <c r="T713" s="2"/>
      <c r="U713" s="2"/>
      <c r="V713" s="2"/>
      <c r="W713" s="2"/>
    </row>
    <row r="714" spans="1:23" x14ac:dyDescent="0.25">
      <c r="A714" s="2">
        <v>690</v>
      </c>
      <c r="B714" s="2" t="s">
        <v>1630</v>
      </c>
      <c r="C714" s="4" t="s">
        <v>689</v>
      </c>
      <c r="D714" s="8">
        <v>1.9263888888888889</v>
      </c>
      <c r="E714" s="3" t="s">
        <v>888</v>
      </c>
      <c r="F714" s="1"/>
      <c r="G714" s="17"/>
      <c r="H714" s="2">
        <f>9.1*1000</f>
        <v>9100</v>
      </c>
      <c r="I714" s="6">
        <v>3.2106481481481479E-2</v>
      </c>
      <c r="J714" s="7" t="s">
        <v>770</v>
      </c>
      <c r="K714" s="2"/>
      <c r="L714" s="2"/>
      <c r="M714" s="2"/>
      <c r="N714" s="2"/>
      <c r="O714" s="2"/>
      <c r="P714" s="2"/>
      <c r="Q714" s="2"/>
      <c r="R714" s="2"/>
      <c r="S714" s="2"/>
      <c r="T714" s="2"/>
      <c r="U714" s="2"/>
      <c r="V714" s="2"/>
      <c r="W714" s="2"/>
    </row>
    <row r="715" spans="1:23" x14ac:dyDescent="0.25">
      <c r="A715" s="2">
        <v>691</v>
      </c>
      <c r="B715" s="2" t="s">
        <v>1631</v>
      </c>
      <c r="C715" s="4" t="s">
        <v>690</v>
      </c>
      <c r="D715" s="9">
        <v>4.4583333333333336E-2</v>
      </c>
      <c r="E715" s="3" t="s">
        <v>889</v>
      </c>
      <c r="F715" s="1"/>
      <c r="G715" s="17"/>
      <c r="H715" s="2">
        <f>24*1000</f>
        <v>24000</v>
      </c>
      <c r="I715" s="6">
        <v>4.4583333333333336E-2</v>
      </c>
      <c r="J715" s="7" t="s">
        <v>770</v>
      </c>
      <c r="K715" s="2"/>
      <c r="L715" s="2"/>
      <c r="M715" s="2"/>
      <c r="N715" s="2"/>
      <c r="O715" s="2"/>
      <c r="P715" s="2"/>
      <c r="Q715" s="2"/>
      <c r="R715" s="2"/>
      <c r="S715" s="2"/>
      <c r="T715" s="2"/>
      <c r="U715" s="2"/>
      <c r="V715" s="2"/>
      <c r="W715" s="2"/>
    </row>
    <row r="716" spans="1:23" x14ac:dyDescent="0.25">
      <c r="A716" s="2">
        <v>692</v>
      </c>
      <c r="B716" s="2" t="s">
        <v>1632</v>
      </c>
      <c r="C716" s="4" t="s">
        <v>691</v>
      </c>
      <c r="D716" s="8">
        <v>1.6833333333333333</v>
      </c>
      <c r="E716" s="3" t="s">
        <v>792</v>
      </c>
      <c r="F716" s="1"/>
      <c r="G716" s="17"/>
      <c r="H716" s="2">
        <f>4.9*1000</f>
        <v>4900</v>
      </c>
      <c r="I716" s="6">
        <v>2.8055555555555556E-2</v>
      </c>
      <c r="J716" s="7" t="s">
        <v>770</v>
      </c>
      <c r="K716" s="2"/>
      <c r="L716" s="2"/>
      <c r="M716" s="2"/>
      <c r="N716" s="2"/>
      <c r="O716" s="2"/>
      <c r="P716" s="2"/>
      <c r="Q716" s="2"/>
      <c r="R716" s="2"/>
      <c r="S716" s="2"/>
      <c r="T716" s="2"/>
      <c r="U716" s="2"/>
      <c r="V716" s="2"/>
      <c r="W716" s="2"/>
    </row>
    <row r="717" spans="1:23" x14ac:dyDescent="0.25">
      <c r="A717" s="2">
        <v>693</v>
      </c>
      <c r="B717" s="2" t="s">
        <v>1633</v>
      </c>
      <c r="C717" s="4" t="s">
        <v>692</v>
      </c>
      <c r="D717" s="5">
        <v>0.88402777777777775</v>
      </c>
      <c r="E717" s="3" t="s">
        <v>890</v>
      </c>
      <c r="F717" s="1"/>
      <c r="G717" s="17"/>
      <c r="H717" s="2">
        <f>5.3*1000</f>
        <v>5300</v>
      </c>
      <c r="I717" s="6">
        <v>1.4733796296296295E-2</v>
      </c>
      <c r="J717" s="7" t="s">
        <v>770</v>
      </c>
      <c r="K717" s="2"/>
      <c r="L717" s="2"/>
      <c r="M717" s="2"/>
      <c r="N717" s="2"/>
      <c r="O717" s="2"/>
      <c r="P717" s="2"/>
      <c r="Q717" s="2"/>
      <c r="R717" s="2"/>
      <c r="S717" s="2"/>
      <c r="T717" s="2"/>
      <c r="U717" s="2"/>
      <c r="V717" s="2"/>
      <c r="W717" s="2"/>
    </row>
    <row r="718" spans="1:23" x14ac:dyDescent="0.25">
      <c r="A718" s="2">
        <v>694</v>
      </c>
      <c r="B718" s="2" t="s">
        <v>1634</v>
      </c>
      <c r="C718" s="4" t="s">
        <v>693</v>
      </c>
      <c r="D718" s="8">
        <v>2.0041666666666669</v>
      </c>
      <c r="E718" s="3" t="s">
        <v>891</v>
      </c>
      <c r="F718" s="1"/>
      <c r="G718" s="17"/>
      <c r="H718" s="2">
        <f>18*1000</f>
        <v>18000</v>
      </c>
      <c r="I718" s="6">
        <v>3.3402777777777774E-2</v>
      </c>
      <c r="J718" s="7" t="s">
        <v>771</v>
      </c>
      <c r="K718" s="2"/>
      <c r="L718" s="2"/>
      <c r="M718" s="2"/>
      <c r="N718" s="2"/>
      <c r="O718" s="2"/>
      <c r="P718" s="2"/>
      <c r="Q718" s="2"/>
      <c r="R718" s="2"/>
      <c r="S718" s="2"/>
      <c r="T718" s="2"/>
      <c r="U718" s="2"/>
      <c r="V718" s="2"/>
      <c r="W718" s="2"/>
    </row>
    <row r="719" spans="1:23" x14ac:dyDescent="0.25">
      <c r="A719" s="2">
        <v>695</v>
      </c>
      <c r="B719" s="2" t="s">
        <v>1635</v>
      </c>
      <c r="C719" s="4" t="s">
        <v>694</v>
      </c>
      <c r="D719" s="9">
        <v>4.2349537037037033E-2</v>
      </c>
      <c r="E719" s="3" t="s">
        <v>888</v>
      </c>
      <c r="F719" s="1"/>
      <c r="G719" s="17"/>
      <c r="H719" s="2">
        <f>9.1*1000</f>
        <v>9100</v>
      </c>
      <c r="I719" s="6">
        <v>4.2349537037037033E-2</v>
      </c>
      <c r="J719" s="7" t="s">
        <v>771</v>
      </c>
      <c r="K719" s="2"/>
      <c r="L719" s="2"/>
      <c r="M719" s="2"/>
      <c r="N719" s="2"/>
      <c r="O719" s="2"/>
      <c r="P719" s="2"/>
      <c r="Q719" s="2"/>
      <c r="R719" s="2"/>
      <c r="S719" s="2"/>
      <c r="T719" s="2"/>
      <c r="U719" s="2"/>
      <c r="V719" s="2"/>
      <c r="W719" s="2"/>
    </row>
    <row r="720" spans="1:23" x14ac:dyDescent="0.25">
      <c r="A720" s="2">
        <v>696</v>
      </c>
      <c r="B720" s="2" t="s">
        <v>1636</v>
      </c>
      <c r="C720" s="4" t="s">
        <v>695</v>
      </c>
      <c r="D720" s="8">
        <v>1.3187499999999999</v>
      </c>
      <c r="E720" s="3" t="s">
        <v>784</v>
      </c>
      <c r="F720" s="1"/>
      <c r="G720" s="17"/>
      <c r="H720" s="2">
        <f>10*1000</f>
        <v>10000</v>
      </c>
      <c r="I720" s="6">
        <v>2.1979166666666664E-2</v>
      </c>
      <c r="J720" s="7" t="s">
        <v>771</v>
      </c>
      <c r="K720" s="2"/>
      <c r="L720" s="2"/>
      <c r="M720" s="2"/>
      <c r="N720" s="2"/>
      <c r="O720" s="2"/>
      <c r="P720" s="2"/>
      <c r="Q720" s="2"/>
      <c r="R720" s="2"/>
      <c r="S720" s="2"/>
      <c r="T720" s="2"/>
      <c r="U720" s="2"/>
      <c r="V720" s="2"/>
      <c r="W720" s="2"/>
    </row>
    <row r="721" spans="1:23" x14ac:dyDescent="0.25">
      <c r="A721" s="2">
        <v>697</v>
      </c>
      <c r="B721" s="2" t="s">
        <v>1637</v>
      </c>
      <c r="C721" s="4" t="s">
        <v>696</v>
      </c>
      <c r="D721" s="5">
        <v>0.10694444444444444</v>
      </c>
      <c r="E721" s="3" t="s">
        <v>820</v>
      </c>
      <c r="F721" s="1"/>
      <c r="G721" s="17"/>
      <c r="H721" s="2">
        <f>3.7*1000</f>
        <v>3700</v>
      </c>
      <c r="I721" s="6">
        <v>1.7824074074074072E-3</v>
      </c>
      <c r="J721" s="7" t="s">
        <v>771</v>
      </c>
      <c r="K721" s="2"/>
      <c r="L721" s="2"/>
      <c r="M721" s="2"/>
      <c r="N721" s="2"/>
      <c r="O721" s="2"/>
      <c r="P721" s="2"/>
      <c r="Q721" s="2"/>
      <c r="R721" s="2"/>
      <c r="S721" s="2"/>
      <c r="T721" s="2"/>
      <c r="U721" s="2"/>
      <c r="V721" s="2"/>
      <c r="W721" s="2"/>
    </row>
    <row r="722" spans="1:23" x14ac:dyDescent="0.25">
      <c r="A722" s="2">
        <v>698</v>
      </c>
      <c r="B722" s="2" t="s">
        <v>1638</v>
      </c>
      <c r="C722" s="4" t="s">
        <v>697</v>
      </c>
      <c r="D722" s="8">
        <v>2.3090277777777777</v>
      </c>
      <c r="E722" s="3" t="s">
        <v>871</v>
      </c>
      <c r="F722" s="1"/>
      <c r="G722" s="17"/>
      <c r="H722" s="2">
        <f>16*1000</f>
        <v>16000</v>
      </c>
      <c r="I722" s="6">
        <v>3.8483796296296294E-2</v>
      </c>
      <c r="J722" s="7" t="s">
        <v>771</v>
      </c>
      <c r="K722" s="2"/>
      <c r="L722" s="2"/>
      <c r="M722" s="2"/>
      <c r="N722" s="2"/>
      <c r="O722" s="2"/>
      <c r="P722" s="2"/>
      <c r="Q722" s="2"/>
      <c r="R722" s="2"/>
      <c r="S722" s="2"/>
      <c r="T722" s="2"/>
      <c r="U722" s="2"/>
      <c r="V722" s="2"/>
      <c r="W722" s="2"/>
    </row>
    <row r="723" spans="1:23" x14ac:dyDescent="0.25">
      <c r="A723" s="2">
        <v>699</v>
      </c>
      <c r="B723" s="2" t="s">
        <v>1639</v>
      </c>
      <c r="C723" s="4" t="s">
        <v>698</v>
      </c>
      <c r="D723" s="8">
        <v>2.1187499999999999</v>
      </c>
      <c r="E723" s="3" t="s">
        <v>871</v>
      </c>
      <c r="F723" s="1"/>
      <c r="G723" s="17"/>
      <c r="H723" s="2">
        <f>16*1000</f>
        <v>16000</v>
      </c>
      <c r="I723" s="6">
        <v>3.5312500000000004E-2</v>
      </c>
      <c r="J723" s="7" t="s">
        <v>771</v>
      </c>
      <c r="K723" s="2"/>
      <c r="L723" s="2"/>
      <c r="M723" s="2"/>
      <c r="N723" s="2"/>
      <c r="O723" s="2"/>
      <c r="P723" s="2"/>
      <c r="Q723" s="2"/>
      <c r="R723" s="2"/>
      <c r="S723" s="2"/>
      <c r="T723" s="2"/>
      <c r="U723" s="2"/>
      <c r="V723" s="2"/>
      <c r="W723" s="2"/>
    </row>
    <row r="724" spans="1:23" x14ac:dyDescent="0.25">
      <c r="A724" s="2">
        <v>700</v>
      </c>
      <c r="B724" s="2" t="s">
        <v>1640</v>
      </c>
      <c r="C724" s="4" t="s">
        <v>699</v>
      </c>
      <c r="D724" s="8">
        <v>1.6770833333333333</v>
      </c>
      <c r="E724" s="3" t="s">
        <v>839</v>
      </c>
      <c r="F724" s="1"/>
      <c r="G724" s="17"/>
      <c r="H724" s="2">
        <f>12*1000</f>
        <v>12000</v>
      </c>
      <c r="I724" s="6">
        <v>2.7951388888888887E-2</v>
      </c>
      <c r="J724" s="7" t="s">
        <v>771</v>
      </c>
      <c r="K724" s="2"/>
      <c r="L724" s="2"/>
      <c r="M724" s="2"/>
      <c r="N724" s="2"/>
      <c r="O724" s="2"/>
      <c r="P724" s="2"/>
      <c r="Q724" s="2"/>
      <c r="R724" s="2"/>
      <c r="S724" s="2"/>
      <c r="T724" s="2"/>
      <c r="U724" s="2"/>
      <c r="V724" s="2"/>
      <c r="W724" s="2"/>
    </row>
    <row r="725" spans="1:23" x14ac:dyDescent="0.25">
      <c r="A725" s="2">
        <v>701</v>
      </c>
      <c r="B725" s="2" t="s">
        <v>1641</v>
      </c>
      <c r="C725" s="4" t="s">
        <v>700</v>
      </c>
      <c r="D725" s="5">
        <v>0.95416666666666661</v>
      </c>
      <c r="E725" s="3">
        <v>895</v>
      </c>
      <c r="F725" s="1"/>
      <c r="G725" s="17"/>
      <c r="H725" s="2">
        <f>895</f>
        <v>895</v>
      </c>
      <c r="I725" s="6">
        <v>1.5902777777777776E-2</v>
      </c>
      <c r="J725" s="7" t="s">
        <v>772</v>
      </c>
      <c r="K725" s="2"/>
      <c r="L725" s="2"/>
      <c r="M725" s="2"/>
      <c r="N725" s="2"/>
      <c r="O725" s="2"/>
      <c r="P725" s="2"/>
      <c r="Q725" s="2"/>
      <c r="R725" s="2"/>
      <c r="S725" s="2"/>
      <c r="T725" s="2"/>
      <c r="U725" s="2"/>
      <c r="V725" s="2"/>
      <c r="W725" s="2"/>
    </row>
    <row r="726" spans="1:23" x14ac:dyDescent="0.25">
      <c r="A726" s="2">
        <v>702</v>
      </c>
      <c r="B726" s="2" t="s">
        <v>1642</v>
      </c>
      <c r="C726" s="4" t="s">
        <v>701</v>
      </c>
      <c r="D726" s="8">
        <v>1.8020833333333333</v>
      </c>
      <c r="E726" s="3">
        <v>214</v>
      </c>
      <c r="F726" s="1"/>
      <c r="G726" s="17"/>
      <c r="H726" s="2">
        <f>214</f>
        <v>214</v>
      </c>
      <c r="I726" s="6">
        <v>3.0034722222222223E-2</v>
      </c>
      <c r="J726" s="7" t="s">
        <v>772</v>
      </c>
      <c r="K726" s="2"/>
      <c r="L726" s="2"/>
      <c r="M726" s="2"/>
      <c r="N726" s="2"/>
      <c r="O726" s="2"/>
      <c r="P726" s="2"/>
      <c r="Q726" s="2"/>
      <c r="R726" s="2"/>
      <c r="S726" s="2"/>
      <c r="T726" s="2"/>
      <c r="U726" s="2"/>
      <c r="V726" s="2"/>
      <c r="W726" s="2"/>
    </row>
    <row r="727" spans="1:23" x14ac:dyDescent="0.25">
      <c r="A727" s="2">
        <v>703</v>
      </c>
      <c r="B727" s="2" t="s">
        <v>1643</v>
      </c>
      <c r="C727" s="4" t="s">
        <v>702</v>
      </c>
      <c r="D727" s="8">
        <v>1.5125</v>
      </c>
      <c r="E727" s="3" t="s">
        <v>827</v>
      </c>
      <c r="F727" s="1"/>
      <c r="G727" s="17"/>
      <c r="H727" s="2">
        <f>1.4*1000</f>
        <v>1400</v>
      </c>
      <c r="I727" s="6">
        <v>2.5208333333333333E-2</v>
      </c>
      <c r="J727" s="7" t="s">
        <v>772</v>
      </c>
      <c r="K727" s="2"/>
      <c r="L727" s="2"/>
      <c r="M727" s="2"/>
      <c r="N727" s="2"/>
      <c r="O727" s="2"/>
      <c r="P727" s="2"/>
      <c r="Q727" s="2"/>
      <c r="R727" s="2"/>
      <c r="S727" s="2"/>
      <c r="T727" s="2"/>
      <c r="U727" s="2"/>
      <c r="V727" s="2"/>
      <c r="W727" s="2"/>
    </row>
    <row r="728" spans="1:23" x14ac:dyDescent="0.25">
      <c r="A728" s="2">
        <v>704</v>
      </c>
      <c r="B728" s="2" t="s">
        <v>1644</v>
      </c>
      <c r="C728" s="4" t="s">
        <v>703</v>
      </c>
      <c r="D728" s="5">
        <v>0.8222222222222223</v>
      </c>
      <c r="E728" s="3">
        <v>159</v>
      </c>
      <c r="F728" s="1"/>
      <c r="G728" s="17"/>
      <c r="H728" s="2">
        <f>159</f>
        <v>159</v>
      </c>
      <c r="I728" s="6">
        <v>1.3703703703703704E-2</v>
      </c>
      <c r="J728" s="7" t="s">
        <v>772</v>
      </c>
      <c r="K728" s="2"/>
      <c r="L728" s="2"/>
      <c r="M728" s="2"/>
      <c r="N728" s="2"/>
      <c r="O728" s="2"/>
      <c r="P728" s="2"/>
      <c r="Q728" s="2"/>
      <c r="R728" s="2"/>
      <c r="S728" s="2"/>
      <c r="T728" s="2"/>
      <c r="U728" s="2"/>
      <c r="V728" s="2"/>
      <c r="W728" s="2"/>
    </row>
    <row r="729" spans="1:23" x14ac:dyDescent="0.25">
      <c r="A729" s="2">
        <v>705</v>
      </c>
      <c r="B729" s="2" t="s">
        <v>1645</v>
      </c>
      <c r="C729" s="4" t="s">
        <v>704</v>
      </c>
      <c r="D729" s="8">
        <v>1.3187499999999999</v>
      </c>
      <c r="E729" s="3" t="s">
        <v>785</v>
      </c>
      <c r="F729" s="1"/>
      <c r="G729" s="17"/>
      <c r="H729" s="2">
        <f>1.7*1000</f>
        <v>1700</v>
      </c>
      <c r="I729" s="6">
        <v>2.1979166666666664E-2</v>
      </c>
      <c r="J729" s="7" t="s">
        <v>772</v>
      </c>
      <c r="K729" s="2"/>
      <c r="L729" s="2"/>
      <c r="M729" s="2"/>
      <c r="N729" s="2"/>
      <c r="O729" s="2"/>
      <c r="P729" s="2"/>
      <c r="Q729" s="2"/>
      <c r="R729" s="2"/>
      <c r="S729" s="2"/>
      <c r="T729" s="2"/>
      <c r="U729" s="2"/>
      <c r="V729" s="2"/>
      <c r="W729" s="2"/>
    </row>
    <row r="730" spans="1:23" x14ac:dyDescent="0.25">
      <c r="A730" s="2">
        <v>706</v>
      </c>
      <c r="B730" s="2" t="s">
        <v>1646</v>
      </c>
      <c r="C730" s="4" t="s">
        <v>705</v>
      </c>
      <c r="D730" s="5">
        <v>0.63611111111111118</v>
      </c>
      <c r="E730" s="3">
        <v>395</v>
      </c>
      <c r="F730" s="1"/>
      <c r="G730" s="17"/>
      <c r="H730" s="2">
        <f>395</f>
        <v>395</v>
      </c>
      <c r="I730" s="6">
        <v>1.0601851851851854E-2</v>
      </c>
      <c r="J730" s="7" t="s">
        <v>772</v>
      </c>
      <c r="K730" s="2"/>
      <c r="L730" s="2"/>
      <c r="M730" s="2"/>
      <c r="N730" s="2"/>
      <c r="O730" s="2"/>
      <c r="P730" s="2"/>
      <c r="Q730" s="2"/>
      <c r="R730" s="2"/>
      <c r="S730" s="2"/>
      <c r="T730" s="2"/>
      <c r="U730" s="2"/>
      <c r="V730" s="2"/>
      <c r="W730" s="2"/>
    </row>
    <row r="731" spans="1:23" x14ac:dyDescent="0.25">
      <c r="A731" s="2">
        <v>707</v>
      </c>
      <c r="B731" s="2" t="s">
        <v>1647</v>
      </c>
      <c r="C731" s="4" t="s">
        <v>706</v>
      </c>
      <c r="D731" s="8">
        <v>1.4430555555555555</v>
      </c>
      <c r="E731" s="3" t="s">
        <v>847</v>
      </c>
      <c r="F731" s="1"/>
      <c r="G731" s="17"/>
      <c r="H731" s="2">
        <f>4.2*1000</f>
        <v>4200</v>
      </c>
      <c r="I731" s="6">
        <v>2.4050925925925924E-2</v>
      </c>
      <c r="J731" s="7" t="s">
        <v>772</v>
      </c>
      <c r="K731" s="2"/>
      <c r="L731" s="2"/>
      <c r="M731" s="2"/>
      <c r="N731" s="2"/>
      <c r="O731" s="2"/>
      <c r="P731" s="2"/>
      <c r="Q731" s="2"/>
      <c r="R731" s="2"/>
      <c r="S731" s="2"/>
      <c r="T731" s="2"/>
      <c r="U731" s="2"/>
      <c r="V731" s="2"/>
      <c r="W731" s="2"/>
    </row>
    <row r="732" spans="1:23" x14ac:dyDescent="0.25">
      <c r="A732" s="2">
        <v>708</v>
      </c>
      <c r="B732" s="2" t="s">
        <v>1648</v>
      </c>
      <c r="C732" s="4" t="s">
        <v>707</v>
      </c>
      <c r="D732" s="5">
        <v>0.53194444444444444</v>
      </c>
      <c r="E732" s="3">
        <v>131</v>
      </c>
      <c r="F732" s="1"/>
      <c r="G732" s="17"/>
      <c r="H732" s="2">
        <f>131</f>
        <v>131</v>
      </c>
      <c r="I732" s="6">
        <v>8.8657407407407417E-3</v>
      </c>
      <c r="J732" s="7" t="s">
        <v>772</v>
      </c>
      <c r="K732" s="2"/>
      <c r="L732" s="2"/>
      <c r="M732" s="2"/>
      <c r="N732" s="2"/>
      <c r="O732" s="2"/>
      <c r="P732" s="2"/>
      <c r="Q732" s="2"/>
      <c r="R732" s="2"/>
      <c r="S732" s="2"/>
      <c r="T732" s="2"/>
      <c r="U732" s="2"/>
      <c r="V732" s="2"/>
      <c r="W732" s="2"/>
    </row>
    <row r="733" spans="1:23" x14ac:dyDescent="0.25">
      <c r="A733" s="2">
        <v>709</v>
      </c>
      <c r="B733" s="2" t="s">
        <v>1649</v>
      </c>
      <c r="C733" s="4" t="s">
        <v>708</v>
      </c>
      <c r="D733" s="5">
        <v>0.3</v>
      </c>
      <c r="E733" s="3">
        <v>420</v>
      </c>
      <c r="F733" s="1"/>
      <c r="G733" s="17"/>
      <c r="H733" s="2">
        <f>420</f>
        <v>420</v>
      </c>
      <c r="I733" s="6">
        <v>5.0000000000000001E-3</v>
      </c>
      <c r="J733" s="7" t="s">
        <v>772</v>
      </c>
      <c r="K733" s="2"/>
      <c r="L733" s="2"/>
      <c r="M733" s="2"/>
      <c r="N733" s="2"/>
      <c r="O733" s="2"/>
      <c r="P733" s="2"/>
      <c r="Q733" s="2"/>
      <c r="R733" s="2"/>
      <c r="S733" s="2"/>
      <c r="T733" s="2"/>
      <c r="U733" s="2"/>
      <c r="V733" s="2"/>
      <c r="W733" s="2"/>
    </row>
    <row r="734" spans="1:23" x14ac:dyDescent="0.25">
      <c r="A734" s="2">
        <v>710</v>
      </c>
      <c r="B734" s="2" t="s">
        <v>1650</v>
      </c>
      <c r="C734" s="4" t="s">
        <v>709</v>
      </c>
      <c r="D734" s="8">
        <v>1.2194444444444443</v>
      </c>
      <c r="E734" s="3" t="s">
        <v>789</v>
      </c>
      <c r="F734" s="1"/>
      <c r="G734" s="17"/>
      <c r="H734" s="2">
        <f>1*1000</f>
        <v>1000</v>
      </c>
      <c r="I734" s="6">
        <v>2.0324074074074074E-2</v>
      </c>
      <c r="J734" s="7" t="s">
        <v>772</v>
      </c>
      <c r="K734" s="2"/>
      <c r="L734" s="2"/>
      <c r="M734" s="2"/>
      <c r="N734" s="2"/>
      <c r="O734" s="2"/>
      <c r="P734" s="2"/>
      <c r="Q734" s="2"/>
      <c r="R734" s="2"/>
      <c r="S734" s="2"/>
      <c r="T734" s="2"/>
      <c r="U734" s="2"/>
      <c r="V734" s="2"/>
      <c r="W734" s="2"/>
    </row>
    <row r="735" spans="1:23" x14ac:dyDescent="0.25">
      <c r="A735" s="2">
        <v>711</v>
      </c>
      <c r="B735" s="2" t="s">
        <v>1651</v>
      </c>
      <c r="C735" s="4" t="s">
        <v>710</v>
      </c>
      <c r="D735" s="8">
        <v>1.1645833333333333</v>
      </c>
      <c r="E735" s="3">
        <v>508</v>
      </c>
      <c r="F735" s="1"/>
      <c r="G735" s="17"/>
      <c r="H735" s="2">
        <f>508</f>
        <v>508</v>
      </c>
      <c r="I735" s="6">
        <v>1.9409722222222221E-2</v>
      </c>
      <c r="J735" s="7" t="s">
        <v>772</v>
      </c>
      <c r="K735" s="2"/>
      <c r="L735" s="2"/>
      <c r="M735" s="2"/>
      <c r="N735" s="2"/>
      <c r="O735" s="2"/>
      <c r="P735" s="2"/>
      <c r="Q735" s="2"/>
      <c r="R735" s="2"/>
      <c r="S735" s="2"/>
      <c r="T735" s="2"/>
      <c r="U735" s="2"/>
      <c r="V735" s="2"/>
      <c r="W735" s="2"/>
    </row>
    <row r="736" spans="1:23" x14ac:dyDescent="0.25">
      <c r="A736" s="2">
        <v>712</v>
      </c>
      <c r="B736" s="2" t="s">
        <v>1652</v>
      </c>
      <c r="C736" s="4" t="s">
        <v>711</v>
      </c>
      <c r="D736" s="5">
        <v>0.75624999999999998</v>
      </c>
      <c r="E736" s="3">
        <v>710</v>
      </c>
      <c r="F736" s="1"/>
      <c r="G736" s="17"/>
      <c r="H736" s="2">
        <f>710</f>
        <v>710</v>
      </c>
      <c r="I736" s="6">
        <v>1.2604166666666666E-2</v>
      </c>
      <c r="J736" s="7" t="s">
        <v>772</v>
      </c>
      <c r="K736" s="2"/>
      <c r="L736" s="2"/>
      <c r="M736" s="2"/>
      <c r="N736" s="2"/>
      <c r="O736" s="2"/>
      <c r="P736" s="2"/>
      <c r="Q736" s="2"/>
      <c r="R736" s="2"/>
      <c r="S736" s="2"/>
      <c r="T736" s="2"/>
      <c r="U736" s="2"/>
      <c r="V736" s="2"/>
      <c r="W736" s="2"/>
    </row>
    <row r="737" spans="1:23" x14ac:dyDescent="0.25">
      <c r="A737" s="2">
        <v>713</v>
      </c>
      <c r="B737" s="2" t="s">
        <v>1653</v>
      </c>
      <c r="C737" s="4" t="s">
        <v>712</v>
      </c>
      <c r="D737" s="5">
        <v>0.9145833333333333</v>
      </c>
      <c r="E737" s="3" t="s">
        <v>789</v>
      </c>
      <c r="F737" s="1"/>
      <c r="G737" s="17"/>
      <c r="H737" s="2">
        <f>1*1000</f>
        <v>1000</v>
      </c>
      <c r="I737" s="6">
        <v>1.5243055555555557E-2</v>
      </c>
      <c r="J737" s="7" t="s">
        <v>772</v>
      </c>
      <c r="K737" s="2"/>
      <c r="L737" s="2"/>
      <c r="M737" s="2"/>
      <c r="N737" s="2"/>
      <c r="O737" s="2"/>
      <c r="P737" s="2"/>
      <c r="Q737" s="2"/>
      <c r="R737" s="2"/>
      <c r="S737" s="2"/>
      <c r="T737" s="2"/>
      <c r="U737" s="2"/>
      <c r="V737" s="2"/>
      <c r="W737" s="2"/>
    </row>
    <row r="738" spans="1:23" x14ac:dyDescent="0.25">
      <c r="A738" s="2">
        <v>714</v>
      </c>
      <c r="B738" s="2" t="s">
        <v>1654</v>
      </c>
      <c r="C738" s="4" t="s">
        <v>713</v>
      </c>
      <c r="D738" s="8">
        <v>1.1354166666666667</v>
      </c>
      <c r="E738" s="3">
        <v>878</v>
      </c>
      <c r="F738" s="1"/>
      <c r="G738" s="17"/>
      <c r="H738" s="2">
        <f>878</f>
        <v>878</v>
      </c>
      <c r="I738" s="6">
        <v>1.892361111111111E-2</v>
      </c>
      <c r="J738" s="7" t="s">
        <v>772</v>
      </c>
      <c r="K738" s="2"/>
      <c r="L738" s="2"/>
      <c r="M738" s="2"/>
      <c r="N738" s="2"/>
      <c r="O738" s="2"/>
      <c r="P738" s="2"/>
      <c r="Q738" s="2"/>
      <c r="R738" s="2"/>
      <c r="S738" s="2"/>
      <c r="T738" s="2"/>
      <c r="U738" s="2"/>
      <c r="V738" s="2"/>
      <c r="W738" s="2"/>
    </row>
    <row r="739" spans="1:23" x14ac:dyDescent="0.25">
      <c r="A739" s="2">
        <v>715</v>
      </c>
      <c r="B739" s="2" t="s">
        <v>1655</v>
      </c>
      <c r="C739" s="4" t="s">
        <v>714</v>
      </c>
      <c r="D739" s="5">
        <v>0.84444444444444444</v>
      </c>
      <c r="E739" s="3" t="s">
        <v>805</v>
      </c>
      <c r="F739" s="1"/>
      <c r="G739" s="17"/>
      <c r="H739" s="2">
        <f>1.1*1000</f>
        <v>1100</v>
      </c>
      <c r="I739" s="6">
        <v>1.4074074074074074E-2</v>
      </c>
      <c r="J739" s="7" t="s">
        <v>772</v>
      </c>
      <c r="K739" s="2"/>
      <c r="L739" s="2"/>
      <c r="M739" s="2"/>
      <c r="N739" s="2"/>
      <c r="O739" s="2"/>
      <c r="P739" s="2"/>
      <c r="Q739" s="2"/>
      <c r="R739" s="2"/>
      <c r="S739" s="2"/>
      <c r="T739" s="2"/>
      <c r="U739" s="2"/>
      <c r="V739" s="2"/>
      <c r="W739" s="2"/>
    </row>
    <row r="740" spans="1:23" x14ac:dyDescent="0.25">
      <c r="A740" s="2">
        <v>716</v>
      </c>
      <c r="B740" s="2" t="s">
        <v>1656</v>
      </c>
      <c r="C740" s="4" t="s">
        <v>715</v>
      </c>
      <c r="D740" s="8">
        <v>1.1555555555555557</v>
      </c>
      <c r="E740" s="3">
        <v>347</v>
      </c>
      <c r="F740" s="1"/>
      <c r="G740" s="17"/>
      <c r="H740" s="2">
        <f>347</f>
        <v>347</v>
      </c>
      <c r="I740" s="6">
        <v>1.9259259259259261E-2</v>
      </c>
      <c r="J740" s="7" t="s">
        <v>772</v>
      </c>
      <c r="K740" s="2"/>
      <c r="L740" s="2"/>
      <c r="M740" s="2"/>
      <c r="N740" s="2"/>
      <c r="O740" s="2"/>
      <c r="P740" s="2"/>
      <c r="Q740" s="2"/>
      <c r="R740" s="2"/>
      <c r="S740" s="2"/>
      <c r="T740" s="2"/>
      <c r="U740" s="2"/>
      <c r="V740" s="2"/>
      <c r="W740" s="2"/>
    </row>
    <row r="741" spans="1:23" x14ac:dyDescent="0.25">
      <c r="A741" s="2">
        <v>717</v>
      </c>
      <c r="B741" s="2" t="s">
        <v>1657</v>
      </c>
      <c r="C741" s="4" t="s">
        <v>716</v>
      </c>
      <c r="D741" s="5">
        <v>0.8618055555555556</v>
      </c>
      <c r="E741" s="3">
        <v>465</v>
      </c>
      <c r="F741" s="1"/>
      <c r="G741" s="17"/>
      <c r="H741" s="2">
        <f>465</f>
        <v>465</v>
      </c>
      <c r="I741" s="6">
        <v>1.4363425925925925E-2</v>
      </c>
      <c r="J741" s="7" t="s">
        <v>772</v>
      </c>
      <c r="K741" s="2"/>
      <c r="L741" s="2"/>
      <c r="M741" s="2"/>
      <c r="N741" s="2"/>
      <c r="O741" s="2"/>
      <c r="P741" s="2"/>
      <c r="Q741" s="2"/>
      <c r="R741" s="2"/>
      <c r="S741" s="2"/>
      <c r="T741" s="2"/>
      <c r="U741" s="2"/>
      <c r="V741" s="2"/>
      <c r="W741" s="2"/>
    </row>
    <row r="742" spans="1:23" x14ac:dyDescent="0.25">
      <c r="A742" s="2">
        <v>718</v>
      </c>
      <c r="B742" s="2" t="s">
        <v>1658</v>
      </c>
      <c r="C742" s="4" t="s">
        <v>717</v>
      </c>
      <c r="D742" s="5">
        <v>0.1875</v>
      </c>
      <c r="E742" s="3" t="s">
        <v>805</v>
      </c>
      <c r="F742" s="1"/>
      <c r="G742" s="17"/>
      <c r="H742" s="2">
        <f>1.1*1000</f>
        <v>1100</v>
      </c>
      <c r="I742" s="6">
        <v>3.1249999999999997E-3</v>
      </c>
      <c r="J742" s="7" t="s">
        <v>772</v>
      </c>
      <c r="K742" s="2"/>
      <c r="L742" s="2"/>
      <c r="M742" s="2"/>
      <c r="N742" s="2"/>
      <c r="O742" s="2"/>
      <c r="P742" s="2"/>
      <c r="Q742" s="2"/>
      <c r="R742" s="2"/>
      <c r="S742" s="2"/>
      <c r="T742" s="2"/>
      <c r="U742" s="2"/>
      <c r="V742" s="2"/>
      <c r="W742" s="2"/>
    </row>
    <row r="743" spans="1:23" x14ac:dyDescent="0.25">
      <c r="A743" s="2">
        <v>719</v>
      </c>
      <c r="B743" s="2" t="s">
        <v>1659</v>
      </c>
      <c r="C743" s="4" t="s">
        <v>718</v>
      </c>
      <c r="D743" s="5">
        <v>0.34930555555555554</v>
      </c>
      <c r="E743" s="3">
        <v>690</v>
      </c>
      <c r="F743" s="1"/>
      <c r="G743" s="17"/>
      <c r="H743" s="2">
        <f>690</f>
        <v>690</v>
      </c>
      <c r="I743" s="6">
        <v>5.8217592592592592E-3</v>
      </c>
      <c r="J743" s="7" t="s">
        <v>772</v>
      </c>
      <c r="K743" s="2"/>
      <c r="L743" s="2"/>
      <c r="M743" s="2"/>
      <c r="N743" s="2"/>
      <c r="O743" s="2"/>
      <c r="P743" s="2"/>
      <c r="Q743" s="2"/>
      <c r="R743" s="2"/>
      <c r="S743" s="2"/>
      <c r="T743" s="2"/>
      <c r="U743" s="2"/>
      <c r="V743" s="2"/>
      <c r="W743" s="2"/>
    </row>
    <row r="744" spans="1:23" x14ac:dyDescent="0.25">
      <c r="A744" s="2">
        <v>720</v>
      </c>
      <c r="B744" s="2" t="s">
        <v>1660</v>
      </c>
      <c r="C744" s="4" t="s">
        <v>719</v>
      </c>
      <c r="D744" s="8">
        <v>1.4270833333333333</v>
      </c>
      <c r="E744" s="3">
        <v>734</v>
      </c>
      <c r="F744" s="1"/>
      <c r="G744" s="17"/>
      <c r="H744" s="2">
        <f>734</f>
        <v>734</v>
      </c>
      <c r="I744" s="6">
        <v>2.3784722222222221E-2</v>
      </c>
      <c r="J744" s="7" t="s">
        <v>772</v>
      </c>
      <c r="K744" s="2"/>
      <c r="L744" s="2"/>
      <c r="M744" s="2"/>
      <c r="N744" s="2"/>
      <c r="O744" s="2"/>
      <c r="P744" s="2"/>
      <c r="Q744" s="2"/>
      <c r="R744" s="2"/>
      <c r="S744" s="2"/>
      <c r="T744" s="2"/>
      <c r="U744" s="2"/>
      <c r="V744" s="2"/>
      <c r="W744" s="2"/>
    </row>
    <row r="745" spans="1:23" x14ac:dyDescent="0.25">
      <c r="A745" s="2">
        <v>721</v>
      </c>
      <c r="B745" s="2" t="s">
        <v>1661</v>
      </c>
      <c r="C745" s="4" t="s">
        <v>720</v>
      </c>
      <c r="D745" s="8">
        <v>1.5305555555555557</v>
      </c>
      <c r="E745" s="3" t="s">
        <v>794</v>
      </c>
      <c r="F745" s="1"/>
      <c r="G745" s="17"/>
      <c r="H745" s="2">
        <f>2.4*1000</f>
        <v>2400</v>
      </c>
      <c r="I745" s="6">
        <v>2.5509259259259259E-2</v>
      </c>
      <c r="J745" s="7" t="s">
        <v>772</v>
      </c>
      <c r="K745" s="2"/>
      <c r="L745" s="2"/>
      <c r="M745" s="2"/>
      <c r="N745" s="2"/>
      <c r="O745" s="2"/>
      <c r="P745" s="2"/>
      <c r="Q745" s="2"/>
      <c r="R745" s="2"/>
      <c r="S745" s="2"/>
      <c r="T745" s="2"/>
      <c r="U745" s="2"/>
      <c r="V745" s="2"/>
      <c r="W745" s="2"/>
    </row>
    <row r="746" spans="1:23" x14ac:dyDescent="0.25">
      <c r="A746" s="2">
        <v>722</v>
      </c>
      <c r="B746" s="2" t="s">
        <v>1662</v>
      </c>
      <c r="C746" s="4" t="s">
        <v>721</v>
      </c>
      <c r="D746" s="5">
        <v>0.99652777777777779</v>
      </c>
      <c r="E746" s="3">
        <v>698</v>
      </c>
      <c r="F746" s="1"/>
      <c r="G746" s="17"/>
      <c r="H746" s="2">
        <f>698</f>
        <v>698</v>
      </c>
      <c r="I746" s="6">
        <v>1.6608796296296299E-2</v>
      </c>
      <c r="J746" s="7" t="s">
        <v>772</v>
      </c>
      <c r="K746" s="2"/>
      <c r="L746" s="2"/>
      <c r="M746" s="2"/>
      <c r="N746" s="2"/>
      <c r="O746" s="2"/>
      <c r="P746" s="2"/>
      <c r="Q746" s="2"/>
      <c r="R746" s="2"/>
      <c r="S746" s="2"/>
      <c r="T746" s="2"/>
      <c r="U746" s="2"/>
      <c r="V746" s="2"/>
      <c r="W746" s="2"/>
    </row>
    <row r="747" spans="1:23" x14ac:dyDescent="0.25">
      <c r="A747" s="2">
        <v>723</v>
      </c>
      <c r="B747" s="2" t="s">
        <v>1663</v>
      </c>
      <c r="C747" s="4" t="s">
        <v>722</v>
      </c>
      <c r="D747" s="5">
        <v>0.81041666666666667</v>
      </c>
      <c r="E747" s="3">
        <v>587</v>
      </c>
      <c r="F747" s="1"/>
      <c r="G747" s="17"/>
      <c r="H747" s="2">
        <f>587</f>
        <v>587</v>
      </c>
      <c r="I747" s="6">
        <v>1.3506944444444445E-2</v>
      </c>
      <c r="J747" s="7" t="s">
        <v>772</v>
      </c>
      <c r="K747" s="2"/>
      <c r="L747" s="2"/>
      <c r="M747" s="2"/>
      <c r="N747" s="2"/>
      <c r="O747" s="2"/>
      <c r="P747" s="2"/>
      <c r="Q747" s="2"/>
      <c r="R747" s="2"/>
      <c r="S747" s="2"/>
      <c r="T747" s="2"/>
      <c r="U747" s="2"/>
      <c r="V747" s="2"/>
      <c r="W747" s="2"/>
    </row>
    <row r="748" spans="1:23" x14ac:dyDescent="0.25">
      <c r="A748" s="2">
        <v>724</v>
      </c>
      <c r="B748" s="2" t="s">
        <v>1664</v>
      </c>
      <c r="C748" s="4" t="s">
        <v>723</v>
      </c>
      <c r="D748" s="8">
        <v>1.3284722222222223</v>
      </c>
      <c r="E748" s="3">
        <v>304</v>
      </c>
      <c r="F748" s="1"/>
      <c r="G748" s="17"/>
      <c r="H748" s="2">
        <f>304</f>
        <v>304</v>
      </c>
      <c r="I748" s="6">
        <v>2.2141203703703705E-2</v>
      </c>
      <c r="J748" s="7" t="s">
        <v>772</v>
      </c>
      <c r="K748" s="2"/>
      <c r="L748" s="2"/>
      <c r="M748" s="2"/>
      <c r="N748" s="2"/>
      <c r="O748" s="2"/>
      <c r="P748" s="2"/>
      <c r="Q748" s="2"/>
      <c r="R748" s="2"/>
      <c r="S748" s="2"/>
      <c r="T748" s="2"/>
      <c r="U748" s="2"/>
      <c r="V748" s="2"/>
      <c r="W748" s="2"/>
    </row>
    <row r="749" spans="1:23" x14ac:dyDescent="0.25">
      <c r="A749" s="2">
        <v>725</v>
      </c>
      <c r="B749" s="2" t="s">
        <v>1665</v>
      </c>
      <c r="C749" s="4" t="s">
        <v>724</v>
      </c>
      <c r="D749" s="8">
        <v>1.5409722222222222</v>
      </c>
      <c r="E749" s="3">
        <v>361</v>
      </c>
      <c r="F749" s="1"/>
      <c r="G749" s="17"/>
      <c r="H749" s="2">
        <f>361</f>
        <v>361</v>
      </c>
      <c r="I749" s="6">
        <v>2.568287037037037E-2</v>
      </c>
      <c r="J749" s="7" t="s">
        <v>772</v>
      </c>
      <c r="K749" s="2"/>
      <c r="L749" s="2"/>
      <c r="M749" s="2"/>
      <c r="N749" s="2"/>
      <c r="O749" s="2"/>
      <c r="P749" s="2"/>
      <c r="Q749" s="2"/>
      <c r="R749" s="2"/>
      <c r="S749" s="2"/>
      <c r="T749" s="2"/>
      <c r="U749" s="2"/>
      <c r="V749" s="2"/>
      <c r="W749" s="2"/>
    </row>
    <row r="750" spans="1:23" x14ac:dyDescent="0.25">
      <c r="A750" s="2">
        <v>726</v>
      </c>
      <c r="B750" s="2" t="s">
        <v>1666</v>
      </c>
      <c r="C750" s="4" t="s">
        <v>725</v>
      </c>
      <c r="D750" s="8">
        <v>1.1833333333333333</v>
      </c>
      <c r="E750" s="3" t="s">
        <v>872</v>
      </c>
      <c r="F750" s="1"/>
      <c r="G750" s="17"/>
      <c r="H750" s="2">
        <f>2.2*1000</f>
        <v>2200</v>
      </c>
      <c r="I750" s="6">
        <v>1.9722222222222221E-2</v>
      </c>
      <c r="J750" s="7" t="s">
        <v>772</v>
      </c>
      <c r="K750" s="2"/>
      <c r="L750" s="2"/>
      <c r="M750" s="2"/>
      <c r="N750" s="2"/>
      <c r="O750" s="2"/>
      <c r="P750" s="2"/>
      <c r="Q750" s="2"/>
      <c r="R750" s="2"/>
      <c r="S750" s="2"/>
      <c r="T750" s="2"/>
      <c r="U750" s="2"/>
      <c r="V750" s="2"/>
      <c r="W750" s="2"/>
    </row>
    <row r="751" spans="1:23" x14ac:dyDescent="0.25">
      <c r="A751" s="2">
        <v>727</v>
      </c>
      <c r="B751" s="2" t="s">
        <v>1667</v>
      </c>
      <c r="C751" s="4" t="s">
        <v>726</v>
      </c>
      <c r="D751" s="8">
        <v>2.0333333333333332</v>
      </c>
      <c r="E751" s="3" t="s">
        <v>851</v>
      </c>
      <c r="F751" s="1"/>
      <c r="G751" s="17"/>
      <c r="H751" s="2">
        <f>1.6*1000</f>
        <v>1600</v>
      </c>
      <c r="I751" s="6">
        <v>3.3888888888888885E-2</v>
      </c>
      <c r="J751" s="7" t="s">
        <v>772</v>
      </c>
      <c r="K751" s="2"/>
      <c r="L751" s="2"/>
      <c r="M751" s="2"/>
      <c r="N751" s="2"/>
      <c r="O751" s="2"/>
      <c r="P751" s="2"/>
      <c r="Q751" s="2"/>
      <c r="R751" s="2"/>
      <c r="S751" s="2"/>
      <c r="T751" s="2"/>
      <c r="U751" s="2"/>
      <c r="V751" s="2"/>
      <c r="W751" s="2"/>
    </row>
    <row r="752" spans="1:23" x14ac:dyDescent="0.25">
      <c r="A752" s="2">
        <v>728</v>
      </c>
      <c r="B752" s="2" t="s">
        <v>1668</v>
      </c>
      <c r="C752" s="4" t="s">
        <v>727</v>
      </c>
      <c r="D752" s="8">
        <v>1.4069444444444443</v>
      </c>
      <c r="E752" s="3">
        <v>245</v>
      </c>
      <c r="F752" s="1"/>
      <c r="G752" s="17"/>
      <c r="H752" s="2">
        <f>245</f>
        <v>245</v>
      </c>
      <c r="I752" s="6">
        <v>2.344907407407407E-2</v>
      </c>
      <c r="J752" s="7" t="s">
        <v>772</v>
      </c>
      <c r="K752" s="2"/>
      <c r="L752" s="2"/>
      <c r="M752" s="2"/>
      <c r="N752" s="2"/>
      <c r="O752" s="2"/>
      <c r="P752" s="2"/>
      <c r="Q752" s="2"/>
      <c r="R752" s="2"/>
      <c r="S752" s="2"/>
      <c r="T752" s="2"/>
      <c r="U752" s="2"/>
      <c r="V752" s="2"/>
      <c r="W752" s="2"/>
    </row>
    <row r="753" spans="1:23" x14ac:dyDescent="0.25">
      <c r="A753" s="2">
        <v>729</v>
      </c>
      <c r="B753" s="2" t="s">
        <v>1669</v>
      </c>
      <c r="C753" s="4" t="s">
        <v>728</v>
      </c>
      <c r="D753" s="8">
        <v>1.7972222222222223</v>
      </c>
      <c r="E753" s="3">
        <v>479</v>
      </c>
      <c r="F753" s="1"/>
      <c r="G753" s="17"/>
      <c r="H753" s="2">
        <f>479</f>
        <v>479</v>
      </c>
      <c r="I753" s="6">
        <v>2.9953703703703705E-2</v>
      </c>
      <c r="J753" s="7" t="s">
        <v>772</v>
      </c>
      <c r="K753" s="2"/>
      <c r="L753" s="2"/>
      <c r="M753" s="2"/>
      <c r="N753" s="2"/>
      <c r="O753" s="2"/>
      <c r="P753" s="2"/>
      <c r="Q753" s="2"/>
      <c r="R753" s="2"/>
      <c r="S753" s="2"/>
      <c r="T753" s="2"/>
      <c r="U753" s="2"/>
      <c r="V753" s="2"/>
      <c r="W753" s="2"/>
    </row>
    <row r="754" spans="1:23" x14ac:dyDescent="0.25">
      <c r="A754" s="2">
        <v>730</v>
      </c>
      <c r="B754" s="2" t="s">
        <v>1670</v>
      </c>
      <c r="C754" s="4" t="s">
        <v>729</v>
      </c>
      <c r="D754" s="5">
        <v>0.7729166666666667</v>
      </c>
      <c r="E754" s="3">
        <v>217</v>
      </c>
      <c r="F754" s="1"/>
      <c r="G754" s="17"/>
      <c r="H754" s="2">
        <f>217</f>
        <v>217</v>
      </c>
      <c r="I754" s="6">
        <v>1.2881944444444446E-2</v>
      </c>
      <c r="J754" s="7" t="s">
        <v>772</v>
      </c>
      <c r="K754" s="2"/>
      <c r="L754" s="2"/>
      <c r="M754" s="2"/>
      <c r="N754" s="2"/>
      <c r="O754" s="2"/>
      <c r="P754" s="2"/>
      <c r="Q754" s="2"/>
      <c r="R754" s="2"/>
      <c r="S754" s="2"/>
      <c r="T754" s="2"/>
      <c r="U754" s="2"/>
      <c r="V754" s="2"/>
      <c r="W754" s="2"/>
    </row>
    <row r="755" spans="1:23" x14ac:dyDescent="0.25">
      <c r="A755" s="2">
        <v>731</v>
      </c>
      <c r="B755" s="2" t="s">
        <v>1671</v>
      </c>
      <c r="C755" s="4" t="s">
        <v>730</v>
      </c>
      <c r="D755" s="8">
        <v>1.1347222222222222</v>
      </c>
      <c r="E755" s="3" t="s">
        <v>892</v>
      </c>
      <c r="F755" s="1"/>
      <c r="G755" s="17"/>
      <c r="H755" s="2">
        <f>5.5*1000</f>
        <v>5500</v>
      </c>
      <c r="I755" s="6">
        <v>1.8912037037037036E-2</v>
      </c>
      <c r="J755" s="7" t="s">
        <v>772</v>
      </c>
      <c r="K755" s="2"/>
      <c r="L755" s="2"/>
      <c r="M755" s="2"/>
      <c r="N755" s="2"/>
      <c r="O755" s="2"/>
      <c r="P755" s="2"/>
      <c r="Q755" s="2"/>
      <c r="R755" s="2"/>
      <c r="S755" s="2"/>
      <c r="T755" s="2"/>
      <c r="U755" s="2"/>
      <c r="V755" s="2"/>
      <c r="W755" s="2"/>
    </row>
    <row r="756" spans="1:23" x14ac:dyDescent="0.25">
      <c r="A756" s="2">
        <v>732</v>
      </c>
      <c r="B756" s="2" t="s">
        <v>1672</v>
      </c>
      <c r="C756" s="4" t="s">
        <v>731</v>
      </c>
      <c r="D756" s="8">
        <v>1.4326388888888888</v>
      </c>
      <c r="E756" s="3">
        <v>335</v>
      </c>
      <c r="F756" s="1"/>
      <c r="G756" s="17"/>
      <c r="H756" s="2">
        <f>335</f>
        <v>335</v>
      </c>
      <c r="I756" s="6">
        <v>2.3877314814814813E-2</v>
      </c>
      <c r="J756" s="7" t="s">
        <v>772</v>
      </c>
      <c r="K756" s="2"/>
      <c r="L756" s="2"/>
      <c r="M756" s="2"/>
      <c r="N756" s="2"/>
      <c r="O756" s="2"/>
      <c r="P756" s="2"/>
      <c r="Q756" s="2"/>
      <c r="R756" s="2"/>
      <c r="S756" s="2"/>
      <c r="T756" s="2"/>
      <c r="U756" s="2"/>
      <c r="V756" s="2"/>
      <c r="W756" s="2"/>
    </row>
    <row r="757" spans="1:23" x14ac:dyDescent="0.25">
      <c r="A757" s="2">
        <v>733</v>
      </c>
      <c r="B757" s="2" t="s">
        <v>1673</v>
      </c>
      <c r="C757" s="4" t="s">
        <v>732</v>
      </c>
      <c r="D757" s="8">
        <v>1.0583333333333333</v>
      </c>
      <c r="E757" s="3" t="s">
        <v>812</v>
      </c>
      <c r="F757" s="1"/>
      <c r="G757" s="17"/>
      <c r="H757" s="2">
        <f>4.4*1000</f>
        <v>4400</v>
      </c>
      <c r="I757" s="6">
        <v>1.7638888888888888E-2</v>
      </c>
      <c r="J757" s="7" t="s">
        <v>772</v>
      </c>
      <c r="K757" s="2"/>
      <c r="L757" s="2"/>
      <c r="M757" s="2"/>
      <c r="N757" s="2"/>
      <c r="O757" s="2"/>
      <c r="P757" s="2"/>
      <c r="Q757" s="2"/>
      <c r="R757" s="2"/>
      <c r="S757" s="2"/>
      <c r="T757" s="2"/>
      <c r="U757" s="2"/>
      <c r="V757" s="2"/>
      <c r="W757" s="2"/>
    </row>
    <row r="758" spans="1:23" x14ac:dyDescent="0.25">
      <c r="A758" s="2">
        <v>734</v>
      </c>
      <c r="B758" s="2" t="s">
        <v>1674</v>
      </c>
      <c r="C758" s="4" t="s">
        <v>733</v>
      </c>
      <c r="D758" s="5">
        <v>0.73333333333333339</v>
      </c>
      <c r="E758" s="3" t="s">
        <v>804</v>
      </c>
      <c r="F758" s="1"/>
      <c r="G758" s="17"/>
      <c r="H758" s="2">
        <f>1.3*1000</f>
        <v>1300</v>
      </c>
      <c r="I758" s="6">
        <v>1.2222222222222223E-2</v>
      </c>
      <c r="J758" s="7" t="s">
        <v>772</v>
      </c>
      <c r="K758" s="2"/>
      <c r="L758" s="2"/>
      <c r="M758" s="2"/>
      <c r="N758" s="2"/>
      <c r="O758" s="2"/>
      <c r="P758" s="2"/>
      <c r="Q758" s="2"/>
      <c r="R758" s="2"/>
      <c r="S758" s="2"/>
      <c r="T758" s="2"/>
      <c r="U758" s="2"/>
      <c r="V758" s="2"/>
      <c r="W758" s="2"/>
    </row>
    <row r="759" spans="1:23" x14ac:dyDescent="0.25">
      <c r="A759" s="2">
        <v>735</v>
      </c>
      <c r="B759" s="2" t="s">
        <v>1675</v>
      </c>
      <c r="C759" s="4" t="s">
        <v>734</v>
      </c>
      <c r="D759" s="5">
        <v>0.18055555555555555</v>
      </c>
      <c r="E759" s="3">
        <v>684</v>
      </c>
      <c r="F759" s="1"/>
      <c r="G759" s="17"/>
      <c r="H759" s="2">
        <f>684</f>
        <v>684</v>
      </c>
      <c r="I759" s="6">
        <v>3.0092592592592588E-3</v>
      </c>
      <c r="J759" s="7" t="s">
        <v>772</v>
      </c>
      <c r="K759" s="2"/>
      <c r="L759" s="2"/>
      <c r="M759" s="2"/>
      <c r="N759" s="2"/>
      <c r="O759" s="2"/>
      <c r="P759" s="2"/>
      <c r="Q759" s="2"/>
      <c r="R759" s="2"/>
      <c r="S759" s="2"/>
      <c r="T759" s="2"/>
      <c r="U759" s="2"/>
      <c r="V759" s="2"/>
      <c r="W759" s="2"/>
    </row>
    <row r="760" spans="1:23" x14ac:dyDescent="0.25">
      <c r="A760" s="2">
        <v>736</v>
      </c>
      <c r="B760" s="2" t="s">
        <v>1676</v>
      </c>
      <c r="C760" s="4" t="s">
        <v>735</v>
      </c>
      <c r="D760" s="5">
        <v>0.31736111111111115</v>
      </c>
      <c r="E760" s="3">
        <v>570</v>
      </c>
      <c r="F760" s="1"/>
      <c r="G760" s="17"/>
      <c r="H760" s="2">
        <f>570</f>
        <v>570</v>
      </c>
      <c r="I760" s="6">
        <v>5.2893518518518515E-3</v>
      </c>
      <c r="J760" s="7" t="s">
        <v>772</v>
      </c>
      <c r="K760" s="2"/>
      <c r="L760" s="2"/>
      <c r="M760" s="2"/>
      <c r="N760" s="2"/>
      <c r="O760" s="2"/>
      <c r="P760" s="2"/>
      <c r="Q760" s="2"/>
      <c r="R760" s="2"/>
      <c r="S760" s="2"/>
      <c r="T760" s="2"/>
      <c r="U760" s="2"/>
      <c r="V760" s="2"/>
      <c r="W760" s="2"/>
    </row>
    <row r="761" spans="1:23" x14ac:dyDescent="0.25">
      <c r="A761" s="2">
        <v>737</v>
      </c>
      <c r="B761" s="2" t="s">
        <v>1677</v>
      </c>
      <c r="C761" s="4" t="s">
        <v>736</v>
      </c>
      <c r="D761" s="5">
        <v>0.32083333333333336</v>
      </c>
      <c r="E761" s="3">
        <v>431</v>
      </c>
      <c r="F761" s="1"/>
      <c r="G761" s="17"/>
      <c r="H761" s="2">
        <f>431</f>
        <v>431</v>
      </c>
      <c r="I761" s="6">
        <v>5.347222222222222E-3</v>
      </c>
      <c r="J761" s="7" t="s">
        <v>772</v>
      </c>
      <c r="K761" s="2"/>
      <c r="L761" s="2"/>
      <c r="M761" s="2"/>
      <c r="N761" s="2"/>
      <c r="O761" s="2"/>
      <c r="P761" s="2"/>
      <c r="Q761" s="2"/>
      <c r="R761" s="2"/>
      <c r="S761" s="2"/>
      <c r="T761" s="2"/>
      <c r="U761" s="2"/>
      <c r="V761" s="2"/>
      <c r="W761" s="2"/>
    </row>
    <row r="762" spans="1:23" x14ac:dyDescent="0.25">
      <c r="A762" s="2">
        <v>738</v>
      </c>
      <c r="B762" s="2" t="s">
        <v>1678</v>
      </c>
      <c r="C762" s="4" t="s">
        <v>737</v>
      </c>
      <c r="D762" s="8">
        <v>1.3687500000000001</v>
      </c>
      <c r="E762" s="3" t="s">
        <v>804</v>
      </c>
      <c r="F762" s="1"/>
      <c r="G762" s="17"/>
      <c r="H762" s="2">
        <f>1.3*1000</f>
        <v>1300</v>
      </c>
      <c r="I762" s="6">
        <v>2.2812499999999999E-2</v>
      </c>
      <c r="J762" s="7" t="s">
        <v>772</v>
      </c>
      <c r="K762" s="2"/>
      <c r="L762" s="2"/>
      <c r="M762" s="2"/>
      <c r="N762" s="2"/>
      <c r="O762" s="2"/>
      <c r="P762" s="2"/>
      <c r="Q762" s="2"/>
      <c r="R762" s="2"/>
      <c r="S762" s="2"/>
      <c r="T762" s="2"/>
      <c r="U762" s="2"/>
      <c r="V762" s="2"/>
      <c r="W762" s="2"/>
    </row>
    <row r="763" spans="1:23" x14ac:dyDescent="0.25">
      <c r="A763" s="2">
        <v>739</v>
      </c>
      <c r="B763" s="2" t="s">
        <v>1679</v>
      </c>
      <c r="C763" s="4" t="s">
        <v>738</v>
      </c>
      <c r="D763" s="8">
        <v>2.3722222222222222</v>
      </c>
      <c r="E763" s="3" t="s">
        <v>796</v>
      </c>
      <c r="F763" s="1"/>
      <c r="G763" s="17"/>
      <c r="H763" s="2">
        <f>14*1000</f>
        <v>14000</v>
      </c>
      <c r="I763" s="6">
        <v>3.953703703703703E-2</v>
      </c>
      <c r="J763" s="7" t="s">
        <v>772</v>
      </c>
      <c r="K763" s="2"/>
      <c r="L763" s="2"/>
      <c r="M763" s="2"/>
      <c r="N763" s="2"/>
      <c r="O763" s="2"/>
      <c r="P763" s="2"/>
      <c r="Q763" s="2"/>
      <c r="R763" s="2"/>
      <c r="S763" s="2"/>
      <c r="T763" s="2"/>
      <c r="U763" s="2"/>
      <c r="V763" s="2"/>
      <c r="W763" s="2"/>
    </row>
    <row r="764" spans="1:23" x14ac:dyDescent="0.25">
      <c r="A764" s="2">
        <v>740</v>
      </c>
      <c r="B764" s="2" t="s">
        <v>1680</v>
      </c>
      <c r="C764" s="4" t="s">
        <v>739</v>
      </c>
      <c r="D764" s="9">
        <v>7.2326388888888885E-2</v>
      </c>
      <c r="E764" s="3" t="s">
        <v>846</v>
      </c>
      <c r="F764" s="1"/>
      <c r="G764" s="17"/>
      <c r="H764" s="2">
        <f>8.1*1000</f>
        <v>8100</v>
      </c>
      <c r="I764" s="6">
        <v>7.2326388888888885E-2</v>
      </c>
      <c r="J764" s="7" t="s">
        <v>772</v>
      </c>
      <c r="K764" s="2"/>
      <c r="L764" s="2"/>
      <c r="M764" s="2"/>
      <c r="N764" s="2"/>
      <c r="O764" s="2"/>
      <c r="P764" s="2"/>
      <c r="Q764" s="2"/>
      <c r="R764" s="2"/>
      <c r="S764" s="2"/>
      <c r="T764" s="2"/>
      <c r="U764" s="2"/>
      <c r="V764" s="2"/>
      <c r="W764" s="2"/>
    </row>
    <row r="765" spans="1:23" x14ac:dyDescent="0.25">
      <c r="A765" s="2">
        <v>741</v>
      </c>
      <c r="B765" s="2" t="s">
        <v>1681</v>
      </c>
      <c r="C765" s="4" t="s">
        <v>739</v>
      </c>
      <c r="D765" s="9">
        <v>7.0520833333333324E-2</v>
      </c>
      <c r="E765" s="3" t="s">
        <v>845</v>
      </c>
      <c r="F765" s="1"/>
      <c r="G765" s="17"/>
      <c r="H765" s="2">
        <f>9.4*1000</f>
        <v>9400</v>
      </c>
      <c r="I765" s="6">
        <v>7.0520833333333324E-2</v>
      </c>
      <c r="J765" s="7" t="s">
        <v>772</v>
      </c>
      <c r="K765" s="2"/>
      <c r="L765" s="2"/>
      <c r="M765" s="2"/>
      <c r="N765" s="2"/>
      <c r="O765" s="2"/>
      <c r="P765" s="2"/>
      <c r="Q765" s="2"/>
      <c r="R765" s="2"/>
      <c r="S765" s="2"/>
      <c r="T765" s="2"/>
      <c r="U765" s="2"/>
      <c r="V765" s="2"/>
      <c r="W765" s="2"/>
    </row>
    <row r="766" spans="1:23" x14ac:dyDescent="0.25">
      <c r="A766" s="2">
        <v>742</v>
      </c>
      <c r="B766" s="2" t="s">
        <v>1682</v>
      </c>
      <c r="C766" s="4" t="s">
        <v>740</v>
      </c>
      <c r="D766" s="9">
        <v>4.4467592592592593E-2</v>
      </c>
      <c r="E766" s="3" t="s">
        <v>891</v>
      </c>
      <c r="F766" s="1"/>
      <c r="G766" s="17"/>
      <c r="H766" s="2">
        <f>18*1000</f>
        <v>18000</v>
      </c>
      <c r="I766" s="6">
        <v>4.4467592592592593E-2</v>
      </c>
      <c r="J766" s="7" t="s">
        <v>772</v>
      </c>
      <c r="K766" s="2"/>
      <c r="L766" s="2"/>
      <c r="M766" s="2"/>
      <c r="N766" s="2"/>
      <c r="O766" s="2"/>
      <c r="P766" s="2"/>
      <c r="Q766" s="2"/>
      <c r="R766" s="2"/>
      <c r="S766" s="2"/>
      <c r="T766" s="2"/>
      <c r="U766" s="2"/>
      <c r="V766" s="2"/>
      <c r="W766" s="2"/>
    </row>
    <row r="767" spans="1:23" x14ac:dyDescent="0.25">
      <c r="A767" s="2">
        <v>743</v>
      </c>
      <c r="B767" s="2" t="s">
        <v>1683</v>
      </c>
      <c r="C767" s="4" t="s">
        <v>741</v>
      </c>
      <c r="D767" s="9">
        <v>4.5474537037037042E-2</v>
      </c>
      <c r="E767" s="3" t="s">
        <v>784</v>
      </c>
      <c r="F767" s="1"/>
      <c r="G767" s="17"/>
      <c r="H767" s="2">
        <f>10*1000</f>
        <v>10000</v>
      </c>
      <c r="I767" s="6">
        <v>4.5474537037037042E-2</v>
      </c>
      <c r="J767" s="7" t="s">
        <v>772</v>
      </c>
      <c r="K767" s="2"/>
      <c r="L767" s="2"/>
      <c r="M767" s="2"/>
      <c r="N767" s="2"/>
      <c r="O767" s="2"/>
      <c r="P767" s="2"/>
      <c r="Q767" s="2"/>
      <c r="R767" s="2"/>
      <c r="S767" s="2"/>
      <c r="T767" s="2"/>
      <c r="U767" s="2"/>
      <c r="V767" s="2"/>
      <c r="W767" s="2"/>
    </row>
    <row r="768" spans="1:23" x14ac:dyDescent="0.25">
      <c r="A768" s="2">
        <v>744</v>
      </c>
      <c r="B768" s="2" t="s">
        <v>1684</v>
      </c>
      <c r="C768" s="4" t="s">
        <v>742</v>
      </c>
      <c r="D768" s="9">
        <v>4.2650462962962959E-2</v>
      </c>
      <c r="E768" s="3" t="s">
        <v>893</v>
      </c>
      <c r="F768" s="1"/>
      <c r="G768" s="17"/>
      <c r="H768" s="2">
        <f>114*1000</f>
        <v>114000</v>
      </c>
      <c r="I768" s="6">
        <v>4.2650462962962959E-2</v>
      </c>
      <c r="J768" s="7" t="s">
        <v>773</v>
      </c>
      <c r="K768" s="2"/>
      <c r="L768" s="2"/>
      <c r="M768" s="2"/>
      <c r="N768" s="2"/>
      <c r="O768" s="2"/>
      <c r="P768" s="2"/>
      <c r="Q768" s="2"/>
      <c r="R768" s="2"/>
      <c r="S768" s="2"/>
      <c r="T768" s="2"/>
      <c r="U768" s="2"/>
      <c r="V768" s="2"/>
      <c r="W768" s="2"/>
    </row>
    <row r="769" spans="1:23" x14ac:dyDescent="0.25">
      <c r="A769" s="2">
        <v>745</v>
      </c>
      <c r="B769" s="2" t="s">
        <v>1685</v>
      </c>
      <c r="C769" s="4" t="s">
        <v>743</v>
      </c>
      <c r="D769" s="9">
        <v>4.2083333333333334E-2</v>
      </c>
      <c r="E769" s="3" t="s">
        <v>864</v>
      </c>
      <c r="F769" s="1"/>
      <c r="G769" s="17"/>
      <c r="H769" s="2">
        <f>27*1000</f>
        <v>27000</v>
      </c>
      <c r="I769" s="6">
        <v>4.2083333333333334E-2</v>
      </c>
      <c r="J769" s="7" t="s">
        <v>773</v>
      </c>
      <c r="K769" s="2"/>
      <c r="L769" s="2"/>
      <c r="M769" s="2"/>
      <c r="N769" s="2"/>
      <c r="O769" s="2"/>
      <c r="P769" s="2"/>
      <c r="Q769" s="2"/>
      <c r="R769" s="2"/>
      <c r="S769" s="2"/>
      <c r="T769" s="2"/>
      <c r="U769" s="2"/>
      <c r="V769" s="2"/>
      <c r="W769" s="2"/>
    </row>
    <row r="770" spans="1:23" x14ac:dyDescent="0.25">
      <c r="A770" s="2">
        <v>746</v>
      </c>
      <c r="B770" s="2" t="s">
        <v>1686</v>
      </c>
      <c r="C770" s="4" t="s">
        <v>744</v>
      </c>
      <c r="D770" s="8">
        <v>2.3736111111111113</v>
      </c>
      <c r="E770" s="3" t="s">
        <v>894</v>
      </c>
      <c r="F770" s="1"/>
      <c r="G770" s="17"/>
      <c r="H770" s="2">
        <f>17*1000</f>
        <v>17000</v>
      </c>
      <c r="I770" s="6">
        <v>3.9560185185185184E-2</v>
      </c>
      <c r="J770" s="7" t="s">
        <v>773</v>
      </c>
      <c r="K770" s="2"/>
      <c r="L770" s="2"/>
      <c r="M770" s="2"/>
      <c r="N770" s="2"/>
      <c r="O770" s="2"/>
      <c r="P770" s="2"/>
      <c r="Q770" s="2"/>
      <c r="R770" s="2"/>
      <c r="S770" s="2"/>
      <c r="T770" s="2"/>
      <c r="U770" s="2"/>
      <c r="V770" s="2"/>
      <c r="W770" s="2"/>
    </row>
    <row r="771" spans="1:23" x14ac:dyDescent="0.25">
      <c r="A771" s="2">
        <v>747</v>
      </c>
      <c r="B771" s="2" t="s">
        <v>1687</v>
      </c>
      <c r="C771" s="4" t="s">
        <v>745</v>
      </c>
      <c r="D771" s="9">
        <v>4.5462962962962962E-2</v>
      </c>
      <c r="E771" s="3" t="s">
        <v>889</v>
      </c>
      <c r="F771" s="1"/>
      <c r="G771" s="17"/>
      <c r="H771" s="2">
        <f>24*1000</f>
        <v>24000</v>
      </c>
      <c r="I771" s="6">
        <v>4.5462962962962962E-2</v>
      </c>
      <c r="J771" s="7" t="s">
        <v>773</v>
      </c>
      <c r="K771" s="2"/>
      <c r="L771" s="2"/>
      <c r="M771" s="2"/>
      <c r="N771" s="2"/>
      <c r="O771" s="2"/>
      <c r="P771" s="2"/>
      <c r="Q771" s="2"/>
      <c r="R771" s="2"/>
      <c r="S771" s="2"/>
      <c r="T771" s="2"/>
      <c r="U771" s="2"/>
      <c r="V771" s="2"/>
      <c r="W771" s="2"/>
    </row>
    <row r="772" spans="1:23" x14ac:dyDescent="0.25">
      <c r="A772" s="2">
        <v>748</v>
      </c>
      <c r="B772" s="2" t="s">
        <v>1688</v>
      </c>
      <c r="C772" s="4" t="s">
        <v>746</v>
      </c>
      <c r="D772" s="8">
        <v>1.9534722222222223</v>
      </c>
      <c r="E772" s="3" t="s">
        <v>828</v>
      </c>
      <c r="F772" s="1"/>
      <c r="G772" s="17"/>
      <c r="H772" s="2">
        <f>22*1000</f>
        <v>22000</v>
      </c>
      <c r="I772" s="6">
        <v>3.2557870370370369E-2</v>
      </c>
      <c r="J772" s="7" t="s">
        <v>773</v>
      </c>
      <c r="K772" s="2"/>
      <c r="L772" s="2"/>
      <c r="M772" s="2"/>
      <c r="N772" s="2"/>
      <c r="O772" s="2"/>
      <c r="P772" s="2"/>
      <c r="Q772" s="2"/>
      <c r="R772" s="2"/>
      <c r="S772" s="2"/>
      <c r="T772" s="2"/>
      <c r="U772" s="2"/>
      <c r="V772" s="2"/>
      <c r="W772" s="2"/>
    </row>
    <row r="773" spans="1:23" x14ac:dyDescent="0.25">
      <c r="A773" s="2">
        <v>749</v>
      </c>
      <c r="B773" s="2" t="s">
        <v>1689</v>
      </c>
      <c r="C773" s="4" t="s">
        <v>747</v>
      </c>
      <c r="D773" s="8">
        <v>2.0027777777777778</v>
      </c>
      <c r="E773" s="3" t="s">
        <v>864</v>
      </c>
      <c r="F773" s="1"/>
      <c r="G773" s="17"/>
      <c r="H773" s="2">
        <f>27*1000</f>
        <v>27000</v>
      </c>
      <c r="I773" s="6">
        <v>3.3379629629629634E-2</v>
      </c>
      <c r="J773" s="7" t="s">
        <v>774</v>
      </c>
      <c r="K773" s="2"/>
      <c r="L773" s="2"/>
      <c r="M773" s="2"/>
      <c r="N773" s="2"/>
      <c r="O773" s="2"/>
      <c r="P773" s="2"/>
      <c r="Q773" s="2"/>
      <c r="R773" s="2"/>
      <c r="S773" s="2"/>
      <c r="T773" s="2"/>
      <c r="U773" s="2"/>
      <c r="V773" s="2"/>
      <c r="W773" s="2"/>
    </row>
    <row r="774" spans="1:23" x14ac:dyDescent="0.25">
      <c r="A774" s="2">
        <v>750</v>
      </c>
      <c r="B774" s="2" t="s">
        <v>1690</v>
      </c>
      <c r="C774" s="4" t="s">
        <v>748</v>
      </c>
      <c r="D774" s="9">
        <v>4.2465277777777775E-2</v>
      </c>
      <c r="E774" s="3" t="s">
        <v>796</v>
      </c>
      <c r="F774" s="1"/>
      <c r="G774" s="17"/>
      <c r="H774" s="2">
        <f>14*1000</f>
        <v>14000</v>
      </c>
      <c r="I774" s="6">
        <v>4.2465277777777775E-2</v>
      </c>
      <c r="J774" s="7" t="s">
        <v>774</v>
      </c>
      <c r="K774" s="2"/>
      <c r="L774" s="2"/>
      <c r="M774" s="2"/>
      <c r="N774" s="2"/>
      <c r="O774" s="2"/>
      <c r="P774" s="2"/>
      <c r="Q774" s="2"/>
      <c r="R774" s="2"/>
      <c r="S774" s="2"/>
      <c r="T774" s="2"/>
      <c r="U774" s="2"/>
      <c r="V774" s="2"/>
      <c r="W774" s="2"/>
    </row>
    <row r="775" spans="1:23" x14ac:dyDescent="0.25">
      <c r="A775" s="2">
        <v>751</v>
      </c>
      <c r="B775" s="2" t="s">
        <v>1691</v>
      </c>
      <c r="C775" s="4" t="s">
        <v>749</v>
      </c>
      <c r="D775" s="9">
        <v>8.1655092592592585E-2</v>
      </c>
      <c r="E775" s="3" t="s">
        <v>866</v>
      </c>
      <c r="F775" s="1"/>
      <c r="G775" s="17"/>
      <c r="H775" s="2">
        <f>6.7*1000</f>
        <v>6700</v>
      </c>
      <c r="I775" s="6">
        <v>8.1655092592592585E-2</v>
      </c>
      <c r="J775" s="7" t="s">
        <v>774</v>
      </c>
      <c r="K775" s="2"/>
      <c r="L775" s="2"/>
      <c r="M775" s="2"/>
      <c r="N775" s="2"/>
      <c r="O775" s="2"/>
      <c r="P775" s="2"/>
      <c r="Q775" s="2"/>
      <c r="R775" s="2"/>
      <c r="S775" s="2"/>
      <c r="T775" s="2"/>
      <c r="U775" s="2"/>
      <c r="V775" s="2"/>
      <c r="W775" s="2"/>
    </row>
    <row r="776" spans="1:23" x14ac:dyDescent="0.25">
      <c r="A776" s="2">
        <v>752</v>
      </c>
      <c r="B776" s="2" t="s">
        <v>1692</v>
      </c>
      <c r="C776" s="4" t="s">
        <v>750</v>
      </c>
      <c r="D776" s="8">
        <v>1.6166666666666665</v>
      </c>
      <c r="E776" s="3" t="s">
        <v>895</v>
      </c>
      <c r="F776" s="1"/>
      <c r="G776" s="17"/>
      <c r="H776" s="2">
        <f>39*1000</f>
        <v>39000</v>
      </c>
      <c r="I776" s="6">
        <v>2.6944444444444441E-2</v>
      </c>
      <c r="J776" s="7" t="s">
        <v>774</v>
      </c>
      <c r="K776" s="2"/>
      <c r="L776" s="2"/>
      <c r="M776" s="2"/>
      <c r="N776" s="2"/>
      <c r="O776" s="2"/>
      <c r="P776" s="2"/>
      <c r="Q776" s="2"/>
      <c r="R776" s="2"/>
      <c r="S776" s="2"/>
      <c r="T776" s="2"/>
      <c r="U776" s="2"/>
      <c r="V776" s="2"/>
      <c r="W776" s="2"/>
    </row>
    <row r="777" spans="1:23" x14ac:dyDescent="0.25">
      <c r="A777" s="2">
        <v>753</v>
      </c>
      <c r="B777" s="2" t="s">
        <v>1693</v>
      </c>
      <c r="C777" s="4" t="s">
        <v>751</v>
      </c>
      <c r="D777" s="9">
        <v>4.3171296296296298E-2</v>
      </c>
      <c r="E777" s="3" t="s">
        <v>784</v>
      </c>
      <c r="F777" s="1"/>
      <c r="G777" s="17"/>
      <c r="H777" s="2">
        <f>10*1000</f>
        <v>10000</v>
      </c>
      <c r="I777" s="6">
        <v>4.3171296296296298E-2</v>
      </c>
      <c r="J777" s="7" t="s">
        <v>774</v>
      </c>
      <c r="K777" s="2"/>
      <c r="L777" s="2"/>
      <c r="M777" s="2"/>
      <c r="N777" s="2"/>
      <c r="O777" s="2"/>
      <c r="P777" s="2"/>
      <c r="Q777" s="2"/>
      <c r="R777" s="2"/>
      <c r="S777" s="2"/>
      <c r="T777" s="2"/>
      <c r="U777" s="2"/>
      <c r="V777" s="2"/>
      <c r="W777" s="2"/>
    </row>
    <row r="778" spans="1:23" x14ac:dyDescent="0.25">
      <c r="A778" s="2">
        <v>754</v>
      </c>
      <c r="B778" s="2" t="s">
        <v>1694</v>
      </c>
      <c r="C778" s="4" t="s">
        <v>752</v>
      </c>
      <c r="D778" s="9">
        <v>5.1331018518518519E-2</v>
      </c>
      <c r="E778" s="3" t="s">
        <v>828</v>
      </c>
      <c r="F778" s="1"/>
      <c r="G778" s="17"/>
      <c r="H778" s="2">
        <f>22*1000</f>
        <v>22000</v>
      </c>
      <c r="I778" s="6">
        <v>5.1331018518518519E-2</v>
      </c>
      <c r="J778" s="7" t="s">
        <v>775</v>
      </c>
      <c r="K778" s="2"/>
      <c r="L778" s="2"/>
      <c r="M778" s="2"/>
      <c r="N778" s="2"/>
      <c r="O778" s="2"/>
      <c r="P778" s="2"/>
      <c r="Q778" s="2"/>
      <c r="R778" s="2"/>
      <c r="S778" s="2"/>
      <c r="T778" s="2"/>
      <c r="U778" s="2"/>
      <c r="V778" s="2"/>
      <c r="W778" s="2"/>
    </row>
    <row r="779" spans="1:23" x14ac:dyDescent="0.25">
      <c r="A779" s="2">
        <v>755</v>
      </c>
      <c r="B779" s="2" t="s">
        <v>1695</v>
      </c>
      <c r="C779" s="4" t="s">
        <v>753</v>
      </c>
      <c r="D779" s="9">
        <v>6.8020833333333336E-2</v>
      </c>
      <c r="E779" s="3" t="s">
        <v>839</v>
      </c>
      <c r="F779" s="1"/>
      <c r="G779" s="17"/>
      <c r="H779" s="2">
        <f>12*1000</f>
        <v>12000</v>
      </c>
      <c r="I779" s="6">
        <v>6.8020833333333336E-2</v>
      </c>
      <c r="J779" s="7" t="s">
        <v>776</v>
      </c>
      <c r="K779" s="2"/>
      <c r="L779" s="2"/>
      <c r="M779" s="2"/>
      <c r="N779" s="2"/>
      <c r="O779" s="2"/>
      <c r="P779" s="2"/>
      <c r="Q779" s="2"/>
      <c r="R779" s="2"/>
      <c r="S779" s="2"/>
      <c r="T779" s="2"/>
      <c r="U779" s="2"/>
      <c r="V779" s="2"/>
      <c r="W779" s="2"/>
    </row>
    <row r="780" spans="1:23" x14ac:dyDescent="0.25">
      <c r="A780" s="2">
        <v>756</v>
      </c>
      <c r="B780" s="2" t="s">
        <v>1696</v>
      </c>
      <c r="C780" s="4" t="s">
        <v>754</v>
      </c>
      <c r="D780" s="8">
        <v>2.0333333333333332</v>
      </c>
      <c r="E780" s="3" t="s">
        <v>894</v>
      </c>
      <c r="F780" s="1"/>
      <c r="G780" s="17"/>
      <c r="H780" s="2">
        <f>17*1000</f>
        <v>17000</v>
      </c>
      <c r="I780" s="6">
        <v>3.3888888888888885E-2</v>
      </c>
      <c r="J780" s="7" t="s">
        <v>777</v>
      </c>
      <c r="K780" s="2"/>
      <c r="L780" s="2"/>
      <c r="M780" s="2"/>
      <c r="N780" s="2"/>
      <c r="O780" s="2"/>
      <c r="P780" s="2"/>
      <c r="Q780" s="2"/>
      <c r="R780" s="2"/>
      <c r="S780" s="2"/>
      <c r="T780" s="2"/>
      <c r="U780" s="2"/>
      <c r="V780" s="2"/>
      <c r="W780" s="2"/>
    </row>
    <row r="781" spans="1:23" x14ac:dyDescent="0.25">
      <c r="A781" s="2">
        <v>757</v>
      </c>
      <c r="B781" s="2" t="s">
        <v>1697</v>
      </c>
      <c r="C781" s="4" t="s">
        <v>755</v>
      </c>
      <c r="D781" s="9">
        <v>5.0972222222222224E-2</v>
      </c>
      <c r="E781" s="3" t="s">
        <v>875</v>
      </c>
      <c r="F781" s="1"/>
      <c r="G781" s="17"/>
      <c r="H781" s="2">
        <f>9.5*1000</f>
        <v>9500</v>
      </c>
      <c r="I781" s="6">
        <v>5.0972222222222224E-2</v>
      </c>
      <c r="J781" s="3" t="s">
        <v>780</v>
      </c>
      <c r="K781" s="2"/>
      <c r="L781" s="2"/>
      <c r="M781" s="2"/>
      <c r="N781" s="2"/>
      <c r="O781" s="2"/>
      <c r="P781" s="2"/>
      <c r="Q781" s="2"/>
      <c r="R781" s="2"/>
      <c r="S781" s="2"/>
      <c r="T781" s="2"/>
      <c r="U781" s="2"/>
      <c r="V781" s="2"/>
      <c r="W781" s="2"/>
    </row>
    <row r="782" spans="1:23" x14ac:dyDescent="0.25">
      <c r="C782" s="1"/>
    </row>
    <row r="783" spans="1:23" x14ac:dyDescent="0.25">
      <c r="C783" s="1"/>
    </row>
    <row r="784" spans="1:2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2313" spans="3:3" x14ac:dyDescent="0.25">
      <c r="C2313" s="1"/>
    </row>
    <row r="2314" spans="3:3" x14ac:dyDescent="0.25">
      <c r="C2314" s="1"/>
    </row>
    <row r="2315" spans="3:3" x14ac:dyDescent="0.25">
      <c r="C2315" s="1"/>
    </row>
    <row r="2316" spans="3:3" x14ac:dyDescent="0.25">
      <c r="C2316" s="1"/>
    </row>
    <row r="2317" spans="3:3" x14ac:dyDescent="0.25">
      <c r="C2317" s="1"/>
    </row>
    <row r="2318" spans="3:3" x14ac:dyDescent="0.25">
      <c r="C2318" s="1"/>
    </row>
    <row r="2319" spans="3:3" x14ac:dyDescent="0.25">
      <c r="C2319" s="1"/>
    </row>
    <row r="2320" spans="3:3" x14ac:dyDescent="0.25">
      <c r="C2320" s="1"/>
    </row>
    <row r="2321" spans="3:3" x14ac:dyDescent="0.25">
      <c r="C2321" s="1"/>
    </row>
    <row r="2322" spans="3:3" x14ac:dyDescent="0.25">
      <c r="C2322" s="1"/>
    </row>
    <row r="2323" spans="3:3" x14ac:dyDescent="0.25">
      <c r="C2323" s="1"/>
    </row>
    <row r="2324" spans="3:3" x14ac:dyDescent="0.25">
      <c r="C2324" s="1"/>
    </row>
    <row r="2325" spans="3:3" x14ac:dyDescent="0.25">
      <c r="C2325" s="1"/>
    </row>
    <row r="2326" spans="3:3" x14ac:dyDescent="0.25">
      <c r="C2326" s="1"/>
    </row>
    <row r="2327" spans="3:3" x14ac:dyDescent="0.25">
      <c r="C2327" s="1"/>
    </row>
    <row r="2328" spans="3:3" x14ac:dyDescent="0.25">
      <c r="C2328" s="1"/>
    </row>
    <row r="2329" spans="3:3" x14ac:dyDescent="0.25">
      <c r="C2329" s="1"/>
    </row>
    <row r="2330" spans="3:3" x14ac:dyDescent="0.25">
      <c r="C2330" s="1"/>
    </row>
    <row r="2331" spans="3:3" x14ac:dyDescent="0.25">
      <c r="C2331" s="1"/>
    </row>
    <row r="2332" spans="3:3" x14ac:dyDescent="0.25">
      <c r="C2332" s="1"/>
    </row>
    <row r="2333" spans="3:3" x14ac:dyDescent="0.25">
      <c r="C2333" s="1"/>
    </row>
    <row r="2334" spans="3:3" x14ac:dyDescent="0.25">
      <c r="C2334" s="1"/>
    </row>
    <row r="2335" spans="3:3" x14ac:dyDescent="0.25">
      <c r="C2335" s="1"/>
    </row>
    <row r="2336" spans="3:3" x14ac:dyDescent="0.25">
      <c r="C2336" s="1"/>
    </row>
    <row r="2337" spans="3:3" x14ac:dyDescent="0.25">
      <c r="C2337" s="1"/>
    </row>
    <row r="2338" spans="3:3" x14ac:dyDescent="0.25">
      <c r="C2338" s="1"/>
    </row>
    <row r="2339" spans="3:3" x14ac:dyDescent="0.25">
      <c r="C2339" s="1"/>
    </row>
    <row r="2340" spans="3:3" x14ac:dyDescent="0.25">
      <c r="C2340" s="1"/>
    </row>
    <row r="2341" spans="3:3" x14ac:dyDescent="0.25">
      <c r="C2341" s="1"/>
    </row>
    <row r="2342" spans="3:3" x14ac:dyDescent="0.25">
      <c r="C2342" s="1"/>
    </row>
    <row r="2343" spans="3:3" x14ac:dyDescent="0.25">
      <c r="C2343" s="1"/>
    </row>
    <row r="2344" spans="3:3" x14ac:dyDescent="0.25">
      <c r="C2344" s="1"/>
    </row>
    <row r="2345" spans="3:3" x14ac:dyDescent="0.25">
      <c r="C2345" s="1"/>
    </row>
    <row r="2346" spans="3:3" x14ac:dyDescent="0.25">
      <c r="C2346" s="1"/>
    </row>
    <row r="2347" spans="3:3" x14ac:dyDescent="0.25">
      <c r="C2347" s="1"/>
    </row>
    <row r="2348" spans="3:3" x14ac:dyDescent="0.25">
      <c r="C2348" s="1"/>
    </row>
    <row r="2349" spans="3:3" x14ac:dyDescent="0.25">
      <c r="C2349" s="1"/>
    </row>
    <row r="2350" spans="3:3" x14ac:dyDescent="0.25">
      <c r="C2350" s="1"/>
    </row>
    <row r="2351" spans="3:3" x14ac:dyDescent="0.25">
      <c r="C2351" s="1"/>
    </row>
    <row r="2352" spans="3:3" x14ac:dyDescent="0.25">
      <c r="C2352" s="1"/>
    </row>
    <row r="2353" spans="3:3" x14ac:dyDescent="0.25">
      <c r="C2353" s="1"/>
    </row>
    <row r="2354" spans="3:3" x14ac:dyDescent="0.25">
      <c r="C2354" s="1"/>
    </row>
    <row r="2355" spans="3:3" x14ac:dyDescent="0.25">
      <c r="C2355" s="1"/>
    </row>
    <row r="2356" spans="3:3" x14ac:dyDescent="0.25">
      <c r="C2356" s="1"/>
    </row>
    <row r="2357" spans="3:3" x14ac:dyDescent="0.25">
      <c r="C2357" s="1"/>
    </row>
    <row r="2358" spans="3:3" x14ac:dyDescent="0.25">
      <c r="C2358" s="1"/>
    </row>
    <row r="2359" spans="3:3" x14ac:dyDescent="0.25">
      <c r="C2359" s="1"/>
    </row>
    <row r="2360" spans="3:3" x14ac:dyDescent="0.25">
      <c r="C2360" s="1"/>
    </row>
    <row r="2361" spans="3:3" x14ac:dyDescent="0.25">
      <c r="C2361" s="1"/>
    </row>
    <row r="2362" spans="3:3" x14ac:dyDescent="0.25">
      <c r="C2362" s="1"/>
    </row>
    <row r="2363" spans="3:3" x14ac:dyDescent="0.25">
      <c r="C2363" s="1"/>
    </row>
    <row r="2364" spans="3:3" x14ac:dyDescent="0.25">
      <c r="C2364" s="1"/>
    </row>
    <row r="2365" spans="3:3" x14ac:dyDescent="0.25">
      <c r="C2365" s="1"/>
    </row>
    <row r="2366" spans="3:3" x14ac:dyDescent="0.25">
      <c r="C2366" s="1"/>
    </row>
    <row r="2367" spans="3:3" x14ac:dyDescent="0.25">
      <c r="C2367" s="1"/>
    </row>
    <row r="2368" spans="3:3" x14ac:dyDescent="0.25">
      <c r="C2368" s="1"/>
    </row>
    <row r="2369" spans="3:3" x14ac:dyDescent="0.25">
      <c r="C2369" s="1"/>
    </row>
    <row r="2370" spans="3:3" x14ac:dyDescent="0.25">
      <c r="C2370" s="1"/>
    </row>
    <row r="2371" spans="3:3" x14ac:dyDescent="0.25">
      <c r="C2371" s="1"/>
    </row>
    <row r="2372" spans="3:3" x14ac:dyDescent="0.25">
      <c r="C2372" s="1"/>
    </row>
    <row r="2373" spans="3:3" x14ac:dyDescent="0.25">
      <c r="C2373" s="1"/>
    </row>
    <row r="2374" spans="3:3" x14ac:dyDescent="0.25">
      <c r="C2374" s="1"/>
    </row>
    <row r="2375" spans="3:3" x14ac:dyDescent="0.25">
      <c r="C2375" s="1"/>
    </row>
    <row r="2376" spans="3:3" x14ac:dyDescent="0.25">
      <c r="C2376" s="1"/>
    </row>
    <row r="2377" spans="3:3" x14ac:dyDescent="0.25">
      <c r="C2377" s="1"/>
    </row>
    <row r="2378" spans="3:3" x14ac:dyDescent="0.25">
      <c r="C2378" s="1"/>
    </row>
    <row r="2379" spans="3:3" x14ac:dyDescent="0.25">
      <c r="C2379" s="1"/>
    </row>
    <row r="2380" spans="3:3" x14ac:dyDescent="0.25">
      <c r="C2380" s="1"/>
    </row>
    <row r="2381" spans="3:3" x14ac:dyDescent="0.25">
      <c r="C2381" s="1"/>
    </row>
    <row r="2382" spans="3:3" x14ac:dyDescent="0.25">
      <c r="C2382" s="1"/>
    </row>
    <row r="2383" spans="3:3" x14ac:dyDescent="0.25">
      <c r="C2383" s="1"/>
    </row>
    <row r="2384" spans="3:3" x14ac:dyDescent="0.25">
      <c r="C2384" s="1"/>
    </row>
    <row r="2385" spans="3:3" x14ac:dyDescent="0.25">
      <c r="C2385" s="1"/>
    </row>
    <row r="2386" spans="3:3" x14ac:dyDescent="0.25">
      <c r="C2386" s="1"/>
    </row>
    <row r="2387" spans="3:3" x14ac:dyDescent="0.25">
      <c r="C2387" s="1"/>
    </row>
    <row r="2388" spans="3:3" x14ac:dyDescent="0.25">
      <c r="C2388" s="1"/>
    </row>
    <row r="2389" spans="3:3" x14ac:dyDescent="0.25">
      <c r="C2389" s="1"/>
    </row>
    <row r="2390" spans="3:3" x14ac:dyDescent="0.25">
      <c r="C2390" s="1"/>
    </row>
    <row r="2391" spans="3:3" x14ac:dyDescent="0.25">
      <c r="C2391" s="1"/>
    </row>
    <row r="2392" spans="3:3" x14ac:dyDescent="0.25">
      <c r="C2392" s="1"/>
    </row>
    <row r="2393" spans="3:3" x14ac:dyDescent="0.25">
      <c r="C2393" s="1"/>
    </row>
    <row r="2394" spans="3:3" x14ac:dyDescent="0.25">
      <c r="C2394" s="1"/>
    </row>
    <row r="2395" spans="3:3" x14ac:dyDescent="0.25">
      <c r="C2395" s="1"/>
    </row>
    <row r="2396" spans="3:3" x14ac:dyDescent="0.25">
      <c r="C2396" s="1"/>
    </row>
    <row r="2397" spans="3:3" x14ac:dyDescent="0.25">
      <c r="C2397" s="1"/>
    </row>
    <row r="2398" spans="3:3" x14ac:dyDescent="0.25">
      <c r="C2398" s="1"/>
    </row>
    <row r="2399" spans="3:3" x14ac:dyDescent="0.25">
      <c r="C2399" s="1"/>
    </row>
    <row r="2400" spans="3:3" x14ac:dyDescent="0.25">
      <c r="C2400" s="1"/>
    </row>
    <row r="2401" spans="3:3" x14ac:dyDescent="0.25">
      <c r="C2401" s="1"/>
    </row>
    <row r="2402" spans="3:3" x14ac:dyDescent="0.25">
      <c r="C2402" s="1"/>
    </row>
    <row r="2403" spans="3:3" x14ac:dyDescent="0.25">
      <c r="C2403" s="1"/>
    </row>
    <row r="2404" spans="3:3" x14ac:dyDescent="0.25">
      <c r="C2404" s="1"/>
    </row>
    <row r="2405" spans="3:3" x14ac:dyDescent="0.25">
      <c r="C2405" s="1"/>
    </row>
    <row r="2406" spans="3:3" x14ac:dyDescent="0.25">
      <c r="C2406" s="1"/>
    </row>
    <row r="2407" spans="3:3" x14ac:dyDescent="0.25">
      <c r="C2407" s="1"/>
    </row>
    <row r="2408" spans="3:3" x14ac:dyDescent="0.25">
      <c r="C2408" s="1"/>
    </row>
    <row r="2409" spans="3:3" x14ac:dyDescent="0.25">
      <c r="C2409" s="1"/>
    </row>
    <row r="2410" spans="3:3" x14ac:dyDescent="0.25">
      <c r="C2410" s="1"/>
    </row>
    <row r="2411" spans="3:3" x14ac:dyDescent="0.25">
      <c r="C2411" s="1"/>
    </row>
    <row r="2412" spans="3:3" x14ac:dyDescent="0.25">
      <c r="C2412" s="1"/>
    </row>
    <row r="2413" spans="3:3" x14ac:dyDescent="0.25">
      <c r="C2413" s="1"/>
    </row>
    <row r="2414" spans="3:3" x14ac:dyDescent="0.25">
      <c r="C2414" s="1"/>
    </row>
    <row r="2415" spans="3:3" x14ac:dyDescent="0.25">
      <c r="C2415" s="1"/>
    </row>
    <row r="2416" spans="3:3" x14ac:dyDescent="0.25">
      <c r="C2416" s="1"/>
    </row>
    <row r="2417" spans="3:3" x14ac:dyDescent="0.25">
      <c r="C2417" s="1"/>
    </row>
    <row r="2418" spans="3:3" x14ac:dyDescent="0.25">
      <c r="C2418" s="1"/>
    </row>
    <row r="2419" spans="3:3" x14ac:dyDescent="0.25">
      <c r="C2419" s="1"/>
    </row>
    <row r="2420" spans="3:3" x14ac:dyDescent="0.25">
      <c r="C2420" s="1"/>
    </row>
    <row r="2421" spans="3:3" x14ac:dyDescent="0.25">
      <c r="C2421" s="1"/>
    </row>
    <row r="2422" spans="3:3" x14ac:dyDescent="0.25">
      <c r="C2422" s="1"/>
    </row>
    <row r="2423" spans="3:3" x14ac:dyDescent="0.25">
      <c r="C2423" s="1"/>
    </row>
    <row r="2424" spans="3:3" x14ac:dyDescent="0.25">
      <c r="C2424" s="1"/>
    </row>
    <row r="2425" spans="3:3" x14ac:dyDescent="0.25">
      <c r="C2425" s="1"/>
    </row>
    <row r="2426" spans="3:3" x14ac:dyDescent="0.25">
      <c r="C2426" s="1"/>
    </row>
    <row r="2427" spans="3:3" x14ac:dyDescent="0.25">
      <c r="C2427" s="1"/>
    </row>
    <row r="2428" spans="3:3" x14ac:dyDescent="0.25">
      <c r="C2428" s="1"/>
    </row>
    <row r="2429" spans="3:3" x14ac:dyDescent="0.25">
      <c r="C2429" s="1"/>
    </row>
    <row r="2430" spans="3:3" x14ac:dyDescent="0.25">
      <c r="C2430" s="1"/>
    </row>
    <row r="2431" spans="3:3" x14ac:dyDescent="0.25">
      <c r="C2431" s="1"/>
    </row>
    <row r="2432" spans="3:3" x14ac:dyDescent="0.25">
      <c r="C2432" s="1"/>
    </row>
    <row r="2433" spans="3:3" x14ac:dyDescent="0.25">
      <c r="C2433" s="1"/>
    </row>
    <row r="2434" spans="3:3" x14ac:dyDescent="0.25">
      <c r="C2434" s="1"/>
    </row>
    <row r="2435" spans="3:3" x14ac:dyDescent="0.25">
      <c r="C2435" s="1"/>
    </row>
    <row r="2436" spans="3:3" x14ac:dyDescent="0.25">
      <c r="C2436" s="1"/>
    </row>
    <row r="2437" spans="3:3" x14ac:dyDescent="0.25">
      <c r="C2437" s="1"/>
    </row>
    <row r="2438" spans="3:3" x14ac:dyDescent="0.25">
      <c r="C2438" s="1"/>
    </row>
    <row r="2439" spans="3:3" x14ac:dyDescent="0.25">
      <c r="C2439" s="1"/>
    </row>
    <row r="2440" spans="3:3" x14ac:dyDescent="0.25">
      <c r="C2440" s="1"/>
    </row>
    <row r="2441" spans="3:3" x14ac:dyDescent="0.25">
      <c r="C2441" s="1"/>
    </row>
    <row r="2442" spans="3:3" x14ac:dyDescent="0.25">
      <c r="C2442" s="1"/>
    </row>
    <row r="2443" spans="3:3" x14ac:dyDescent="0.25">
      <c r="C2443" s="1"/>
    </row>
    <row r="2444" spans="3:3" x14ac:dyDescent="0.25">
      <c r="C2444" s="1"/>
    </row>
    <row r="2445" spans="3:3" x14ac:dyDescent="0.25">
      <c r="C2445" s="1"/>
    </row>
    <row r="2446" spans="3:3" x14ac:dyDescent="0.25">
      <c r="C2446" s="1"/>
    </row>
    <row r="2447" spans="3:3" x14ac:dyDescent="0.25">
      <c r="C2447" s="1"/>
    </row>
    <row r="2448" spans="3:3" x14ac:dyDescent="0.25">
      <c r="C2448" s="1"/>
    </row>
    <row r="2449" spans="3:3" x14ac:dyDescent="0.25">
      <c r="C2449" s="1"/>
    </row>
    <row r="2450" spans="3:3" x14ac:dyDescent="0.25">
      <c r="C2450" s="1"/>
    </row>
    <row r="2451" spans="3:3" x14ac:dyDescent="0.25">
      <c r="C2451" s="1"/>
    </row>
    <row r="2452" spans="3:3" x14ac:dyDescent="0.25">
      <c r="C2452" s="1"/>
    </row>
    <row r="2453" spans="3:3" x14ac:dyDescent="0.25">
      <c r="C2453" s="1"/>
    </row>
    <row r="2454" spans="3:3" x14ac:dyDescent="0.25">
      <c r="C2454" s="1"/>
    </row>
    <row r="2455" spans="3:3" x14ac:dyDescent="0.25">
      <c r="C2455" s="1"/>
    </row>
    <row r="2456" spans="3:3" x14ac:dyDescent="0.25">
      <c r="C2456" s="1"/>
    </row>
    <row r="2457" spans="3:3" x14ac:dyDescent="0.25">
      <c r="C2457" s="1"/>
    </row>
    <row r="2458" spans="3:3" x14ac:dyDescent="0.25">
      <c r="C2458" s="1"/>
    </row>
    <row r="2459" spans="3:3" x14ac:dyDescent="0.25">
      <c r="C2459" s="1"/>
    </row>
    <row r="2460" spans="3:3" x14ac:dyDescent="0.25">
      <c r="C2460" s="1"/>
    </row>
    <row r="2461" spans="3:3" x14ac:dyDescent="0.25">
      <c r="C2461" s="1"/>
    </row>
    <row r="2462" spans="3:3" x14ac:dyDescent="0.25">
      <c r="C2462" s="1"/>
    </row>
    <row r="2463" spans="3:3" x14ac:dyDescent="0.25">
      <c r="C2463" s="1"/>
    </row>
    <row r="2464" spans="3:3" x14ac:dyDescent="0.25">
      <c r="C2464" s="1"/>
    </row>
    <row r="2465" spans="3:3" x14ac:dyDescent="0.25">
      <c r="C2465" s="1"/>
    </row>
    <row r="2466" spans="3:3" x14ac:dyDescent="0.25">
      <c r="C2466" s="1"/>
    </row>
    <row r="2467" spans="3:3" x14ac:dyDescent="0.25">
      <c r="C2467" s="1"/>
    </row>
    <row r="2468" spans="3:3" x14ac:dyDescent="0.25">
      <c r="C2468" s="1"/>
    </row>
    <row r="2469" spans="3:3" x14ac:dyDescent="0.25">
      <c r="C2469" s="1"/>
    </row>
    <row r="2470" spans="3:3" x14ac:dyDescent="0.25">
      <c r="C2470" s="1"/>
    </row>
    <row r="2471" spans="3:3" x14ac:dyDescent="0.25">
      <c r="C2471" s="1"/>
    </row>
    <row r="2472" spans="3:3" x14ac:dyDescent="0.25">
      <c r="C2472" s="1"/>
    </row>
    <row r="2473" spans="3:3" x14ac:dyDescent="0.25">
      <c r="C2473" s="1"/>
    </row>
    <row r="2474" spans="3:3" x14ac:dyDescent="0.25">
      <c r="C2474" s="1"/>
    </row>
    <row r="2475" spans="3:3" x14ac:dyDescent="0.25">
      <c r="C2475" s="1"/>
    </row>
    <row r="2476" spans="3:3" x14ac:dyDescent="0.25">
      <c r="C2476" s="1"/>
    </row>
    <row r="2477" spans="3:3" x14ac:dyDescent="0.25">
      <c r="C2477" s="1"/>
    </row>
    <row r="2478" spans="3:3" x14ac:dyDescent="0.25">
      <c r="C2478" s="1"/>
    </row>
    <row r="2479" spans="3:3" x14ac:dyDescent="0.25">
      <c r="C2479" s="1"/>
    </row>
    <row r="2480" spans="3:3" x14ac:dyDescent="0.25">
      <c r="C2480" s="1"/>
    </row>
    <row r="2481" spans="3:3" x14ac:dyDescent="0.25">
      <c r="C2481" s="1"/>
    </row>
    <row r="2482" spans="3:3" x14ac:dyDescent="0.25">
      <c r="C2482" s="1"/>
    </row>
    <row r="2483" spans="3:3" x14ac:dyDescent="0.25">
      <c r="C2483" s="1"/>
    </row>
    <row r="2484" spans="3:3" x14ac:dyDescent="0.25">
      <c r="C2484" s="1"/>
    </row>
    <row r="2485" spans="3:3" x14ac:dyDescent="0.25">
      <c r="C2485" s="1"/>
    </row>
    <row r="2486" spans="3:3" x14ac:dyDescent="0.25">
      <c r="C2486" s="1"/>
    </row>
    <row r="2487" spans="3:3" x14ac:dyDescent="0.25">
      <c r="C2487" s="1"/>
    </row>
    <row r="2488" spans="3:3" x14ac:dyDescent="0.25">
      <c r="C2488" s="1"/>
    </row>
    <row r="2489" spans="3:3" x14ac:dyDescent="0.25">
      <c r="C2489" s="1"/>
    </row>
    <row r="2490" spans="3:3" x14ac:dyDescent="0.25">
      <c r="C2490" s="1"/>
    </row>
    <row r="2491" spans="3:3" x14ac:dyDescent="0.25">
      <c r="C2491" s="1"/>
    </row>
    <row r="2492" spans="3:3" x14ac:dyDescent="0.25">
      <c r="C2492" s="1"/>
    </row>
    <row r="2493" spans="3:3" x14ac:dyDescent="0.25">
      <c r="C2493" s="1"/>
    </row>
    <row r="2494" spans="3:3" x14ac:dyDescent="0.25">
      <c r="C2494" s="1"/>
    </row>
    <row r="2495" spans="3:3" x14ac:dyDescent="0.25">
      <c r="C2495" s="1"/>
    </row>
    <row r="2496" spans="3:3" x14ac:dyDescent="0.25">
      <c r="C2496" s="1"/>
    </row>
    <row r="2497" spans="3:3" x14ac:dyDescent="0.25">
      <c r="C2497" s="1"/>
    </row>
    <row r="2498" spans="3:3" x14ac:dyDescent="0.25">
      <c r="C2498" s="1"/>
    </row>
    <row r="2499" spans="3:3" x14ac:dyDescent="0.25">
      <c r="C2499" s="1"/>
    </row>
    <row r="2500" spans="3:3" x14ac:dyDescent="0.25">
      <c r="C2500" s="1"/>
    </row>
    <row r="2501" spans="3:3" x14ac:dyDescent="0.25">
      <c r="C2501" s="1"/>
    </row>
    <row r="2502" spans="3:3" x14ac:dyDescent="0.25">
      <c r="C2502" s="1"/>
    </row>
    <row r="2503" spans="3:3" x14ac:dyDescent="0.25">
      <c r="C2503" s="1"/>
    </row>
    <row r="2504" spans="3:3" x14ac:dyDescent="0.25">
      <c r="C2504" s="1"/>
    </row>
    <row r="2505" spans="3:3" x14ac:dyDescent="0.25">
      <c r="C2505" s="1"/>
    </row>
    <row r="2506" spans="3:3" x14ac:dyDescent="0.25">
      <c r="C2506" s="1"/>
    </row>
    <row r="2507" spans="3:3" x14ac:dyDescent="0.25">
      <c r="C2507" s="1"/>
    </row>
    <row r="2508" spans="3:3" x14ac:dyDescent="0.25">
      <c r="C2508" s="1"/>
    </row>
    <row r="2509" spans="3:3" x14ac:dyDescent="0.25">
      <c r="C2509" s="1"/>
    </row>
    <row r="2510" spans="3:3" x14ac:dyDescent="0.25">
      <c r="C2510" s="1"/>
    </row>
    <row r="2511" spans="3:3" x14ac:dyDescent="0.25">
      <c r="C2511" s="1"/>
    </row>
    <row r="2512" spans="3:3" x14ac:dyDescent="0.25">
      <c r="C2512" s="1"/>
    </row>
    <row r="2513" spans="3:3" x14ac:dyDescent="0.25">
      <c r="C2513" s="1"/>
    </row>
    <row r="2514" spans="3:3" x14ac:dyDescent="0.25">
      <c r="C2514" s="1"/>
    </row>
    <row r="2515" spans="3:3" x14ac:dyDescent="0.25">
      <c r="C2515" s="1"/>
    </row>
    <row r="2516" spans="3:3" x14ac:dyDescent="0.25">
      <c r="C2516" s="1"/>
    </row>
    <row r="2517" spans="3:3" x14ac:dyDescent="0.25">
      <c r="C2517" s="1"/>
    </row>
    <row r="2518" spans="3:3" x14ac:dyDescent="0.25">
      <c r="C2518" s="1"/>
    </row>
    <row r="2519" spans="3:3" x14ac:dyDescent="0.25">
      <c r="C2519" s="1"/>
    </row>
    <row r="2520" spans="3:3" x14ac:dyDescent="0.25">
      <c r="C2520" s="1"/>
    </row>
    <row r="2521" spans="3:3" x14ac:dyDescent="0.25">
      <c r="C2521" s="1"/>
    </row>
    <row r="2522" spans="3:3" x14ac:dyDescent="0.25">
      <c r="C2522" s="1"/>
    </row>
    <row r="2523" spans="3:3" x14ac:dyDescent="0.25">
      <c r="C2523" s="1"/>
    </row>
    <row r="2524" spans="3:3" x14ac:dyDescent="0.25">
      <c r="C2524" s="1"/>
    </row>
    <row r="2525" spans="3:3" x14ac:dyDescent="0.25">
      <c r="C2525" s="1"/>
    </row>
    <row r="2526" spans="3:3" x14ac:dyDescent="0.25">
      <c r="C2526" s="1"/>
    </row>
    <row r="2527" spans="3:3" x14ac:dyDescent="0.25">
      <c r="C2527" s="1"/>
    </row>
    <row r="2528" spans="3:3" x14ac:dyDescent="0.25">
      <c r="C2528" s="1"/>
    </row>
    <row r="2529" spans="3:3" x14ac:dyDescent="0.25">
      <c r="C2529" s="1"/>
    </row>
    <row r="2530" spans="3:3" x14ac:dyDescent="0.25">
      <c r="C2530" s="1"/>
    </row>
    <row r="2531" spans="3:3" x14ac:dyDescent="0.25">
      <c r="C2531" s="1"/>
    </row>
    <row r="2532" spans="3:3" x14ac:dyDescent="0.25">
      <c r="C2532" s="1"/>
    </row>
    <row r="2533" spans="3:3" x14ac:dyDescent="0.25">
      <c r="C2533" s="1"/>
    </row>
    <row r="2534" spans="3:3" x14ac:dyDescent="0.25">
      <c r="C2534" s="1"/>
    </row>
    <row r="2535" spans="3:3" x14ac:dyDescent="0.25">
      <c r="C2535" s="1"/>
    </row>
    <row r="2536" spans="3:3" x14ac:dyDescent="0.25">
      <c r="C2536" s="1"/>
    </row>
    <row r="2537" spans="3:3" x14ac:dyDescent="0.25">
      <c r="C2537" s="1"/>
    </row>
    <row r="2538" spans="3:3" x14ac:dyDescent="0.25">
      <c r="C2538" s="1"/>
    </row>
    <row r="2539" spans="3:3" x14ac:dyDescent="0.25">
      <c r="C2539" s="1"/>
    </row>
    <row r="2540" spans="3:3" x14ac:dyDescent="0.25">
      <c r="C2540" s="1"/>
    </row>
    <row r="2541" spans="3:3" x14ac:dyDescent="0.25">
      <c r="C2541" s="1"/>
    </row>
    <row r="2542" spans="3:3" x14ac:dyDescent="0.25">
      <c r="C2542" s="1"/>
    </row>
    <row r="2543" spans="3:3" x14ac:dyDescent="0.25">
      <c r="C2543" s="1"/>
    </row>
    <row r="2544" spans="3:3" x14ac:dyDescent="0.25">
      <c r="C2544" s="1"/>
    </row>
    <row r="2545" spans="3:3" x14ac:dyDescent="0.25">
      <c r="C2545" s="1"/>
    </row>
    <row r="2546" spans="3:3" x14ac:dyDescent="0.25">
      <c r="C2546" s="1"/>
    </row>
    <row r="2547" spans="3:3" x14ac:dyDescent="0.25">
      <c r="C2547" s="1"/>
    </row>
    <row r="2548" spans="3:3" x14ac:dyDescent="0.25">
      <c r="C2548" s="1"/>
    </row>
    <row r="2549" spans="3:3" x14ac:dyDescent="0.25">
      <c r="C2549" s="1"/>
    </row>
    <row r="2550" spans="3:3" x14ac:dyDescent="0.25">
      <c r="C2550" s="1"/>
    </row>
    <row r="2551" spans="3:3" x14ac:dyDescent="0.25">
      <c r="C2551" s="1"/>
    </row>
    <row r="2552" spans="3:3" x14ac:dyDescent="0.25">
      <c r="C2552" s="1"/>
    </row>
    <row r="2553" spans="3:3" x14ac:dyDescent="0.25">
      <c r="C2553" s="1"/>
    </row>
    <row r="2554" spans="3:3" x14ac:dyDescent="0.25">
      <c r="C2554" s="1"/>
    </row>
    <row r="2555" spans="3:3" x14ac:dyDescent="0.25">
      <c r="C2555" s="1"/>
    </row>
    <row r="2556" spans="3:3" x14ac:dyDescent="0.25">
      <c r="C2556" s="1"/>
    </row>
    <row r="2557" spans="3:3" x14ac:dyDescent="0.25">
      <c r="C2557" s="1"/>
    </row>
    <row r="2558" spans="3:3" x14ac:dyDescent="0.25">
      <c r="C2558" s="1"/>
    </row>
    <row r="2559" spans="3:3" x14ac:dyDescent="0.25">
      <c r="C2559" s="1"/>
    </row>
    <row r="2560" spans="3:3" x14ac:dyDescent="0.25">
      <c r="C2560" s="1"/>
    </row>
    <row r="2561" spans="3:3" x14ac:dyDescent="0.25">
      <c r="C2561" s="1"/>
    </row>
    <row r="2562" spans="3:3" x14ac:dyDescent="0.25">
      <c r="C2562" s="1"/>
    </row>
    <row r="2563" spans="3:3" x14ac:dyDescent="0.25">
      <c r="C2563" s="1"/>
    </row>
    <row r="2564" spans="3:3" x14ac:dyDescent="0.25">
      <c r="C2564" s="1"/>
    </row>
    <row r="2565" spans="3:3" x14ac:dyDescent="0.25">
      <c r="C2565" s="1"/>
    </row>
    <row r="2566" spans="3:3" x14ac:dyDescent="0.25">
      <c r="C2566" s="1"/>
    </row>
    <row r="2567" spans="3:3" x14ac:dyDescent="0.25">
      <c r="C2567" s="1"/>
    </row>
    <row r="2568" spans="3:3" x14ac:dyDescent="0.25">
      <c r="C2568" s="1"/>
    </row>
    <row r="2569" spans="3:3" x14ac:dyDescent="0.25">
      <c r="C2569" s="1"/>
    </row>
    <row r="2570" spans="3:3" x14ac:dyDescent="0.25">
      <c r="C2570" s="1"/>
    </row>
    <row r="2571" spans="3:3" x14ac:dyDescent="0.25">
      <c r="C2571" s="1"/>
    </row>
    <row r="2572" spans="3:3" x14ac:dyDescent="0.25">
      <c r="C2572" s="1"/>
    </row>
    <row r="2573" spans="3:3" x14ac:dyDescent="0.25">
      <c r="C2573" s="1"/>
    </row>
    <row r="2574" spans="3:3" x14ac:dyDescent="0.25">
      <c r="C2574" s="1"/>
    </row>
    <row r="2575" spans="3:3" x14ac:dyDescent="0.25">
      <c r="C2575" s="1"/>
    </row>
    <row r="2576" spans="3:3" x14ac:dyDescent="0.25">
      <c r="C2576" s="1"/>
    </row>
    <row r="2577" spans="3:3" x14ac:dyDescent="0.25">
      <c r="C2577" s="1"/>
    </row>
    <row r="2578" spans="3:3" x14ac:dyDescent="0.25">
      <c r="C2578" s="1"/>
    </row>
    <row r="2579" spans="3:3" x14ac:dyDescent="0.25">
      <c r="C2579" s="1"/>
    </row>
    <row r="2580" spans="3:3" x14ac:dyDescent="0.25">
      <c r="C2580" s="1"/>
    </row>
    <row r="2581" spans="3:3" x14ac:dyDescent="0.25">
      <c r="C2581" s="1"/>
    </row>
    <row r="2582" spans="3:3" x14ac:dyDescent="0.25">
      <c r="C2582" s="1"/>
    </row>
    <row r="2583" spans="3:3" x14ac:dyDescent="0.25">
      <c r="C2583" s="1"/>
    </row>
    <row r="2584" spans="3:3" x14ac:dyDescent="0.25">
      <c r="C2584" s="1"/>
    </row>
    <row r="2585" spans="3:3" x14ac:dyDescent="0.25">
      <c r="C2585" s="1"/>
    </row>
    <row r="2586" spans="3:3" x14ac:dyDescent="0.25">
      <c r="C2586" s="1"/>
    </row>
    <row r="2587" spans="3:3" x14ac:dyDescent="0.25">
      <c r="C2587" s="1"/>
    </row>
    <row r="2588" spans="3:3" x14ac:dyDescent="0.25">
      <c r="C2588" s="1"/>
    </row>
    <row r="2589" spans="3:3" x14ac:dyDescent="0.25">
      <c r="C2589" s="1"/>
    </row>
    <row r="2590" spans="3:3" x14ac:dyDescent="0.25">
      <c r="C2590" s="1"/>
    </row>
    <row r="2591" spans="3:3" x14ac:dyDescent="0.25">
      <c r="C2591" s="1"/>
    </row>
    <row r="2592" spans="3:3" x14ac:dyDescent="0.25">
      <c r="C2592" s="1"/>
    </row>
    <row r="2593" spans="3:3" x14ac:dyDescent="0.25">
      <c r="C2593" s="1"/>
    </row>
    <row r="2594" spans="3:3" x14ac:dyDescent="0.25">
      <c r="C2594" s="1"/>
    </row>
    <row r="2595" spans="3:3" x14ac:dyDescent="0.25">
      <c r="C2595" s="1"/>
    </row>
    <row r="2596" spans="3:3" x14ac:dyDescent="0.25">
      <c r="C2596" s="1"/>
    </row>
    <row r="2597" spans="3:3" x14ac:dyDescent="0.25">
      <c r="C2597" s="1"/>
    </row>
    <row r="2598" spans="3:3" x14ac:dyDescent="0.25">
      <c r="C2598" s="1"/>
    </row>
    <row r="2599" spans="3:3" x14ac:dyDescent="0.25">
      <c r="C2599" s="1"/>
    </row>
    <row r="2600" spans="3:3" x14ac:dyDescent="0.25">
      <c r="C2600" s="1"/>
    </row>
    <row r="2601" spans="3:3" x14ac:dyDescent="0.25">
      <c r="C2601" s="1"/>
    </row>
    <row r="2602" spans="3:3" x14ac:dyDescent="0.25">
      <c r="C2602" s="1"/>
    </row>
    <row r="2603" spans="3:3" x14ac:dyDescent="0.25">
      <c r="C2603" s="1"/>
    </row>
    <row r="2604" spans="3:3" x14ac:dyDescent="0.25">
      <c r="C2604" s="1"/>
    </row>
    <row r="2605" spans="3:3" x14ac:dyDescent="0.25">
      <c r="C2605" s="1"/>
    </row>
    <row r="2606" spans="3:3" x14ac:dyDescent="0.25">
      <c r="C2606" s="1"/>
    </row>
    <row r="2607" spans="3:3" x14ac:dyDescent="0.25">
      <c r="C2607" s="1"/>
    </row>
    <row r="2608" spans="3:3" x14ac:dyDescent="0.25">
      <c r="C2608" s="1"/>
    </row>
    <row r="2609" spans="3:3" x14ac:dyDescent="0.25">
      <c r="C2609" s="1"/>
    </row>
    <row r="2610" spans="3:3" x14ac:dyDescent="0.25">
      <c r="C2610" s="1"/>
    </row>
    <row r="2611" spans="3:3" x14ac:dyDescent="0.25">
      <c r="C2611" s="1"/>
    </row>
    <row r="2612" spans="3:3" x14ac:dyDescent="0.25">
      <c r="C2612" s="1"/>
    </row>
    <row r="2613" spans="3:3" x14ac:dyDescent="0.25">
      <c r="C2613" s="1"/>
    </row>
    <row r="2614" spans="3:3" x14ac:dyDescent="0.25">
      <c r="C2614" s="1"/>
    </row>
    <row r="2615" spans="3:3" x14ac:dyDescent="0.25">
      <c r="C2615" s="1"/>
    </row>
    <row r="2616" spans="3:3" x14ac:dyDescent="0.25">
      <c r="C2616" s="1"/>
    </row>
    <row r="2617" spans="3:3" x14ac:dyDescent="0.25">
      <c r="C2617" s="1"/>
    </row>
    <row r="2618" spans="3:3" x14ac:dyDescent="0.25">
      <c r="C2618" s="1"/>
    </row>
    <row r="2619" spans="3:3" x14ac:dyDescent="0.25">
      <c r="C2619" s="1"/>
    </row>
    <row r="2620" spans="3:3" x14ac:dyDescent="0.25">
      <c r="C2620" s="1"/>
    </row>
    <row r="2621" spans="3:3" x14ac:dyDescent="0.25">
      <c r="C2621" s="1"/>
    </row>
    <row r="2622" spans="3:3" x14ac:dyDescent="0.25">
      <c r="C2622" s="1"/>
    </row>
    <row r="2623" spans="3:3" x14ac:dyDescent="0.25">
      <c r="C2623" s="1"/>
    </row>
    <row r="2624" spans="3:3" x14ac:dyDescent="0.25">
      <c r="C2624" s="1"/>
    </row>
    <row r="2625" spans="3:3" x14ac:dyDescent="0.25">
      <c r="C2625" s="1"/>
    </row>
    <row r="2626" spans="3:3" x14ac:dyDescent="0.25">
      <c r="C2626" s="1"/>
    </row>
    <row r="2627" spans="3:3" x14ac:dyDescent="0.25">
      <c r="C2627" s="1"/>
    </row>
    <row r="2628" spans="3:3" x14ac:dyDescent="0.25">
      <c r="C2628" s="1"/>
    </row>
    <row r="2629" spans="3:3" x14ac:dyDescent="0.25">
      <c r="C2629" s="1"/>
    </row>
    <row r="2630" spans="3:3" x14ac:dyDescent="0.25">
      <c r="C2630" s="1"/>
    </row>
    <row r="2631" spans="3:3" x14ac:dyDescent="0.25">
      <c r="C2631" s="1"/>
    </row>
    <row r="2632" spans="3:3" x14ac:dyDescent="0.25">
      <c r="C2632" s="1"/>
    </row>
    <row r="2633" spans="3:3" x14ac:dyDescent="0.25">
      <c r="C2633" s="1"/>
    </row>
    <row r="2634" spans="3:3" x14ac:dyDescent="0.25">
      <c r="C2634" s="1"/>
    </row>
    <row r="2635" spans="3:3" x14ac:dyDescent="0.25">
      <c r="C2635" s="1"/>
    </row>
    <row r="2636" spans="3:3" x14ac:dyDescent="0.25">
      <c r="C2636" s="1"/>
    </row>
    <row r="2637" spans="3:3" x14ac:dyDescent="0.25">
      <c r="C2637" s="1"/>
    </row>
    <row r="2638" spans="3:3" x14ac:dyDescent="0.25">
      <c r="C2638" s="1"/>
    </row>
    <row r="2639" spans="3:3" x14ac:dyDescent="0.25">
      <c r="C2639" s="1"/>
    </row>
    <row r="2640" spans="3:3" x14ac:dyDescent="0.25">
      <c r="C2640" s="1"/>
    </row>
    <row r="2641" spans="3:3" x14ac:dyDescent="0.25">
      <c r="C2641" s="1"/>
    </row>
    <row r="2642" spans="3:3" x14ac:dyDescent="0.25">
      <c r="C2642" s="1"/>
    </row>
    <row r="2643" spans="3:3" x14ac:dyDescent="0.25">
      <c r="C2643" s="1"/>
    </row>
    <row r="2644" spans="3:3" x14ac:dyDescent="0.25">
      <c r="C2644" s="1"/>
    </row>
    <row r="2645" spans="3:3" x14ac:dyDescent="0.25">
      <c r="C2645" s="1"/>
    </row>
    <row r="2646" spans="3:3" x14ac:dyDescent="0.25">
      <c r="C2646" s="1"/>
    </row>
    <row r="2647" spans="3:3" x14ac:dyDescent="0.25">
      <c r="C2647" s="1"/>
    </row>
    <row r="2648" spans="3:3" x14ac:dyDescent="0.25">
      <c r="C2648" s="1"/>
    </row>
    <row r="2649" spans="3:3" x14ac:dyDescent="0.25">
      <c r="C2649" s="1"/>
    </row>
    <row r="2650" spans="3:3" x14ac:dyDescent="0.25">
      <c r="C2650" s="1"/>
    </row>
    <row r="2651" spans="3:3" x14ac:dyDescent="0.25">
      <c r="C2651" s="1"/>
    </row>
    <row r="2652" spans="3:3" x14ac:dyDescent="0.25">
      <c r="C2652" s="1"/>
    </row>
    <row r="2653" spans="3:3" x14ac:dyDescent="0.25">
      <c r="C2653" s="1"/>
    </row>
    <row r="2654" spans="3:3" x14ac:dyDescent="0.25">
      <c r="C2654" s="1"/>
    </row>
    <row r="2655" spans="3:3" x14ac:dyDescent="0.25">
      <c r="C2655" s="1"/>
    </row>
    <row r="2656" spans="3:3" x14ac:dyDescent="0.25">
      <c r="C2656" s="1"/>
    </row>
    <row r="2657" spans="3:3" x14ac:dyDescent="0.25">
      <c r="C2657" s="1"/>
    </row>
    <row r="2658" spans="3:3" x14ac:dyDescent="0.25">
      <c r="C2658" s="1"/>
    </row>
    <row r="2659" spans="3:3" x14ac:dyDescent="0.25">
      <c r="C2659" s="1"/>
    </row>
    <row r="2660" spans="3:3" x14ac:dyDescent="0.25">
      <c r="C2660" s="1"/>
    </row>
    <row r="2661" spans="3:3" x14ac:dyDescent="0.25">
      <c r="C2661" s="1"/>
    </row>
    <row r="2662" spans="3:3" x14ac:dyDescent="0.25">
      <c r="C2662" s="1"/>
    </row>
    <row r="2663" spans="3:3" x14ac:dyDescent="0.25">
      <c r="C2663" s="1"/>
    </row>
    <row r="2664" spans="3:3" x14ac:dyDescent="0.25">
      <c r="C2664" s="1"/>
    </row>
    <row r="2665" spans="3:3" x14ac:dyDescent="0.25">
      <c r="C2665" s="1"/>
    </row>
    <row r="2666" spans="3:3" x14ac:dyDescent="0.25">
      <c r="C2666" s="1"/>
    </row>
    <row r="2667" spans="3:3" x14ac:dyDescent="0.25">
      <c r="C2667" s="1"/>
    </row>
    <row r="2668" spans="3:3" x14ac:dyDescent="0.25">
      <c r="C2668" s="1"/>
    </row>
    <row r="2669" spans="3:3" x14ac:dyDescent="0.25">
      <c r="C2669" s="1"/>
    </row>
    <row r="2670" spans="3:3" x14ac:dyDescent="0.25">
      <c r="C2670" s="1"/>
    </row>
    <row r="2671" spans="3:3" x14ac:dyDescent="0.25">
      <c r="C2671" s="1"/>
    </row>
    <row r="2672" spans="3:3" x14ac:dyDescent="0.25">
      <c r="C2672" s="1"/>
    </row>
    <row r="2673" spans="3:3" x14ac:dyDescent="0.25">
      <c r="C2673" s="1"/>
    </row>
    <row r="2674" spans="3:3" x14ac:dyDescent="0.25">
      <c r="C2674" s="1"/>
    </row>
    <row r="2675" spans="3:3" x14ac:dyDescent="0.25">
      <c r="C2675" s="1"/>
    </row>
    <row r="2676" spans="3:3" x14ac:dyDescent="0.25">
      <c r="C2676" s="1"/>
    </row>
    <row r="2677" spans="3:3" x14ac:dyDescent="0.25">
      <c r="C2677" s="1"/>
    </row>
    <row r="2678" spans="3:3" x14ac:dyDescent="0.25">
      <c r="C2678" s="1"/>
    </row>
    <row r="2679" spans="3:3" x14ac:dyDescent="0.25">
      <c r="C2679" s="1"/>
    </row>
    <row r="2680" spans="3:3" x14ac:dyDescent="0.25">
      <c r="C2680" s="1"/>
    </row>
    <row r="2681" spans="3:3" x14ac:dyDescent="0.25">
      <c r="C2681" s="1"/>
    </row>
    <row r="2682" spans="3:3" x14ac:dyDescent="0.25">
      <c r="C2682" s="1"/>
    </row>
    <row r="2683" spans="3:3" x14ac:dyDescent="0.25">
      <c r="C2683" s="1"/>
    </row>
    <row r="2684" spans="3:3" x14ac:dyDescent="0.25">
      <c r="C2684" s="1"/>
    </row>
    <row r="2685" spans="3:3" x14ac:dyDescent="0.25">
      <c r="C2685" s="1"/>
    </row>
    <row r="2686" spans="3:3" x14ac:dyDescent="0.25">
      <c r="C2686" s="1"/>
    </row>
    <row r="2687" spans="3:3" x14ac:dyDescent="0.25">
      <c r="C2687" s="1"/>
    </row>
    <row r="2688" spans="3:3" x14ac:dyDescent="0.25">
      <c r="C2688" s="1"/>
    </row>
    <row r="2689" spans="3:3" x14ac:dyDescent="0.25">
      <c r="C2689" s="1"/>
    </row>
    <row r="2690" spans="3:3" x14ac:dyDescent="0.25">
      <c r="C2690" s="1"/>
    </row>
    <row r="2691" spans="3:3" x14ac:dyDescent="0.25">
      <c r="C2691" s="1"/>
    </row>
    <row r="2692" spans="3:3" x14ac:dyDescent="0.25">
      <c r="C2692" s="1"/>
    </row>
    <row r="2693" spans="3:3" x14ac:dyDescent="0.25">
      <c r="C2693" s="1"/>
    </row>
    <row r="2694" spans="3:3" x14ac:dyDescent="0.25">
      <c r="C2694" s="1"/>
    </row>
    <row r="2695" spans="3:3" x14ac:dyDescent="0.25">
      <c r="C2695" s="1"/>
    </row>
    <row r="2696" spans="3:3" x14ac:dyDescent="0.25">
      <c r="C2696" s="1"/>
    </row>
    <row r="2697" spans="3:3" x14ac:dyDescent="0.25">
      <c r="C2697" s="1"/>
    </row>
    <row r="2698" spans="3:3" x14ac:dyDescent="0.25">
      <c r="C2698" s="1"/>
    </row>
    <row r="2699" spans="3:3" x14ac:dyDescent="0.25">
      <c r="C2699" s="1"/>
    </row>
    <row r="2700" spans="3:3" x14ac:dyDescent="0.25">
      <c r="C2700" s="1"/>
    </row>
    <row r="2701" spans="3:3" x14ac:dyDescent="0.25">
      <c r="C2701" s="1"/>
    </row>
    <row r="2702" spans="3:3" x14ac:dyDescent="0.25">
      <c r="C2702" s="1"/>
    </row>
    <row r="2703" spans="3:3" x14ac:dyDescent="0.25">
      <c r="C2703" s="1"/>
    </row>
    <row r="2704" spans="3:3" x14ac:dyDescent="0.25">
      <c r="C2704" s="1"/>
    </row>
    <row r="2705" spans="3:3" x14ac:dyDescent="0.25">
      <c r="C2705" s="1"/>
    </row>
    <row r="2706" spans="3:3" x14ac:dyDescent="0.25">
      <c r="C2706" s="1"/>
    </row>
    <row r="2707" spans="3:3" x14ac:dyDescent="0.25">
      <c r="C2707" s="1"/>
    </row>
    <row r="2708" spans="3:3" x14ac:dyDescent="0.25">
      <c r="C2708" s="1"/>
    </row>
    <row r="2709" spans="3:3" x14ac:dyDescent="0.25">
      <c r="C2709" s="1"/>
    </row>
    <row r="2710" spans="3:3" x14ac:dyDescent="0.25">
      <c r="C2710" s="1"/>
    </row>
    <row r="2711" spans="3:3" x14ac:dyDescent="0.25">
      <c r="C2711" s="1"/>
    </row>
    <row r="2712" spans="3:3" x14ac:dyDescent="0.25">
      <c r="C2712" s="1"/>
    </row>
    <row r="2713" spans="3:3" x14ac:dyDescent="0.25">
      <c r="C2713" s="1"/>
    </row>
    <row r="2714" spans="3:3" x14ac:dyDescent="0.25">
      <c r="C2714" s="1"/>
    </row>
    <row r="2715" spans="3:3" x14ac:dyDescent="0.25">
      <c r="C2715" s="1"/>
    </row>
    <row r="2716" spans="3:3" x14ac:dyDescent="0.25">
      <c r="C2716" s="1"/>
    </row>
    <row r="2717" spans="3:3" x14ac:dyDescent="0.25">
      <c r="C2717" s="1"/>
    </row>
    <row r="2718" spans="3:3" x14ac:dyDescent="0.25">
      <c r="C2718" s="1"/>
    </row>
    <row r="2719" spans="3:3" x14ac:dyDescent="0.25">
      <c r="C2719" s="1"/>
    </row>
    <row r="2720" spans="3:3" x14ac:dyDescent="0.25">
      <c r="C2720" s="1"/>
    </row>
    <row r="2721" spans="3:3" x14ac:dyDescent="0.25">
      <c r="C2721" s="1"/>
    </row>
    <row r="2722" spans="3:3" x14ac:dyDescent="0.25">
      <c r="C2722" s="1"/>
    </row>
    <row r="2723" spans="3:3" x14ac:dyDescent="0.25">
      <c r="C2723" s="1"/>
    </row>
    <row r="2724" spans="3:3" x14ac:dyDescent="0.25">
      <c r="C2724" s="1"/>
    </row>
    <row r="2725" spans="3:3" x14ac:dyDescent="0.25">
      <c r="C2725" s="1"/>
    </row>
    <row r="2726" spans="3:3" x14ac:dyDescent="0.25">
      <c r="C2726" s="1"/>
    </row>
    <row r="2727" spans="3:3" x14ac:dyDescent="0.25">
      <c r="C2727" s="1"/>
    </row>
    <row r="2728" spans="3:3" x14ac:dyDescent="0.25">
      <c r="C2728" s="1"/>
    </row>
    <row r="2729" spans="3:3" x14ac:dyDescent="0.25">
      <c r="C2729" s="1"/>
    </row>
    <row r="2730" spans="3:3" x14ac:dyDescent="0.25">
      <c r="C2730" s="1"/>
    </row>
    <row r="2731" spans="3:3" x14ac:dyDescent="0.25">
      <c r="C2731" s="1"/>
    </row>
    <row r="2732" spans="3:3" x14ac:dyDescent="0.25">
      <c r="C2732" s="1"/>
    </row>
    <row r="2733" spans="3:3" x14ac:dyDescent="0.25">
      <c r="C2733" s="1"/>
    </row>
    <row r="2734" spans="3:3" x14ac:dyDescent="0.25">
      <c r="C2734" s="1"/>
    </row>
    <row r="2735" spans="3:3" x14ac:dyDescent="0.25">
      <c r="C2735" s="1"/>
    </row>
    <row r="2736" spans="3:3" x14ac:dyDescent="0.25">
      <c r="C2736" s="1"/>
    </row>
    <row r="2737" spans="3:3" x14ac:dyDescent="0.25">
      <c r="C2737" s="1"/>
    </row>
    <row r="2738" spans="3:3" x14ac:dyDescent="0.25">
      <c r="C2738" s="1"/>
    </row>
    <row r="2739" spans="3:3" x14ac:dyDescent="0.25">
      <c r="C2739" s="1"/>
    </row>
    <row r="2740" spans="3:3" x14ac:dyDescent="0.25">
      <c r="C2740" s="1"/>
    </row>
    <row r="2741" spans="3:3" x14ac:dyDescent="0.25">
      <c r="C2741" s="1"/>
    </row>
    <row r="2742" spans="3:3" x14ac:dyDescent="0.25">
      <c r="C2742" s="1"/>
    </row>
    <row r="2743" spans="3:3" x14ac:dyDescent="0.25">
      <c r="C2743" s="1"/>
    </row>
    <row r="2744" spans="3:3" x14ac:dyDescent="0.25">
      <c r="C2744" s="1"/>
    </row>
    <row r="2745" spans="3:3" x14ac:dyDescent="0.25">
      <c r="C2745" s="1"/>
    </row>
    <row r="2746" spans="3:3" x14ac:dyDescent="0.25">
      <c r="C2746" s="1"/>
    </row>
    <row r="2747" spans="3:3" x14ac:dyDescent="0.25">
      <c r="C2747" s="1"/>
    </row>
    <row r="2748" spans="3:3" x14ac:dyDescent="0.25">
      <c r="C2748" s="1"/>
    </row>
    <row r="2749" spans="3:3" x14ac:dyDescent="0.25">
      <c r="C2749" s="1"/>
    </row>
    <row r="2750" spans="3:3" x14ac:dyDescent="0.25">
      <c r="C2750" s="1"/>
    </row>
    <row r="2751" spans="3:3" x14ac:dyDescent="0.25">
      <c r="C2751" s="1"/>
    </row>
    <row r="2752" spans="3:3" x14ac:dyDescent="0.25">
      <c r="C2752" s="1"/>
    </row>
    <row r="2753" spans="3:3" x14ac:dyDescent="0.25">
      <c r="C2753" s="1"/>
    </row>
    <row r="2754" spans="3:3" x14ac:dyDescent="0.25">
      <c r="C2754" s="1"/>
    </row>
    <row r="2755" spans="3:3" x14ac:dyDescent="0.25">
      <c r="C2755" s="1"/>
    </row>
    <row r="2756" spans="3:3" x14ac:dyDescent="0.25">
      <c r="C2756" s="1"/>
    </row>
    <row r="2757" spans="3:3" x14ac:dyDescent="0.25">
      <c r="C2757" s="1"/>
    </row>
    <row r="2758" spans="3:3" x14ac:dyDescent="0.25">
      <c r="C2758" s="1"/>
    </row>
    <row r="2759" spans="3:3" x14ac:dyDescent="0.25">
      <c r="C2759" s="1"/>
    </row>
    <row r="2760" spans="3:3" x14ac:dyDescent="0.25">
      <c r="C2760" s="1"/>
    </row>
    <row r="2761" spans="3:3" x14ac:dyDescent="0.25">
      <c r="C2761" s="1"/>
    </row>
    <row r="2762" spans="3:3" x14ac:dyDescent="0.25">
      <c r="C2762" s="1"/>
    </row>
    <row r="2763" spans="3:3" x14ac:dyDescent="0.25">
      <c r="C2763" s="1"/>
    </row>
    <row r="2764" spans="3:3" x14ac:dyDescent="0.25">
      <c r="C2764" s="1"/>
    </row>
    <row r="2765" spans="3:3" x14ac:dyDescent="0.25">
      <c r="C2765" s="1"/>
    </row>
    <row r="2766" spans="3:3" x14ac:dyDescent="0.25">
      <c r="C2766" s="1"/>
    </row>
    <row r="2767" spans="3:3" x14ac:dyDescent="0.25">
      <c r="C2767" s="1"/>
    </row>
    <row r="2768" spans="3:3" x14ac:dyDescent="0.25">
      <c r="C2768" s="1"/>
    </row>
    <row r="2769" spans="3:3" x14ac:dyDescent="0.25">
      <c r="C2769" s="1"/>
    </row>
    <row r="2770" spans="3:3" x14ac:dyDescent="0.25">
      <c r="C2770" s="1"/>
    </row>
    <row r="2771" spans="3:3" x14ac:dyDescent="0.25">
      <c r="C2771" s="1"/>
    </row>
    <row r="2772" spans="3:3" x14ac:dyDescent="0.25">
      <c r="C2772" s="1"/>
    </row>
    <row r="2773" spans="3:3" x14ac:dyDescent="0.25">
      <c r="C2773" s="1"/>
    </row>
    <row r="2774" spans="3:3" x14ac:dyDescent="0.25">
      <c r="C2774" s="1"/>
    </row>
    <row r="2775" spans="3:3" x14ac:dyDescent="0.25">
      <c r="C2775" s="1"/>
    </row>
    <row r="2776" spans="3:3" x14ac:dyDescent="0.25">
      <c r="C2776" s="1"/>
    </row>
    <row r="2777" spans="3:3" x14ac:dyDescent="0.25">
      <c r="C2777" s="1"/>
    </row>
    <row r="2778" spans="3:3" x14ac:dyDescent="0.25">
      <c r="C2778" s="1"/>
    </row>
    <row r="2779" spans="3:3" x14ac:dyDescent="0.25">
      <c r="C2779" s="1"/>
    </row>
    <row r="2780" spans="3:3" x14ac:dyDescent="0.25">
      <c r="C2780" s="1"/>
    </row>
    <row r="2781" spans="3:3" x14ac:dyDescent="0.25">
      <c r="C2781" s="1"/>
    </row>
    <row r="2782" spans="3:3" x14ac:dyDescent="0.25">
      <c r="C2782" s="1"/>
    </row>
    <row r="2783" spans="3:3" x14ac:dyDescent="0.25">
      <c r="C2783" s="1"/>
    </row>
    <row r="2784" spans="3:3" x14ac:dyDescent="0.25">
      <c r="C2784" s="1"/>
    </row>
    <row r="2785" spans="3:3" x14ac:dyDescent="0.25">
      <c r="C2785" s="1"/>
    </row>
    <row r="2786" spans="3:3" x14ac:dyDescent="0.25">
      <c r="C2786" s="1"/>
    </row>
    <row r="2787" spans="3:3" x14ac:dyDescent="0.25">
      <c r="C2787" s="1"/>
    </row>
    <row r="2788" spans="3:3" x14ac:dyDescent="0.25">
      <c r="C2788" s="1"/>
    </row>
    <row r="2789" spans="3:3" x14ac:dyDescent="0.25">
      <c r="C2789" s="1"/>
    </row>
    <row r="2790" spans="3:3" x14ac:dyDescent="0.25">
      <c r="C2790" s="1"/>
    </row>
    <row r="2791" spans="3:3" x14ac:dyDescent="0.25">
      <c r="C2791" s="1"/>
    </row>
    <row r="2792" spans="3:3" x14ac:dyDescent="0.25">
      <c r="C2792" s="1"/>
    </row>
    <row r="2793" spans="3:3" x14ac:dyDescent="0.25">
      <c r="C2793" s="1"/>
    </row>
    <row r="2794" spans="3:3" x14ac:dyDescent="0.25">
      <c r="C2794" s="1"/>
    </row>
    <row r="2795" spans="3:3" x14ac:dyDescent="0.25">
      <c r="C2795" s="1"/>
    </row>
    <row r="2796" spans="3:3" x14ac:dyDescent="0.25">
      <c r="C2796" s="1"/>
    </row>
    <row r="2797" spans="3:3" x14ac:dyDescent="0.25">
      <c r="C2797" s="1"/>
    </row>
    <row r="2798" spans="3:3" x14ac:dyDescent="0.25">
      <c r="C2798" s="1"/>
    </row>
    <row r="2799" spans="3:3" x14ac:dyDescent="0.25">
      <c r="C2799" s="1"/>
    </row>
    <row r="2800" spans="3:3" x14ac:dyDescent="0.25">
      <c r="C2800" s="1"/>
    </row>
    <row r="2801" spans="3:3" x14ac:dyDescent="0.25">
      <c r="C2801" s="1"/>
    </row>
    <row r="2802" spans="3:3" x14ac:dyDescent="0.25">
      <c r="C2802" s="1"/>
    </row>
    <row r="2803" spans="3:3" x14ac:dyDescent="0.25">
      <c r="C2803" s="1"/>
    </row>
    <row r="2804" spans="3:3" x14ac:dyDescent="0.25">
      <c r="C2804" s="1"/>
    </row>
    <row r="2805" spans="3:3" x14ac:dyDescent="0.25">
      <c r="C2805" s="1"/>
    </row>
    <row r="2806" spans="3:3" x14ac:dyDescent="0.25">
      <c r="C2806" s="1"/>
    </row>
    <row r="2807" spans="3:3" x14ac:dyDescent="0.25">
      <c r="C2807" s="1"/>
    </row>
    <row r="2808" spans="3:3" x14ac:dyDescent="0.25">
      <c r="C2808" s="1"/>
    </row>
    <row r="2809" spans="3:3" x14ac:dyDescent="0.25">
      <c r="C2809" s="1"/>
    </row>
    <row r="2810" spans="3:3" x14ac:dyDescent="0.25">
      <c r="C2810" s="1"/>
    </row>
    <row r="2811" spans="3:3" x14ac:dyDescent="0.25">
      <c r="C2811" s="1"/>
    </row>
    <row r="2812" spans="3:3" x14ac:dyDescent="0.25">
      <c r="C2812" s="1"/>
    </row>
    <row r="2813" spans="3:3" x14ac:dyDescent="0.25">
      <c r="C2813" s="1"/>
    </row>
    <row r="2814" spans="3:3" x14ac:dyDescent="0.25">
      <c r="C2814" s="1"/>
    </row>
    <row r="2815" spans="3:3" x14ac:dyDescent="0.25">
      <c r="C2815" s="1"/>
    </row>
    <row r="2816" spans="3:3" x14ac:dyDescent="0.25">
      <c r="C2816" s="1"/>
    </row>
    <row r="2817" spans="3:3" x14ac:dyDescent="0.25">
      <c r="C2817" s="1"/>
    </row>
    <row r="2818" spans="3:3" x14ac:dyDescent="0.25">
      <c r="C2818" s="1"/>
    </row>
    <row r="2819" spans="3:3" x14ac:dyDescent="0.25">
      <c r="C2819" s="1"/>
    </row>
    <row r="2820" spans="3:3" x14ac:dyDescent="0.25">
      <c r="C2820" s="1"/>
    </row>
    <row r="2821" spans="3:3" x14ac:dyDescent="0.25">
      <c r="C2821" s="1"/>
    </row>
    <row r="2822" spans="3:3" x14ac:dyDescent="0.25">
      <c r="C2822" s="1"/>
    </row>
    <row r="2823" spans="3:3" x14ac:dyDescent="0.25">
      <c r="C2823" s="1"/>
    </row>
    <row r="2824" spans="3:3" x14ac:dyDescent="0.25">
      <c r="C2824" s="1"/>
    </row>
    <row r="2825" spans="3:3" x14ac:dyDescent="0.25">
      <c r="C2825" s="1"/>
    </row>
    <row r="2826" spans="3:3" x14ac:dyDescent="0.25">
      <c r="C2826" s="1"/>
    </row>
    <row r="2827" spans="3:3" x14ac:dyDescent="0.25">
      <c r="C2827" s="1"/>
    </row>
    <row r="2828" spans="3:3" x14ac:dyDescent="0.25">
      <c r="C2828" s="1"/>
    </row>
    <row r="2829" spans="3:3" x14ac:dyDescent="0.25">
      <c r="C2829" s="1"/>
    </row>
    <row r="2830" spans="3:3" x14ac:dyDescent="0.25">
      <c r="C2830" s="1"/>
    </row>
    <row r="2831" spans="3:3" x14ac:dyDescent="0.25">
      <c r="C2831" s="1"/>
    </row>
    <row r="2832" spans="3:3" x14ac:dyDescent="0.25">
      <c r="C2832" s="1"/>
    </row>
    <row r="2833" spans="3:3" x14ac:dyDescent="0.25">
      <c r="C2833" s="1"/>
    </row>
    <row r="2834" spans="3:3" x14ac:dyDescent="0.25">
      <c r="C2834" s="1"/>
    </row>
    <row r="2835" spans="3:3" x14ac:dyDescent="0.25">
      <c r="C2835" s="1"/>
    </row>
    <row r="2836" spans="3:3" x14ac:dyDescent="0.25">
      <c r="C2836" s="1"/>
    </row>
    <row r="2837" spans="3:3" x14ac:dyDescent="0.25">
      <c r="C2837" s="1"/>
    </row>
    <row r="2838" spans="3:3" x14ac:dyDescent="0.25">
      <c r="C2838" s="1"/>
    </row>
    <row r="2839" spans="3:3" x14ac:dyDescent="0.25">
      <c r="C2839" s="1"/>
    </row>
    <row r="2840" spans="3:3" x14ac:dyDescent="0.25">
      <c r="C2840" s="1"/>
    </row>
    <row r="2841" spans="3:3" x14ac:dyDescent="0.25">
      <c r="C2841" s="1"/>
    </row>
    <row r="2842" spans="3:3" x14ac:dyDescent="0.25">
      <c r="C2842" s="1"/>
    </row>
    <row r="2843" spans="3:3" x14ac:dyDescent="0.25">
      <c r="C2843" s="1"/>
    </row>
    <row r="2844" spans="3:3" x14ac:dyDescent="0.25">
      <c r="C2844" s="1"/>
    </row>
    <row r="2845" spans="3:3" x14ac:dyDescent="0.25">
      <c r="C2845" s="1"/>
    </row>
    <row r="2846" spans="3:3" x14ac:dyDescent="0.25">
      <c r="C2846" s="1"/>
    </row>
    <row r="2847" spans="3:3" x14ac:dyDescent="0.25">
      <c r="C2847" s="1"/>
    </row>
    <row r="2848" spans="3:3" x14ac:dyDescent="0.25">
      <c r="C2848" s="1"/>
    </row>
    <row r="2849" spans="3:3" x14ac:dyDescent="0.25">
      <c r="C2849" s="1"/>
    </row>
    <row r="2850" spans="3:3" x14ac:dyDescent="0.25">
      <c r="C2850" s="1"/>
    </row>
    <row r="2851" spans="3:3" x14ac:dyDescent="0.25">
      <c r="C2851" s="1"/>
    </row>
    <row r="2852" spans="3:3" x14ac:dyDescent="0.25">
      <c r="C2852" s="1"/>
    </row>
    <row r="2853" spans="3:3" x14ac:dyDescent="0.25">
      <c r="C2853" s="1"/>
    </row>
    <row r="2854" spans="3:3" x14ac:dyDescent="0.25">
      <c r="C2854" s="1"/>
    </row>
    <row r="2855" spans="3:3" x14ac:dyDescent="0.25">
      <c r="C2855" s="1"/>
    </row>
    <row r="2856" spans="3:3" x14ac:dyDescent="0.25">
      <c r="C2856" s="1"/>
    </row>
    <row r="2857" spans="3:3" x14ac:dyDescent="0.25">
      <c r="C2857" s="1"/>
    </row>
    <row r="2858" spans="3:3" x14ac:dyDescent="0.25">
      <c r="C2858" s="1"/>
    </row>
    <row r="2859" spans="3:3" x14ac:dyDescent="0.25">
      <c r="C2859" s="1"/>
    </row>
    <row r="2860" spans="3:3" x14ac:dyDescent="0.25">
      <c r="C2860" s="1"/>
    </row>
    <row r="2861" spans="3:3" x14ac:dyDescent="0.25">
      <c r="C2861" s="1"/>
    </row>
    <row r="2862" spans="3:3" x14ac:dyDescent="0.25">
      <c r="C2862" s="1"/>
    </row>
    <row r="2863" spans="3:3" x14ac:dyDescent="0.25">
      <c r="C2863" s="1"/>
    </row>
    <row r="2864" spans="3:3" x14ac:dyDescent="0.25">
      <c r="C2864" s="1"/>
    </row>
    <row r="2865" spans="3:3" x14ac:dyDescent="0.25">
      <c r="C2865" s="1"/>
    </row>
    <row r="2866" spans="3:3" x14ac:dyDescent="0.25">
      <c r="C2866" s="1"/>
    </row>
    <row r="2867" spans="3:3" x14ac:dyDescent="0.25">
      <c r="C2867" s="1"/>
    </row>
    <row r="2868" spans="3:3" x14ac:dyDescent="0.25">
      <c r="C2868" s="1"/>
    </row>
    <row r="2869" spans="3:3" x14ac:dyDescent="0.25">
      <c r="C2869" s="1"/>
    </row>
    <row r="2870" spans="3:3" x14ac:dyDescent="0.25">
      <c r="C2870" s="1"/>
    </row>
    <row r="2871" spans="3:3" x14ac:dyDescent="0.25">
      <c r="C2871" s="1"/>
    </row>
    <row r="2872" spans="3:3" x14ac:dyDescent="0.25">
      <c r="C2872" s="1"/>
    </row>
    <row r="2873" spans="3:3" x14ac:dyDescent="0.25">
      <c r="C2873" s="1"/>
    </row>
    <row r="2874" spans="3:3" x14ac:dyDescent="0.25">
      <c r="C2874" s="1"/>
    </row>
    <row r="2875" spans="3:3" x14ac:dyDescent="0.25">
      <c r="C2875" s="1"/>
    </row>
    <row r="2876" spans="3:3" x14ac:dyDescent="0.25">
      <c r="C2876" s="1"/>
    </row>
    <row r="2877" spans="3:3" x14ac:dyDescent="0.25">
      <c r="C2877" s="1"/>
    </row>
    <row r="2878" spans="3:3" x14ac:dyDescent="0.25">
      <c r="C2878" s="1"/>
    </row>
    <row r="2879" spans="3:3" x14ac:dyDescent="0.25">
      <c r="C2879" s="1"/>
    </row>
    <row r="2880" spans="3:3" x14ac:dyDescent="0.25">
      <c r="C2880" s="1"/>
    </row>
    <row r="2881" spans="3:3" x14ac:dyDescent="0.25">
      <c r="C2881" s="1"/>
    </row>
    <row r="2882" spans="3:3" x14ac:dyDescent="0.25">
      <c r="C2882" s="1"/>
    </row>
    <row r="2883" spans="3:3" x14ac:dyDescent="0.25">
      <c r="C2883" s="1"/>
    </row>
    <row r="2884" spans="3:3" x14ac:dyDescent="0.25">
      <c r="C2884" s="1"/>
    </row>
    <row r="2885" spans="3:3" x14ac:dyDescent="0.25">
      <c r="C2885" s="1"/>
    </row>
    <row r="2886" spans="3:3" x14ac:dyDescent="0.25">
      <c r="C2886" s="1"/>
    </row>
    <row r="2887" spans="3:3" x14ac:dyDescent="0.25">
      <c r="C2887" s="1"/>
    </row>
    <row r="2888" spans="3:3" x14ac:dyDescent="0.25">
      <c r="C2888" s="1"/>
    </row>
    <row r="2889" spans="3:3" x14ac:dyDescent="0.25">
      <c r="C2889" s="1"/>
    </row>
    <row r="2890" spans="3:3" x14ac:dyDescent="0.25">
      <c r="C2890" s="1"/>
    </row>
    <row r="2891" spans="3:3" x14ac:dyDescent="0.25">
      <c r="C2891" s="1"/>
    </row>
    <row r="2892" spans="3:3" x14ac:dyDescent="0.25">
      <c r="C2892" s="1"/>
    </row>
    <row r="2893" spans="3:3" x14ac:dyDescent="0.25">
      <c r="C2893" s="1"/>
    </row>
    <row r="2894" spans="3:3" x14ac:dyDescent="0.25">
      <c r="C2894" s="1"/>
    </row>
    <row r="2895" spans="3:3" x14ac:dyDescent="0.25">
      <c r="C2895" s="1"/>
    </row>
    <row r="2896" spans="3:3" x14ac:dyDescent="0.25">
      <c r="C2896" s="1"/>
    </row>
    <row r="2897" spans="3:3" x14ac:dyDescent="0.25">
      <c r="C2897" s="1"/>
    </row>
    <row r="2898" spans="3:3" x14ac:dyDescent="0.25">
      <c r="C2898" s="1"/>
    </row>
    <row r="2899" spans="3:3" x14ac:dyDescent="0.25">
      <c r="C2899" s="1"/>
    </row>
    <row r="2900" spans="3:3" x14ac:dyDescent="0.25">
      <c r="C2900" s="1"/>
    </row>
    <row r="2901" spans="3:3" x14ac:dyDescent="0.25">
      <c r="C2901" s="1"/>
    </row>
    <row r="2902" spans="3:3" x14ac:dyDescent="0.25">
      <c r="C2902" s="1"/>
    </row>
    <row r="2903" spans="3:3" x14ac:dyDescent="0.25">
      <c r="C2903" s="1"/>
    </row>
    <row r="2904" spans="3:3" x14ac:dyDescent="0.25">
      <c r="C2904" s="1"/>
    </row>
    <row r="2905" spans="3:3" x14ac:dyDescent="0.25">
      <c r="C2905" s="1"/>
    </row>
    <row r="2906" spans="3:3" x14ac:dyDescent="0.25">
      <c r="C2906" s="1"/>
    </row>
    <row r="2907" spans="3:3" x14ac:dyDescent="0.25">
      <c r="C2907" s="1"/>
    </row>
    <row r="2908" spans="3:3" x14ac:dyDescent="0.25">
      <c r="C2908" s="1"/>
    </row>
    <row r="2909" spans="3:3" x14ac:dyDescent="0.25">
      <c r="C2909" s="1"/>
    </row>
    <row r="2910" spans="3:3" x14ac:dyDescent="0.25">
      <c r="C2910" s="1"/>
    </row>
    <row r="2911" spans="3:3" x14ac:dyDescent="0.25">
      <c r="C2911" s="1"/>
    </row>
    <row r="2912" spans="3:3" x14ac:dyDescent="0.25">
      <c r="C2912" s="1"/>
    </row>
    <row r="2913" spans="3:3" x14ac:dyDescent="0.25">
      <c r="C2913" s="1"/>
    </row>
    <row r="2914" spans="3:3" x14ac:dyDescent="0.25">
      <c r="C2914" s="1"/>
    </row>
    <row r="2915" spans="3:3" x14ac:dyDescent="0.25">
      <c r="C2915" s="1"/>
    </row>
    <row r="2916" spans="3:3" x14ac:dyDescent="0.25">
      <c r="C2916" s="1"/>
    </row>
    <row r="2917" spans="3:3" x14ac:dyDescent="0.25">
      <c r="C2917" s="1"/>
    </row>
    <row r="2918" spans="3:3" x14ac:dyDescent="0.25">
      <c r="C2918" s="1"/>
    </row>
    <row r="2919" spans="3:3" x14ac:dyDescent="0.25">
      <c r="C2919" s="1"/>
    </row>
    <row r="2920" spans="3:3" x14ac:dyDescent="0.25">
      <c r="C2920" s="1"/>
    </row>
    <row r="2921" spans="3:3" x14ac:dyDescent="0.25">
      <c r="C2921" s="1"/>
    </row>
    <row r="2922" spans="3:3" x14ac:dyDescent="0.25">
      <c r="C2922" s="1"/>
    </row>
    <row r="2923" spans="3:3" x14ac:dyDescent="0.25">
      <c r="C2923" s="1"/>
    </row>
    <row r="2924" spans="3:3" x14ac:dyDescent="0.25">
      <c r="C2924" s="1"/>
    </row>
    <row r="2925" spans="3:3" x14ac:dyDescent="0.25">
      <c r="C2925" s="1"/>
    </row>
    <row r="2926" spans="3:3" x14ac:dyDescent="0.25">
      <c r="C2926" s="1"/>
    </row>
    <row r="2927" spans="3:3" x14ac:dyDescent="0.25">
      <c r="C2927" s="1"/>
    </row>
    <row r="2928" spans="3:3" x14ac:dyDescent="0.25">
      <c r="C2928" s="1"/>
    </row>
    <row r="2929" spans="3:3" x14ac:dyDescent="0.25">
      <c r="C2929" s="1"/>
    </row>
    <row r="2930" spans="3:3" x14ac:dyDescent="0.25">
      <c r="C2930" s="1"/>
    </row>
    <row r="2931" spans="3:3" x14ac:dyDescent="0.25">
      <c r="C2931" s="1"/>
    </row>
    <row r="2932" spans="3:3" x14ac:dyDescent="0.25">
      <c r="C2932" s="1"/>
    </row>
    <row r="2933" spans="3:3" x14ac:dyDescent="0.25">
      <c r="C2933" s="1"/>
    </row>
    <row r="2934" spans="3:3" x14ac:dyDescent="0.25">
      <c r="C2934" s="1"/>
    </row>
    <row r="2935" spans="3:3" x14ac:dyDescent="0.25">
      <c r="C2935" s="1"/>
    </row>
    <row r="2936" spans="3:3" x14ac:dyDescent="0.25">
      <c r="C2936" s="1"/>
    </row>
    <row r="2937" spans="3:3" x14ac:dyDescent="0.25">
      <c r="C2937" s="1"/>
    </row>
    <row r="2938" spans="3:3" x14ac:dyDescent="0.25">
      <c r="C2938" s="1"/>
    </row>
    <row r="2939" spans="3:3" x14ac:dyDescent="0.25">
      <c r="C2939" s="1"/>
    </row>
    <row r="2940" spans="3:3" x14ac:dyDescent="0.25">
      <c r="C2940" s="1"/>
    </row>
    <row r="2941" spans="3:3" x14ac:dyDescent="0.25">
      <c r="C2941" s="1"/>
    </row>
    <row r="2942" spans="3:3" x14ac:dyDescent="0.25">
      <c r="C2942" s="1"/>
    </row>
    <row r="2943" spans="3:3" x14ac:dyDescent="0.25">
      <c r="C2943" s="1"/>
    </row>
    <row r="2944" spans="3:3" x14ac:dyDescent="0.25">
      <c r="C2944" s="1"/>
    </row>
    <row r="2945" spans="3:3" x14ac:dyDescent="0.25">
      <c r="C2945" s="1"/>
    </row>
    <row r="2946" spans="3:3" x14ac:dyDescent="0.25">
      <c r="C2946" s="1"/>
    </row>
    <row r="2947" spans="3:3" x14ac:dyDescent="0.25">
      <c r="C2947" s="1"/>
    </row>
    <row r="2948" spans="3:3" x14ac:dyDescent="0.25">
      <c r="C2948" s="1"/>
    </row>
    <row r="2949" spans="3:3" x14ac:dyDescent="0.25">
      <c r="C2949" s="1"/>
    </row>
    <row r="2950" spans="3:3" x14ac:dyDescent="0.25">
      <c r="C2950" s="1"/>
    </row>
    <row r="2951" spans="3:3" x14ac:dyDescent="0.25">
      <c r="C2951" s="1"/>
    </row>
    <row r="2952" spans="3:3" x14ac:dyDescent="0.25">
      <c r="C2952" s="1"/>
    </row>
    <row r="2953" spans="3:3" x14ac:dyDescent="0.25">
      <c r="C2953" s="1"/>
    </row>
    <row r="2954" spans="3:3" x14ac:dyDescent="0.25">
      <c r="C2954" s="1"/>
    </row>
    <row r="2955" spans="3:3" x14ac:dyDescent="0.25">
      <c r="C2955" s="1"/>
    </row>
    <row r="2956" spans="3:3" x14ac:dyDescent="0.25">
      <c r="C2956" s="1"/>
    </row>
    <row r="2957" spans="3:3" x14ac:dyDescent="0.25">
      <c r="C2957" s="1"/>
    </row>
    <row r="2958" spans="3:3" x14ac:dyDescent="0.25">
      <c r="C2958" s="1"/>
    </row>
    <row r="2959" spans="3:3" x14ac:dyDescent="0.25">
      <c r="C2959" s="1"/>
    </row>
    <row r="2960" spans="3:3" x14ac:dyDescent="0.25">
      <c r="C2960" s="1"/>
    </row>
    <row r="2961" spans="3:3" x14ac:dyDescent="0.25">
      <c r="C2961" s="1"/>
    </row>
    <row r="2962" spans="3:3" x14ac:dyDescent="0.25">
      <c r="C2962" s="1"/>
    </row>
    <row r="2963" spans="3:3" x14ac:dyDescent="0.25">
      <c r="C2963" s="1"/>
    </row>
    <row r="2964" spans="3:3" x14ac:dyDescent="0.25">
      <c r="C2964" s="1"/>
    </row>
    <row r="2965" spans="3:3" x14ac:dyDescent="0.25">
      <c r="C2965" s="1"/>
    </row>
    <row r="2966" spans="3:3" x14ac:dyDescent="0.25">
      <c r="C2966" s="1"/>
    </row>
    <row r="2967" spans="3:3" x14ac:dyDescent="0.25">
      <c r="C2967" s="1"/>
    </row>
    <row r="2968" spans="3:3" x14ac:dyDescent="0.25">
      <c r="C2968" s="1"/>
    </row>
    <row r="2969" spans="3:3" x14ac:dyDescent="0.25">
      <c r="C2969" s="1"/>
    </row>
    <row r="2970" spans="3:3" x14ac:dyDescent="0.25">
      <c r="C2970" s="1"/>
    </row>
    <row r="2971" spans="3:3" x14ac:dyDescent="0.25">
      <c r="C2971" s="1"/>
    </row>
    <row r="2972" spans="3:3" x14ac:dyDescent="0.25">
      <c r="C2972" s="1"/>
    </row>
    <row r="2973" spans="3:3" x14ac:dyDescent="0.25">
      <c r="C2973" s="1"/>
    </row>
    <row r="2974" spans="3:3" x14ac:dyDescent="0.25">
      <c r="C2974" s="1"/>
    </row>
    <row r="2975" spans="3:3" x14ac:dyDescent="0.25">
      <c r="C2975" s="1"/>
    </row>
    <row r="2976" spans="3:3" x14ac:dyDescent="0.25">
      <c r="C2976" s="1"/>
    </row>
    <row r="2977" spans="3:3" x14ac:dyDescent="0.25">
      <c r="C2977" s="1"/>
    </row>
    <row r="2978" spans="3:3" x14ac:dyDescent="0.25">
      <c r="C2978" s="1"/>
    </row>
    <row r="2979" spans="3:3" x14ac:dyDescent="0.25">
      <c r="C2979" s="1"/>
    </row>
    <row r="2980" spans="3:3" x14ac:dyDescent="0.25">
      <c r="C2980" s="1"/>
    </row>
    <row r="2981" spans="3:3" x14ac:dyDescent="0.25">
      <c r="C2981" s="1"/>
    </row>
    <row r="2982" spans="3:3" x14ac:dyDescent="0.25">
      <c r="C2982" s="1"/>
    </row>
    <row r="2983" spans="3:3" x14ac:dyDescent="0.25">
      <c r="C2983" s="1"/>
    </row>
    <row r="2984" spans="3:3" x14ac:dyDescent="0.25">
      <c r="C2984" s="1"/>
    </row>
    <row r="2985" spans="3:3" x14ac:dyDescent="0.25">
      <c r="C2985" s="1"/>
    </row>
    <row r="2986" spans="3:3" x14ac:dyDescent="0.25">
      <c r="C2986" s="1"/>
    </row>
    <row r="2987" spans="3:3" x14ac:dyDescent="0.25">
      <c r="C2987" s="1"/>
    </row>
    <row r="2988" spans="3:3" x14ac:dyDescent="0.25">
      <c r="C2988" s="1"/>
    </row>
    <row r="2989" spans="3:3" x14ac:dyDescent="0.25">
      <c r="C2989" s="1"/>
    </row>
    <row r="2990" spans="3:3" x14ac:dyDescent="0.25">
      <c r="C2990" s="1"/>
    </row>
    <row r="2991" spans="3:3" x14ac:dyDescent="0.25">
      <c r="C2991" s="1"/>
    </row>
    <row r="2992" spans="3:3" x14ac:dyDescent="0.25">
      <c r="C2992" s="1"/>
    </row>
    <row r="2993" spans="3:3" x14ac:dyDescent="0.25">
      <c r="C2993" s="1"/>
    </row>
    <row r="2994" spans="3:3" x14ac:dyDescent="0.25">
      <c r="C2994" s="1"/>
    </row>
    <row r="2995" spans="3:3" x14ac:dyDescent="0.25">
      <c r="C2995" s="1"/>
    </row>
    <row r="2996" spans="3:3" x14ac:dyDescent="0.25">
      <c r="C2996" s="1"/>
    </row>
    <row r="2997" spans="3:3" x14ac:dyDescent="0.25">
      <c r="C2997" s="1"/>
    </row>
    <row r="2998" spans="3:3" x14ac:dyDescent="0.25">
      <c r="C2998" s="1"/>
    </row>
    <row r="2999" spans="3:3" x14ac:dyDescent="0.25">
      <c r="C2999" s="1"/>
    </row>
    <row r="3000" spans="3:3" x14ac:dyDescent="0.25">
      <c r="C3000" s="1"/>
    </row>
    <row r="3001" spans="3:3" x14ac:dyDescent="0.25">
      <c r="C3001" s="1"/>
    </row>
    <row r="3002" spans="3:3" x14ac:dyDescent="0.25">
      <c r="C3002" s="1"/>
    </row>
    <row r="3003" spans="3:3" x14ac:dyDescent="0.25">
      <c r="C3003" s="1"/>
    </row>
    <row r="3004" spans="3:3" x14ac:dyDescent="0.25">
      <c r="C3004" s="1"/>
    </row>
    <row r="3005" spans="3:3" x14ac:dyDescent="0.25">
      <c r="C3005" s="1"/>
    </row>
    <row r="3006" spans="3:3" x14ac:dyDescent="0.25">
      <c r="C3006" s="1"/>
    </row>
    <row r="3007" spans="3:3" x14ac:dyDescent="0.25">
      <c r="C3007" s="1"/>
    </row>
    <row r="3008" spans="3:3" x14ac:dyDescent="0.25">
      <c r="C3008" s="1"/>
    </row>
    <row r="3009" spans="3:3" x14ac:dyDescent="0.25">
      <c r="C3009" s="1"/>
    </row>
    <row r="3010" spans="3:3" x14ac:dyDescent="0.25">
      <c r="C3010" s="1"/>
    </row>
    <row r="3011" spans="3:3" x14ac:dyDescent="0.25">
      <c r="C3011" s="1"/>
    </row>
    <row r="3012" spans="3:3" x14ac:dyDescent="0.25">
      <c r="C3012" s="1"/>
    </row>
    <row r="3013" spans="3:3" x14ac:dyDescent="0.25">
      <c r="C3013" s="1"/>
    </row>
    <row r="3014" spans="3:3" x14ac:dyDescent="0.25">
      <c r="C3014" s="1"/>
    </row>
    <row r="3015" spans="3:3" x14ac:dyDescent="0.25">
      <c r="C3015" s="1"/>
    </row>
    <row r="3016" spans="3:3" x14ac:dyDescent="0.25">
      <c r="C3016" s="1"/>
    </row>
    <row r="3017" spans="3:3" x14ac:dyDescent="0.25">
      <c r="C3017" s="1"/>
    </row>
    <row r="3018" spans="3:3" x14ac:dyDescent="0.25">
      <c r="C3018" s="1"/>
    </row>
    <row r="3019" spans="3:3" x14ac:dyDescent="0.25">
      <c r="C3019" s="1"/>
    </row>
    <row r="3020" spans="3:3" x14ac:dyDescent="0.25">
      <c r="C3020" s="1"/>
    </row>
    <row r="3021" spans="3:3" x14ac:dyDescent="0.25">
      <c r="C3021" s="1"/>
    </row>
    <row r="3022" spans="3:3" x14ac:dyDescent="0.25">
      <c r="C3022" s="1"/>
    </row>
    <row r="3023" spans="3:3" x14ac:dyDescent="0.25">
      <c r="C3023" s="1"/>
    </row>
    <row r="3024" spans="3:3" x14ac:dyDescent="0.25">
      <c r="C3024" s="1"/>
    </row>
    <row r="3025" spans="3:3" x14ac:dyDescent="0.25">
      <c r="C3025" s="1"/>
    </row>
    <row r="3026" spans="3:3" x14ac:dyDescent="0.25">
      <c r="C3026" s="1"/>
    </row>
    <row r="3027" spans="3:3" x14ac:dyDescent="0.25">
      <c r="C3027" s="1"/>
    </row>
    <row r="3028" spans="3:3" x14ac:dyDescent="0.25">
      <c r="C3028" s="1"/>
    </row>
    <row r="3029" spans="3:3" x14ac:dyDescent="0.25">
      <c r="C3029" s="1"/>
    </row>
    <row r="3030" spans="3:3" x14ac:dyDescent="0.25">
      <c r="C3030" s="1"/>
    </row>
    <row r="3031" spans="3:3" x14ac:dyDescent="0.25">
      <c r="C3031" s="1"/>
    </row>
    <row r="3032" spans="3:3" x14ac:dyDescent="0.25">
      <c r="C3032" s="1"/>
    </row>
    <row r="3033" spans="3:3" x14ac:dyDescent="0.25">
      <c r="C3033" s="1"/>
    </row>
    <row r="3034" spans="3:3" x14ac:dyDescent="0.25">
      <c r="C3034" s="1"/>
    </row>
    <row r="3035" spans="3:3" x14ac:dyDescent="0.25">
      <c r="C3035" s="1"/>
    </row>
    <row r="3036" spans="3:3" x14ac:dyDescent="0.25">
      <c r="C3036" s="1"/>
    </row>
    <row r="3037" spans="3:3" x14ac:dyDescent="0.25">
      <c r="C3037" s="1"/>
    </row>
    <row r="3038" spans="3:3" x14ac:dyDescent="0.25">
      <c r="C3038" s="1"/>
    </row>
    <row r="3039" spans="3:3" x14ac:dyDescent="0.25">
      <c r="C3039" s="1"/>
    </row>
    <row r="3040" spans="3:3" x14ac:dyDescent="0.25">
      <c r="C3040" s="1"/>
    </row>
    <row r="3041" spans="3:3" x14ac:dyDescent="0.25">
      <c r="C3041" s="1"/>
    </row>
    <row r="3042" spans="3:3" x14ac:dyDescent="0.25">
      <c r="C3042" s="1"/>
    </row>
    <row r="3043" spans="3:3" x14ac:dyDescent="0.25">
      <c r="C3043" s="1"/>
    </row>
    <row r="3044" spans="3:3" x14ac:dyDescent="0.25">
      <c r="C3044" s="1"/>
    </row>
    <row r="3045" spans="3:3" x14ac:dyDescent="0.25">
      <c r="C3045" s="1"/>
    </row>
    <row r="3046" spans="3:3" x14ac:dyDescent="0.25">
      <c r="C3046" s="1"/>
    </row>
    <row r="3047" spans="3:3" x14ac:dyDescent="0.25">
      <c r="C3047" s="1"/>
    </row>
    <row r="3048" spans="3:3" x14ac:dyDescent="0.25">
      <c r="C3048" s="1"/>
    </row>
    <row r="3049" spans="3:3" x14ac:dyDescent="0.25">
      <c r="C3049" s="1"/>
    </row>
    <row r="3050" spans="3:3" x14ac:dyDescent="0.25">
      <c r="C3050" s="1"/>
    </row>
    <row r="3051" spans="3:3" x14ac:dyDescent="0.25">
      <c r="C3051" s="1"/>
    </row>
    <row r="3052" spans="3:3" x14ac:dyDescent="0.25">
      <c r="C3052" s="1"/>
    </row>
    <row r="3053" spans="3:3" x14ac:dyDescent="0.25">
      <c r="C3053" s="1"/>
    </row>
    <row r="3054" spans="3:3" x14ac:dyDescent="0.25">
      <c r="C3054" s="1"/>
    </row>
    <row r="3055" spans="3:3" x14ac:dyDescent="0.25">
      <c r="C3055" s="1"/>
    </row>
    <row r="3056" spans="3:3" x14ac:dyDescent="0.25">
      <c r="C3056" s="1"/>
    </row>
    <row r="3057" spans="3:3" x14ac:dyDescent="0.25">
      <c r="C3057" s="1"/>
    </row>
    <row r="3058" spans="3:3" x14ac:dyDescent="0.25">
      <c r="C3058" s="1"/>
    </row>
    <row r="3059" spans="3:3" x14ac:dyDescent="0.25">
      <c r="C3059" s="1"/>
    </row>
    <row r="3060" spans="3:3" x14ac:dyDescent="0.25">
      <c r="C3060" s="1"/>
    </row>
    <row r="3061" spans="3:3" x14ac:dyDescent="0.25">
      <c r="C3061" s="1"/>
    </row>
    <row r="3062" spans="3:3" x14ac:dyDescent="0.25">
      <c r="C3062" s="1"/>
    </row>
    <row r="3063" spans="3:3" x14ac:dyDescent="0.25">
      <c r="C3063" s="1"/>
    </row>
    <row r="3064" spans="3:3" x14ac:dyDescent="0.25">
      <c r="C3064" s="1"/>
    </row>
    <row r="3065" spans="3:3" x14ac:dyDescent="0.25">
      <c r="C3065" s="1"/>
    </row>
    <row r="3066" spans="3:3" x14ac:dyDescent="0.25">
      <c r="C3066" s="1"/>
    </row>
    <row r="3067" spans="3:3" x14ac:dyDescent="0.25">
      <c r="C3067" s="1"/>
    </row>
    <row r="3068" spans="3:3" x14ac:dyDescent="0.25">
      <c r="C3068" s="1"/>
    </row>
    <row r="3069" spans="3:3" x14ac:dyDescent="0.25">
      <c r="C3069" s="1"/>
    </row>
  </sheetData>
  <sortState ref="A2:I3055">
    <sortCondition ref="A2:A3055"/>
  </sortState>
  <hyperlinks>
    <hyperlink ref="D2" r:id="rId1" display="https://www.youtube.com/watch?v=RD7JpM4UrUA" xr:uid="{00000000-0004-0000-0000-000000000000}"/>
    <hyperlink ref="C2" r:id="rId2" tooltip="&quot;Breaking India&quot; book launch - Swami Dayananda Saraswati - Part 1.wmv" display="https://www.youtube.com/watch?v=RD7JpM4UrUA" xr:uid="{00000000-0004-0000-0000-000001000000}"/>
    <hyperlink ref="D3" r:id="rId3" display="https://www.youtube.com/watch?v=jKuCWHsoXmQ" xr:uid="{00000000-0004-0000-0000-000002000000}"/>
    <hyperlink ref="C3" r:id="rId4" tooltip="Rajiv Malhotra's Book &quot;Breaking India&quot; Launch by Pujya Swami Dayananda Saraswati - Part 2" display="https://www.youtube.com/watch?v=jKuCWHsoXmQ" xr:uid="{00000000-0004-0000-0000-000003000000}"/>
    <hyperlink ref="D4" r:id="rId5" display="https://www.youtube.com/watch?v=21ZKFBL-Yc0" xr:uid="{00000000-0004-0000-0000-000004000000}"/>
    <hyperlink ref="C4" r:id="rId6" tooltip="&quot;Breaking India&quot; book launch - Admiral Nayyar.wmv" display="https://www.youtube.com/watch?v=21ZKFBL-Yc0" xr:uid="{00000000-0004-0000-0000-000005000000}"/>
    <hyperlink ref="D5" r:id="rId7" display="https://www.youtube.com/watch?v=FytdS2vMJfU" xr:uid="{00000000-0004-0000-0000-000006000000}"/>
    <hyperlink ref="C5" r:id="rId8" tooltip="Cho Ramaswamy - &quot;Breaking India&quot; Book Launch" display="https://www.youtube.com/watch?v=FytdS2vMJfU" xr:uid="{00000000-0004-0000-0000-000007000000}"/>
    <hyperlink ref="D6" r:id="rId9" display="https://www.youtube.com/watch?v=7WsGnkGob7A" xr:uid="{00000000-0004-0000-0000-000008000000}"/>
    <hyperlink ref="C6" r:id="rId10" tooltip="&quot;Breaking India&quot; Launch Ritual" display="https://www.youtube.com/watch?v=7WsGnkGob7A" xr:uid="{00000000-0004-0000-0000-000009000000}"/>
    <hyperlink ref="D7" r:id="rId11" display="https://www.youtube.com/watch?v=WU456HIXN5U" xr:uid="{00000000-0004-0000-0000-00000A000000}"/>
    <hyperlink ref="C7" r:id="rId12" tooltip="S. Ramachandran - &quot;Breaking India&quot; Book Launch" display="https://www.youtube.com/watch?v=WU456HIXN5U" xr:uid="{00000000-0004-0000-0000-00000B000000}"/>
    <hyperlink ref="D8" r:id="rId13" display="https://www.youtube.com/watch?v=PcNDlU0LyJk" xr:uid="{00000000-0004-0000-0000-00000C000000}"/>
    <hyperlink ref="C8" r:id="rId14" tooltip="S. Gurumurthy - Chennai Launch of &quot;Breaking India&quot;" display="https://www.youtube.com/watch?v=PcNDlU0LyJk" xr:uid="{00000000-0004-0000-0000-00000D000000}"/>
    <hyperlink ref="D9" r:id="rId15" display="https://www.youtube.com/watch?v=mjFek0gF97s" xr:uid="{00000000-0004-0000-0000-00000E000000}"/>
    <hyperlink ref="C9" r:id="rId16" tooltip="The Authors Discuss Breaking India" display="https://www.youtube.com/watch?v=mjFek0gF97s" xr:uid="{00000000-0004-0000-0000-00000F000000}"/>
    <hyperlink ref="D11" r:id="rId17" display="https://www.youtube.com/watch?v=0_EJXPWJN4E" xr:uid="{00000000-0004-0000-0000-000010000000}"/>
    <hyperlink ref="C11" r:id="rId18" tooltip="&quot;Breaking India&quot; Panel #1" display="https://www.youtube.com/watch?v=0_EJXPWJN4E" xr:uid="{00000000-0004-0000-0000-000011000000}"/>
    <hyperlink ref="D12" r:id="rId19" display="https://www.youtube.com/watch?v=Kxuiy8OL30w" xr:uid="{00000000-0004-0000-0000-000012000000}"/>
    <hyperlink ref="C12" r:id="rId20" tooltip="&quot;Breaking India&quot; Panel #6" display="https://www.youtube.com/watch?v=Kxuiy8OL30w" xr:uid="{00000000-0004-0000-0000-000013000000}"/>
    <hyperlink ref="D14" r:id="rId21" display="https://www.youtube.com/watch?v=jMgGGixmfus" xr:uid="{00000000-0004-0000-0000-000014000000}"/>
    <hyperlink ref="C14" r:id="rId22" tooltip="&quot;Breaking India&quot; panel # 4" display="https://www.youtube.com/watch?v=jMgGGixmfus" xr:uid="{00000000-0004-0000-0000-000015000000}"/>
    <hyperlink ref="D15" r:id="rId23" display="https://www.youtube.com/watch?v=2UnJMns3fjs" xr:uid="{00000000-0004-0000-0000-000016000000}"/>
    <hyperlink ref="C15" r:id="rId24" tooltip="&quot;Breaking India&quot; panel #8" display="https://www.youtube.com/watch?v=2UnJMns3fjs" xr:uid="{00000000-0004-0000-0000-000017000000}"/>
    <hyperlink ref="D16" r:id="rId25" display="https://www.youtube.com/watch?v=KVDRl_wLqdM" xr:uid="{00000000-0004-0000-0000-000018000000}"/>
    <hyperlink ref="C16" r:id="rId26" tooltip="&quot;Breaking India&quot; panel #5" display="https://www.youtube.com/watch?v=KVDRl_wLqdM" xr:uid="{00000000-0004-0000-0000-000019000000}"/>
    <hyperlink ref="D17" r:id="rId27" display="https://www.youtube.com/watch?v=Smd_3o5vtLo" xr:uid="{00000000-0004-0000-0000-00001A000000}"/>
    <hyperlink ref="C17" r:id="rId28" tooltip="&quot;Breaking India&quot; Panel #2" display="https://www.youtube.com/watch?v=Smd_3o5vtLo" xr:uid="{00000000-0004-0000-0000-00001B000000}"/>
    <hyperlink ref="D18" r:id="rId29" display="https://www.youtube.com/watch?v=iBwpK4_JtEw" xr:uid="{00000000-0004-0000-0000-00001C000000}"/>
    <hyperlink ref="C18" r:id="rId30" tooltip="&quot;Breaking India&quot; Panel #3" display="https://www.youtube.com/watch?v=iBwpK4_JtEw" xr:uid="{00000000-0004-0000-0000-00001D000000}"/>
    <hyperlink ref="D19" r:id="rId31" display="https://www.youtube.com/watch?v=NCOKqHoIW7M" xr:uid="{00000000-0004-0000-0000-00001E000000}"/>
    <hyperlink ref="C19" r:id="rId32" tooltip="&quot;Breaking India&quot; Panel #7" display="https://www.youtube.com/watch?v=NCOKqHoIW7M" xr:uid="{00000000-0004-0000-0000-00001F000000}"/>
    <hyperlink ref="D20" r:id="rId33" display="https://www.youtube.com/watch?v=tkF_3Ixn02I" xr:uid="{00000000-0004-0000-0000-000020000000}"/>
    <hyperlink ref="C20" r:id="rId34" tooltip="&quot;Breaking India&quot; Panel #9" display="https://www.youtube.com/watch?v=tkF_3Ixn02I" xr:uid="{00000000-0004-0000-0000-000021000000}"/>
    <hyperlink ref="D21" r:id="rId35" display="https://www.youtube.com/watch?v=0Y3z-QStbk8" xr:uid="{00000000-0004-0000-0000-000022000000}"/>
    <hyperlink ref="C21" r:id="rId36" tooltip="&quot;Breaking India&quot; panel #11" display="https://www.youtube.com/watch?v=0Y3z-QStbk8" xr:uid="{00000000-0004-0000-0000-000023000000}"/>
    <hyperlink ref="D22" r:id="rId37" display="https://www.youtube.com/watch?v=Wpkt3HpzBTs" xr:uid="{00000000-0004-0000-0000-000024000000}"/>
    <hyperlink ref="C22" r:id="rId38" tooltip="&quot;Breaking India&quot; panel #10" display="https://www.youtube.com/watch?v=Wpkt3HpzBTs" xr:uid="{00000000-0004-0000-0000-000025000000}"/>
    <hyperlink ref="D23" r:id="rId39" display="https://www.youtube.com/watch?v=_IcfDP-ezpo" xr:uid="{00000000-0004-0000-0000-000026000000}"/>
    <hyperlink ref="C23" r:id="rId40" tooltip="Princeton University: Talk by Rajiv Malhotra  - Part 1" display="https://www.youtube.com/watch?v=_IcfDP-ezpo" xr:uid="{00000000-0004-0000-0000-000027000000}"/>
    <hyperlink ref="D24" r:id="rId41" display="https://www.youtube.com/watch?v=DMG2XD9_nTI" xr:uid="{00000000-0004-0000-0000-000028000000}"/>
    <hyperlink ref="C24" r:id="rId42" tooltip="Princeton University: Introduction by Vineet Chander" display="https://www.youtube.com/watch?v=DMG2XD9_nTI" xr:uid="{00000000-0004-0000-0000-000029000000}"/>
    <hyperlink ref="D25" r:id="rId43" display="https://www.youtube.com/watch?v=Uq2PJjcHiqI" xr:uid="{00000000-0004-0000-0000-00002A000000}"/>
    <hyperlink ref="C25" r:id="rId44" tooltip="Princeton University: Talk by Rajiv Malhotra - Part 2" display="https://www.youtube.com/watch?v=Uq2PJjcHiqI" xr:uid="{00000000-0004-0000-0000-00002B000000}"/>
    <hyperlink ref="D26" r:id="rId45" display="https://www.youtube.com/watch?v=5LJPOCxc3E8" xr:uid="{00000000-0004-0000-0000-00002C000000}"/>
    <hyperlink ref="C26" r:id="rId46" tooltip="Princeton University: Talk by Rajiv Malhotra - Part 3" display="https://www.youtube.com/watch?v=5LJPOCxc3E8" xr:uid="{00000000-0004-0000-0000-00002D000000}"/>
    <hyperlink ref="D27" r:id="rId47" display="https://www.youtube.com/watch?v=LdrmgXtd_rs" xr:uid="{00000000-0004-0000-0000-00002E000000}"/>
    <hyperlink ref="C27" r:id="rId48" tooltip="Princeton University: Talk by Reverend Thompson - Part 1" display="https://www.youtube.com/watch?v=LdrmgXtd_rs" xr:uid="{00000000-0004-0000-0000-00002F000000}"/>
    <hyperlink ref="D28" r:id="rId49" display="https://www.youtube.com/watch?v=gbWoqwJKhbM" xr:uid="{00000000-0004-0000-0000-000030000000}"/>
    <hyperlink ref="C28" r:id="rId50" tooltip="Princeton University: Talk by Reverend Thompson - Part 2" display="https://www.youtube.com/watch?v=gbWoqwJKhbM" xr:uid="{00000000-0004-0000-0000-000031000000}"/>
    <hyperlink ref="D29" r:id="rId51" display="https://www.youtube.com/watch?v=RdBz1kIwrqo" xr:uid="{00000000-0004-0000-0000-000032000000}"/>
    <hyperlink ref="C29" r:id="rId52" tooltip="Princeton University: Questions and Answers - Part 1" display="https://www.youtube.com/watch?v=RdBz1kIwrqo" xr:uid="{00000000-0004-0000-0000-000033000000}"/>
    <hyperlink ref="D30" r:id="rId53" display="https://www.youtube.com/watch?v=WsjxXfklatk" xr:uid="{00000000-0004-0000-0000-000034000000}"/>
    <hyperlink ref="C30" r:id="rId54" tooltip="Princeton University: Questions and Answers Unfortunate Incident" display="https://www.youtube.com/watch?v=WsjxXfklatk" xr:uid="{00000000-0004-0000-0000-000035000000}"/>
    <hyperlink ref="D31" r:id="rId55" display="https://www.youtube.com/watch?v=N0PD3TuLvoo" xr:uid="{00000000-0004-0000-0000-000036000000}"/>
    <hyperlink ref="C31" r:id="rId56" tooltip="Princeton University: Questions and Answers - Part 2" display="https://www.youtube.com/watch?v=N0PD3TuLvoo" xr:uid="{00000000-0004-0000-0000-000037000000}"/>
    <hyperlink ref="D32" r:id="rId57" display="https://www.youtube.com/watch?v=C3_6Ub1GnfA" xr:uid="{00000000-0004-0000-0000-000038000000}"/>
    <hyperlink ref="C32" r:id="rId58" tooltip="Princeton University: Response by Rajiv Malhotra to Reverend Thompson" display="https://www.youtube.com/watch?v=C3_6Ub1GnfA" xr:uid="{00000000-0004-0000-0000-000039000000}"/>
    <hyperlink ref="D33" r:id="rId59" display="https://www.youtube.com/watch?v=dp7l5qmLHJI" xr:uid="{00000000-0004-0000-0000-00003A000000}"/>
    <hyperlink ref="C33" r:id="rId60" tooltip="Princeton University: Reactions After Event" display="https://www.youtube.com/watch?v=dp7l5qmLHJI" xr:uid="{00000000-0004-0000-0000-00003B000000}"/>
    <hyperlink ref="D34" r:id="rId61" display="https://www.youtube.com/watch?v=elqL0Sr_sVU" xr:uid="{00000000-0004-0000-0000-00003C000000}"/>
    <hyperlink ref="C34" r:id="rId62" tooltip="Atlanta April 23rd, 2011: Introduction by Krishna Kirti Das, President, The Samprajyna Institute" display="https://www.youtube.com/watch?v=elqL0Sr_sVU" xr:uid="{00000000-0004-0000-0000-00003D000000}"/>
    <hyperlink ref="D35" r:id="rId63" display="https://www.youtube.com/watch?v=ryQMb29oX3s" xr:uid="{00000000-0004-0000-0000-00003E000000}"/>
    <hyperlink ref="C35" r:id="rId64" tooltip="Atlanta April 23rd, 2011: Introduction by Dr. Basant K. Tariyal" display="https://www.youtube.com/watch?v=ryQMb29oX3s" xr:uid="{00000000-0004-0000-0000-00003F000000}"/>
    <hyperlink ref="D36" r:id="rId65" display="https://www.youtube.com/watch?v=BEz8X5SUwjY" xr:uid="{00000000-0004-0000-0000-000040000000}"/>
    <hyperlink ref="C36" r:id="rId66" tooltip="Atlanta April 23rd, 2011: Talk by Rajiv Malhotra -  Part 1" display="https://www.youtube.com/watch?v=BEz8X5SUwjY" xr:uid="{00000000-0004-0000-0000-000041000000}"/>
    <hyperlink ref="D37" r:id="rId67" display="https://www.youtube.com/watch?v=lzMEDrUFlpw" xr:uid="{00000000-0004-0000-0000-000042000000}"/>
    <hyperlink ref="C37" r:id="rId68" tooltip="Atlanta April 23rd, 2011: Talk by Rajiv Malhotra -  Part 2" display="https://www.youtube.com/watch?v=lzMEDrUFlpw" xr:uid="{00000000-0004-0000-0000-000043000000}"/>
    <hyperlink ref="D38" r:id="rId69" display="https://www.youtube.com/watch?v=qCG2vqnaUx4" xr:uid="{00000000-0004-0000-0000-000044000000}"/>
    <hyperlink ref="C38" r:id="rId70" tooltip="Atlanta April 23rd, 2011: Talk by Rajiv Malhotra -  Part 3" display="https://www.youtube.com/watch?v=qCG2vqnaUx4" xr:uid="{00000000-0004-0000-0000-000045000000}"/>
    <hyperlink ref="D39" r:id="rId71" display="https://www.youtube.com/watch?v=ycnvyB8pDEM" xr:uid="{00000000-0004-0000-0000-000046000000}"/>
    <hyperlink ref="C39" r:id="rId72" tooltip="Atlanta April 23rd, 2011: Questions and Answers - Part 1" display="https://www.youtube.com/watch?v=ycnvyB8pDEM" xr:uid="{00000000-0004-0000-0000-000047000000}"/>
    <hyperlink ref="D40" r:id="rId73" display="https://www.youtube.com/watch?v=xANxZaCCD70" xr:uid="{00000000-0004-0000-0000-000048000000}"/>
    <hyperlink ref="C40" r:id="rId74" tooltip="Atlanta April 23rd, 2011: Questions and Answers - Part 2" display="https://www.youtube.com/watch?v=xANxZaCCD70" xr:uid="{00000000-0004-0000-0000-000049000000}"/>
    <hyperlink ref="D41" r:id="rId75" display="https://www.youtube.com/watch?v=VeR7IhIkDk0" xr:uid="{00000000-0004-0000-0000-00004A000000}"/>
    <hyperlink ref="C41" r:id="rId76" tooltip="Atlanta April 23rd, 2011: Conclusion by Gokul Kunnath" display="https://www.youtube.com/watch?v=VeR7IhIkDk0" xr:uid="{00000000-0004-0000-0000-00004B000000}"/>
    <hyperlink ref="D42" r:id="rId77" display="https://www.youtube.com/watch?v=iS7CE9mrtI4" xr:uid="{00000000-0004-0000-0000-00004C000000}"/>
    <hyperlink ref="C42" r:id="rId78" tooltip="God and Identity: Rajiv Malhotra &amp; Joshua Stanton #1" display="https://www.youtube.com/watch?v=iS7CE9mrtI4" xr:uid="{00000000-0004-0000-0000-00004D000000}"/>
    <hyperlink ref="D43" r:id="rId79" display="https://www.youtube.com/watch?v=THua8SMPtK4" xr:uid="{00000000-0004-0000-0000-00004E000000}"/>
    <hyperlink ref="C43" r:id="rId80" tooltip="Brahman and Karma: Rajiv Malhotra &amp; Joshua Stanton  #2" display="https://www.youtube.com/watch?v=THua8SMPtK4" xr:uid="{00000000-0004-0000-0000-00004F000000}"/>
    <hyperlink ref="D44" r:id="rId81" display="https://www.youtube.com/watch?v=6_9IYK6ZlyY" xr:uid="{00000000-0004-0000-0000-000050000000}"/>
    <hyperlink ref="C44" r:id="rId82" tooltip="Why Reincarnation: Rajiv Malhotra &amp; Joshua Stanton #3" display="https://www.youtube.com/watch?v=6_9IYK6ZlyY" xr:uid="{00000000-0004-0000-0000-000051000000}"/>
    <hyperlink ref="D45" r:id="rId83" display="https://www.youtube.com/watch?v=LXrKKz7Mld8" xr:uid="{00000000-0004-0000-0000-000052000000}"/>
    <hyperlink ref="C45" r:id="rId84" tooltip="Limits &amp; Possibilities of Self: Rajiv Malhotra &amp; Joshua Stanton #4" display="https://www.youtube.com/watch?v=LXrKKz7Mld8" xr:uid="{00000000-0004-0000-0000-000053000000}"/>
    <hyperlink ref="D46" r:id="rId85" display="https://www.youtube.com/watch?v=ufZ1BZcZzKI" xr:uid="{00000000-0004-0000-0000-000054000000}"/>
    <hyperlink ref="C46" r:id="rId86" tooltip="History &amp; Dharmic Traditions: Rajiv Malhotra &amp; Joshua Stanton #8" display="https://www.youtube.com/watch?v=ufZ1BZcZzKI" xr:uid="{00000000-0004-0000-0000-000055000000}"/>
    <hyperlink ref="D47" r:id="rId87" display="https://www.youtube.com/watch?v=rNhQIKC2jPM" xr:uid="{00000000-0004-0000-0000-000056000000}"/>
    <hyperlink ref="C47" r:id="rId88" tooltip="Personal Motivations: Rajiv Malhotra &amp; Joshua Stanton #5" display="https://www.youtube.com/watch?v=rNhQIKC2jPM" xr:uid="{00000000-0004-0000-0000-000057000000}"/>
    <hyperlink ref="D48" r:id="rId89" display="https://www.youtube.com/watch?v=FndfcBhZklU" xr:uid="{00000000-0004-0000-0000-000058000000}"/>
    <hyperlink ref="C48" r:id="rId90" tooltip="Dharma &amp; Modern India: Rajiv Malhotra &amp; Joshua Stanton #9" display="https://www.youtube.com/watch?v=FndfcBhZklU" xr:uid="{00000000-0004-0000-0000-000059000000}"/>
    <hyperlink ref="D49" r:id="rId91" display="https://www.youtube.com/watch?v=20u8yHim1tM" xr:uid="{00000000-0004-0000-0000-00005A000000}"/>
    <hyperlink ref="C49" r:id="rId92" tooltip="Educating the Next Generation: Rajiv Malhotra &amp; Joshua Stanton #11" display="https://www.youtube.com/watch?v=20u8yHim1tM" xr:uid="{00000000-0004-0000-0000-00005B000000}"/>
    <hyperlink ref="D50" r:id="rId93" display="https://www.youtube.com/watch?v=K9s433rQloA" xr:uid="{00000000-0004-0000-0000-00005C000000}"/>
    <hyperlink ref="C50" r:id="rId94" tooltip="Dharmic Framework for Dialogue: Rajiv Malhotra &amp; Joshua Stanton #10" display="https://www.youtube.com/watch?v=K9s433rQloA" xr:uid="{00000000-0004-0000-0000-00005D000000}"/>
    <hyperlink ref="D51" r:id="rId95" display="https://www.youtube.com/watch?v=QEUeYDEFtsE" xr:uid="{00000000-0004-0000-0000-00005E000000}"/>
    <hyperlink ref="C51" r:id="rId96" tooltip="Language and Difference: Rajiv Malhotra &amp; Joshua Stanton #6" display="https://www.youtube.com/watch?v=QEUeYDEFtsE" xr:uid="{00000000-0004-0000-0000-00005F000000}"/>
    <hyperlink ref="D52" r:id="rId97" display="https://www.youtube.com/watch?v=Yhp3rFuo5Cw" xr:uid="{00000000-0004-0000-0000-000060000000}"/>
    <hyperlink ref="C52" r:id="rId98" tooltip="History Centrism As the Problem: Rajiv Malhotra and Joshua Stanton #7" display="https://www.youtube.com/watch?v=Yhp3rFuo5Cw" xr:uid="{00000000-0004-0000-0000-000061000000}"/>
    <hyperlink ref="D53" r:id="rId99" display="https://www.youtube.com/watch?v=8qjQH_-WzyE" xr:uid="{00000000-0004-0000-0000-000062000000}"/>
    <hyperlink ref="C53" r:id="rId100" tooltip="Rajiv Malhotra California June 2011 - 1: Importance of Managing our Civilization Discourse" display="https://www.youtube.com/watch?v=8qjQH_-WzyE" xr:uid="{00000000-0004-0000-0000-000063000000}"/>
    <hyperlink ref="D54" r:id="rId101" display="https://www.youtube.com/watch?v=vHWsmGyjOk0" xr:uid="{00000000-0004-0000-0000-000064000000}"/>
    <hyperlink ref="C54" r:id="rId102" tooltip="Rajiv Malhotra California June 2011 - 2: Changing the Game through Non-Ignorable Interventions" display="https://www.youtube.com/watch?v=vHWsmGyjOk0" xr:uid="{00000000-0004-0000-0000-000065000000}"/>
    <hyperlink ref="D55" r:id="rId103" display="https://www.youtube.com/watch?v=-udb2VYB5uo" xr:uid="{00000000-0004-0000-0000-000066000000}"/>
    <hyperlink ref="C55" r:id="rId104" tooltip="Rajiv Malhotra California June 2011 - 3: Anti-India Nexuses" display="https://www.youtube.com/watch?v=-udb2VYB5uo" xr:uid="{00000000-0004-0000-0000-000067000000}"/>
    <hyperlink ref="D56" r:id="rId105" display="https://www.youtube.com/watch?v=f-MLHIb4dFU" xr:uid="{00000000-0004-0000-0000-000068000000}"/>
    <hyperlink ref="C56" r:id="rId106" tooltip="Rajiv Malhotra California: #4  Exploiting India's Minorities" display="https://www.youtube.com/watch?v=f-MLHIb4dFU" xr:uid="{00000000-0004-0000-0000-000069000000}"/>
    <hyperlink ref="D57" r:id="rId107" display="https://www.youtube.com/watch?v=m3jwqSSyVkg" xr:uid="{00000000-0004-0000-0000-00006A000000}"/>
    <hyperlink ref="C57" r:id="rId108" tooltip="Rajiv Malhotra California June 2011 - 5: Q &amp; A (Los Angeles) 1" display="https://www.youtube.com/watch?v=m3jwqSSyVkg" xr:uid="{00000000-0004-0000-0000-00006B000000}"/>
    <hyperlink ref="D58" r:id="rId109" display="https://www.youtube.com/watch?v=QWaXqmcxm94" xr:uid="{00000000-0004-0000-0000-00006C000000}"/>
    <hyperlink ref="C58" r:id="rId110" tooltip="Rajiv Malhotra California June 2011 - 6: Q &amp; A (Los Angeles) 2" display="https://www.youtube.com/watch?v=QWaXqmcxm94" xr:uid="{00000000-0004-0000-0000-00006D000000}"/>
    <hyperlink ref="D59" r:id="rId111" display="https://www.youtube.com/watch?v=JXjMYvGqqDE" xr:uid="{00000000-0004-0000-0000-00006E000000}"/>
    <hyperlink ref="C59" r:id="rId112" tooltip="Rajiv Malhotra California June 2011 - 7: Q &amp; A (Los Angeles)  3" display="https://www.youtube.com/watch?v=JXjMYvGqqDE" xr:uid="{00000000-0004-0000-0000-00006F000000}"/>
    <hyperlink ref="D60" r:id="rId113" display="https://www.youtube.com/watch?v=TGgYE0Ui0co" xr:uid="{00000000-0004-0000-0000-000070000000}"/>
    <hyperlink ref="C60" r:id="rId114" tooltip="Rajiv Malhotra California June 2011 - 8: Q &amp; A (Bay Area)  4" display="https://www.youtube.com/watch?v=TGgYE0Ui0co" xr:uid="{00000000-0004-0000-0000-000071000000}"/>
    <hyperlink ref="D61" r:id="rId115" display="https://www.youtube.com/watch?v=xtHzknvaS7s" xr:uid="{00000000-0004-0000-0000-000072000000}"/>
    <hyperlink ref="C61" r:id="rId116" tooltip="Rajiv Malhotra California June 2011 - 9: Q &amp; A (Bay Area)  5" display="https://www.youtube.com/watch?v=xtHzknvaS7s" xr:uid="{00000000-0004-0000-0000-000073000000}"/>
    <hyperlink ref="D62" r:id="rId117" display="https://www.youtube.com/watch?v=ByaheAphduQ" xr:uid="{00000000-0004-0000-0000-000074000000}"/>
    <hyperlink ref="C62" r:id="rId118" tooltip="Hindu Unity Day: Dallas August, 2011" display="https://www.youtube.com/watch?v=ByaheAphduQ" xr:uid="{00000000-0004-0000-0000-000075000000}"/>
    <hyperlink ref="D77" r:id="rId119" display="https://www.youtube.com/watch?v=sc4OOSLMiQQ" xr:uid="{00000000-0004-0000-0000-000076000000}"/>
    <hyperlink ref="C77" r:id="rId120" tooltip="Rajiv Malhotra: #1 Seminar in Houston, Book: Breaking India" display="https://www.youtube.com/watch?v=sc4OOSLMiQQ" xr:uid="{00000000-0004-0000-0000-000077000000}"/>
    <hyperlink ref="D78" r:id="rId121" display="https://www.youtube.com/watch?v=QZxRsM9xvK4" xr:uid="{00000000-0004-0000-0000-000078000000}"/>
    <hyperlink ref="C78" r:id="rId122" tooltip="Rajiv Malhotra: #3  Seminar in Houston, Book: Breaking India" display="https://www.youtube.com/watch?v=QZxRsM9xvK4" xr:uid="{00000000-0004-0000-0000-000079000000}"/>
    <hyperlink ref="D79" r:id="rId123" display="https://www.youtube.com/watch?v=s3LVHHEe2vc" xr:uid="{00000000-0004-0000-0000-00007A000000}"/>
    <hyperlink ref="C79" r:id="rId124" tooltip="Rajiv Malhotra: #2 Seminar in Houston, Book: Breaking India" display="https://www.youtube.com/watch?v=s3LVHHEe2vc" xr:uid="{00000000-0004-0000-0000-00007B000000}"/>
    <hyperlink ref="D87" r:id="rId125" display="https://www.youtube.com/watch?v=-3rtVbNkNNQ" xr:uid="{00000000-0004-0000-0000-00007C000000}"/>
    <hyperlink ref="C87" r:id="rId126" tooltip="Rajiv Malhotra: #4  Seminar in Houston, Book: Breaking India" display="https://www.youtube.com/watch?v=-3rtVbNkNNQ" xr:uid="{00000000-0004-0000-0000-00007D000000}"/>
    <hyperlink ref="D88" r:id="rId127" display="https://www.youtube.com/watch?v=ytrFjytVgtk" xr:uid="{00000000-0004-0000-0000-00007E000000}"/>
    <hyperlink ref="C88" r:id="rId128" tooltip="Seminar in Houston, Book: Breaking India #5" display="https://www.youtube.com/watch?v=ytrFjytVgtk" xr:uid="{00000000-0004-0000-0000-00007F000000}"/>
    <hyperlink ref="D89" r:id="rId129" display="https://www.youtube.com/watch?v=28dLjjiriJA" xr:uid="{00000000-0004-0000-0000-000080000000}"/>
    <hyperlink ref="C89" r:id="rId130" tooltip="Seminar in Houston, Book: Breaking India  #6" display="https://www.youtube.com/watch?v=28dLjjiriJA" xr:uid="{00000000-0004-0000-0000-000081000000}"/>
    <hyperlink ref="D90" r:id="rId131" display="https://www.youtube.com/watch?v=mhHQNrL_bkM" xr:uid="{00000000-0004-0000-0000-000082000000}"/>
    <hyperlink ref="C90" r:id="rId132" tooltip="Houston Seminar on Breaking India: September 11, 2011 - Audience Q &amp; A with Rajiv Malhotra Vid 7" display="https://www.youtube.com/watch?v=mhHQNrL_bkM" xr:uid="{00000000-0004-0000-0000-000083000000}"/>
    <hyperlink ref="D91" r:id="rId133" display="https://www.youtube.com/watch?v=HZ6X5Xt1nS8" xr:uid="{00000000-0004-0000-0000-000084000000}"/>
    <hyperlink ref="C91" r:id="rId134" tooltip="Houston Seminar on Breaking India: September 11, 2011 - Jayakumar (Chief Organizer) Vid 8" display="https://www.youtube.com/watch?v=HZ6X5Xt1nS8" xr:uid="{00000000-0004-0000-0000-000085000000}"/>
    <hyperlink ref="D92" r:id="rId135" display="https://www.youtube.com/watch?v=IAmXafhUmYc" xr:uid="{00000000-0004-0000-0000-000086000000}"/>
    <hyperlink ref="C92" r:id="rId136" tooltip="Introductory talk at Uberoi Foundation -  Oct 1st, 2011" display="https://www.youtube.com/watch?v=IAmXafhUmYc" xr:uid="{00000000-0004-0000-0000-000087000000}"/>
    <hyperlink ref="D93" r:id="rId137" display="https://www.youtube.com/watch?v=M-zdPqtp9Kk" xr:uid="{00000000-0004-0000-0000-000088000000}"/>
    <hyperlink ref="C93" r:id="rId138" tooltip="Rajiv Malhotra at Univ. of Delhi, Psychology Department, presenting BEING DIFFERENT" display="https://www.youtube.com/watch?v=M-zdPqtp9Kk" xr:uid="{00000000-0004-0000-0000-000089000000}"/>
    <hyperlink ref="D94" r:id="rId139" display="https://www.youtube.com/watch?v=J5mYtIH7Pho" xr:uid="{00000000-0004-0000-0000-00008A000000}"/>
    <hyperlink ref="C94" r:id="rId140" tooltip="HarperCollins launch of BEING DIFFERENT by Rajiv Malhotra - Part 1 - Preliminaries" display="https://www.youtube.com/watch?v=J5mYtIH7Pho" xr:uid="{00000000-0004-0000-0000-00008B000000}"/>
    <hyperlink ref="D95" r:id="rId141" display="https://www.youtube.com/watch?v=OpsoPcAUMbw" xr:uid="{00000000-0004-0000-0000-00008C000000}"/>
    <hyperlink ref="C95" r:id="rId142" tooltip="HarperCollins launch of BEING DIFFERENT - Pt 2  Pavan Verma Indian Ambassador to Bhutan" display="https://www.youtube.com/watch?v=OpsoPcAUMbw" xr:uid="{00000000-0004-0000-0000-00008D000000}"/>
    <hyperlink ref="D96" r:id="rId143" display="https://www.youtube.com/watch?v=MlTxtaiX1xI" xr:uid="{00000000-0004-0000-0000-00008E000000}"/>
    <hyperlink ref="C96" r:id="rId144" tooltip="HarperCollins launch of BEING DIFFERENT by Rajiv Malhotra Part 3 - Madhu Khanna, Prof of Religion" display="https://www.youtube.com/watch?v=MlTxtaiX1xI" xr:uid="{00000000-0004-0000-0000-00008F000000}"/>
    <hyperlink ref="D97" r:id="rId145" display="https://www.youtube.com/watch?v=4yz6ZL-TC94" xr:uid="{00000000-0004-0000-0000-000090000000}"/>
    <hyperlink ref="C97" r:id="rId146" tooltip="Mark Tully Discusses Rajiv Malhotra's Book BEING DIFFERENT" display="https://www.youtube.com/watch?v=4yz6ZL-TC94" xr:uid="{00000000-0004-0000-0000-000091000000}"/>
    <hyperlink ref="D98" r:id="rId147" display="https://www.youtube.com/watch?v=YFmL65VsWdk" xr:uid="{00000000-0004-0000-0000-000092000000}"/>
    <hyperlink ref="C98" r:id="rId148" tooltip="Rajiv Malhotra's Book &quot;Being Different&quot; Event with Swami Dayananda Saraswati" display="https://www.youtube.com/watch?v=YFmL65VsWdk" xr:uid="{00000000-0004-0000-0000-000093000000}"/>
    <hyperlink ref="D99" r:id="rId149" display="https://www.youtube.com/watch?v=29-xoooHPaw" xr:uid="{00000000-0004-0000-0000-000094000000}"/>
    <hyperlink ref="C99" r:id="rId150" tooltip="Being Different at YPO/WPO, Madras: Rajiv Malhotra's Talk" display="https://www.youtube.com/watch?v=29-xoooHPaw" xr:uid="{00000000-0004-0000-0000-000095000000}"/>
    <hyperlink ref="D100" r:id="rId151" display="https://www.youtube.com/watch?v=y1fdkGgCt64" xr:uid="{00000000-0004-0000-0000-000096000000}"/>
    <hyperlink ref="C100" r:id="rId152" tooltip="IIT Madras: Rajiv Malhotra talk on &quot;Being Different&quot; Part 1" display="https://www.youtube.com/watch?v=y1fdkGgCt64" xr:uid="{00000000-0004-0000-0000-000097000000}"/>
    <hyperlink ref="D101" r:id="rId153" display="https://www.youtube.com/watch?v=FNqQxPkLmPI" xr:uid="{00000000-0004-0000-0000-000098000000}"/>
    <hyperlink ref="C101" r:id="rId154" tooltip="Being Different: IIT Madras Part 3 - Q&amp;A" display="https://www.youtube.com/watch?v=FNqQxPkLmPI" xr:uid="{00000000-0004-0000-0000-000099000000}"/>
    <hyperlink ref="D102" r:id="rId155" display="https://www.youtube.com/watch?v=54lSHTtU68A" xr:uid="{00000000-0004-0000-0000-00009A000000}"/>
    <hyperlink ref="C102" r:id="rId156" tooltip="Rajiv Malhotra's Opening Remarks- His Discussion with Prof Francis Clooney of Harvard: UMass 1" display="https://www.youtube.com/watch?v=54lSHTtU68A" xr:uid="{00000000-0004-0000-0000-00009B000000}"/>
    <hyperlink ref="D103" r:id="rId157" display="https://www.youtube.com/watch?v=uDANJcQm-So" xr:uid="{00000000-0004-0000-0000-00009C000000}"/>
    <hyperlink ref="C103" r:id="rId158" tooltip="Response to BEING DIFFERENT by Prof Francis Clooney of Harvard: UMass 2" display="https://www.youtube.com/watch?v=uDANJcQm-So" xr:uid="{00000000-0004-0000-0000-00009D000000}"/>
    <hyperlink ref="D104" r:id="rId159" display="https://www.youtube.com/watch?v=aXm-YqwVmbs" xr:uid="{00000000-0004-0000-0000-00009E000000}"/>
    <hyperlink ref="C104" r:id="rId160" tooltip="Rajiv Malhotra's Response to Francis Clooney on BEING DIFFERENT: UMass 3" display="https://www.youtube.com/watch?v=aXm-YqwVmbs" xr:uid="{00000000-0004-0000-0000-00009F000000}"/>
    <hyperlink ref="D105" r:id="rId161" display="https://www.youtube.com/watch?v=4eM5V0OXNNU" xr:uid="{00000000-0004-0000-0000-0000A0000000}"/>
    <hyperlink ref="C105" r:id="rId162" tooltip="Being Different —Rajiv &amp; Francis Clooney's Q&amp;A with Students of UMass: 4" display="https://www.youtube.com/watch?v=4eM5V0OXNNU" xr:uid="{00000000-0004-0000-0000-0000A1000000}"/>
    <hyperlink ref="D106" r:id="rId163" display="https://www.youtube.com/watch?v=knJJGEYwaZw" xr:uid="{00000000-0004-0000-0000-0000A2000000}"/>
    <hyperlink ref="C106" r:id="rId164" tooltip="IIT Madras Part 2 - Comments on BEING DIFFERENT by Prof. Nellickappilly &amp; Prof. Venkatakrishnan" display="https://www.youtube.com/watch?v=knJJGEYwaZw" xr:uid="{00000000-0004-0000-0000-0000A3000000}"/>
    <hyperlink ref="D107" r:id="rId165" display="https://www.youtube.com/watch?v=3pxgnl2fHZg" xr:uid="{00000000-0004-0000-0000-0000A4000000}"/>
    <hyperlink ref="C107" r:id="rId166" tooltip="Part 2- Mata Amritanandamayi's Univ: Ann Berliner, Prof. CA State Univ. Comments on BEING DIFFERENT" display="https://www.youtube.com/watch?v=3pxgnl2fHZg" xr:uid="{00000000-0004-0000-0000-0000A5000000}"/>
    <hyperlink ref="D108" r:id="rId167" display="https://www.youtube.com/watch?v=TEUt7CVuFbI" xr:uid="{00000000-0004-0000-0000-0000A6000000}"/>
    <hyperlink ref="C108" r:id="rId168" tooltip="Being Different: India's Challenge to Western Universalism_Full Talk" display="https://www.youtube.com/watch?v=TEUt7CVuFbI" xr:uid="{00000000-0004-0000-0000-0000A7000000}"/>
    <hyperlink ref="D109" r:id="rId169" display="https://www.youtube.com/watch?v=z1wT-GurohQ" xr:uid="{00000000-0004-0000-0000-0000A8000000}"/>
    <hyperlink ref="C109" r:id="rId170" tooltip="IISc Video 2 - Comments by T.V. Mohandas Pai, Former Board member of Infosys" display="https://www.youtube.com/watch?v=z1wT-GurohQ" xr:uid="{00000000-0004-0000-0000-0000A9000000}"/>
    <hyperlink ref="D110" r:id="rId171" display="https://www.youtube.com/watch?v=f-XdG6v-RWk" xr:uid="{00000000-0004-0000-0000-0000AA000000}"/>
    <hyperlink ref="C110" r:id="rId172" tooltip="Rajiv Malhotra explains his Systems Model of History Centrism at IISc" display="https://www.youtube.com/watch?v=f-XdG6v-RWk" xr:uid="{00000000-0004-0000-0000-0000AB000000}"/>
    <hyperlink ref="D111" r:id="rId173" display="https://www.youtube.com/watch?v=BcDC-Op1hJc" xr:uid="{00000000-0004-0000-0000-0000AC000000}"/>
    <hyperlink ref="C111" r:id="rId174" tooltip="IISc Video 3 - Comments by Roddam Narasimha, Scientist" display="https://www.youtube.com/watch?v=BcDC-Op1hJc" xr:uid="{00000000-0004-0000-0000-0000AD000000}"/>
    <hyperlink ref="D112" r:id="rId175" display="https://www.youtube.com/watch?v=lXmhJr1LDyI" xr:uid="{00000000-0004-0000-0000-0000AE000000}"/>
    <hyperlink ref="C112" r:id="rId176" tooltip="IISc Video 4 - Q &amp; A" display="https://www.youtube.com/watch?v=lXmhJr1LDyI" xr:uid="{00000000-0004-0000-0000-0000AF000000}"/>
    <hyperlink ref="D113" r:id="rId177" display="https://www.youtube.com/watch?v=Wrs0XEoFHAM" xr:uid="{00000000-0004-0000-0000-0000B0000000}"/>
    <hyperlink ref="C113" r:id="rId178" tooltip="Rajiv Malhotra's TV Interview with Prof. Thakur of Jawaharlal Nehru University" display="https://www.youtube.com/watch?v=Wrs0XEoFHAM" xr:uid="{00000000-0004-0000-0000-0000B1000000}"/>
    <hyperlink ref="D114" r:id="rId179" display="https://www.youtube.com/watch?v=O0wEzvYOTJw" xr:uid="{00000000-0004-0000-0000-0000B2000000}"/>
    <hyperlink ref="C114" r:id="rId180" tooltip="Breaking India book by Rajiv Malhotra Bangalore_ Intro by TS Mohan #1" display="https://www.youtube.com/watch?v=O0wEzvYOTJw" xr:uid="{00000000-0004-0000-0000-0000B3000000}"/>
    <hyperlink ref="D115" r:id="rId181" display="https://www.youtube.com/watch?v=G3NpQQMh8jQ" xr:uid="{00000000-0004-0000-0000-0000B4000000}"/>
    <hyperlink ref="C115" r:id="rId182" tooltip="Breaking India book by Rajiv Malhotra: Talk by Dr Swamy Part 2" display="https://www.youtube.com/watch?v=G3NpQQMh8jQ" xr:uid="{00000000-0004-0000-0000-0000B5000000}"/>
    <hyperlink ref="D116" r:id="rId183" display="https://www.youtube.com/watch?v=VP5gPVW3XDM" xr:uid="{00000000-0004-0000-0000-0000B6000000}"/>
    <hyperlink ref="C116" r:id="rId184" tooltip="Being Different or Being Digested - Univ of Massachusetts" display="https://www.youtube.com/watch?v=VP5gPVW3XDM" xr:uid="{00000000-0004-0000-0000-0000B7000000}"/>
    <hyperlink ref="D117" r:id="rId185" display="https://www.youtube.com/watch?v=0uPW7Jf9y7o" xr:uid="{00000000-0004-0000-0000-0000B8000000}"/>
    <hyperlink ref="C117" r:id="rId186" tooltip="Rajiv Malhotra's Talk at Kitab Khana, Mumbai's Premier Bookstore" display="https://www.youtube.com/watch?v=0uPW7Jf9y7o" xr:uid="{00000000-0004-0000-0000-0000B9000000}"/>
    <hyperlink ref="D118" r:id="rId187" display="https://www.youtube.com/watch?v=fjD9BVlmPoA" xr:uid="{00000000-0004-0000-0000-0000BA000000}"/>
    <hyperlink ref="C118" r:id="rId188" tooltip="Rajiv Malhotra's Keynote Address at Institute of Social &amp; Economical Change, Bangalore" display="https://www.youtube.com/watch?v=fjD9BVlmPoA" xr:uid="{00000000-0004-0000-0000-0000BB000000}"/>
    <hyperlink ref="D119" r:id="rId189" display="https://www.youtube.com/watch?v=iGpYgqX-p8c" xr:uid="{00000000-0004-0000-0000-0000BC000000}"/>
    <hyperlink ref="C119" r:id="rId190" tooltip="Rajiv Malhotra at Somaiya Institutes, Mumbai - Part 1: Introduction (in Sanskrit &amp; English)" display="https://www.youtube.com/watch?v=iGpYgqX-p8c" xr:uid="{00000000-0004-0000-0000-0000BD000000}"/>
    <hyperlink ref="D120" r:id="rId191" display="https://www.youtube.com/watch?v=schP-IZS5Sw" xr:uid="{00000000-0004-0000-0000-0000BE000000}"/>
    <hyperlink ref="C120" r:id="rId192" tooltip="Rajiv Malhotra at Somaiya Institute, Mumbai: #3 Hindi Q&amp;A" display="https://www.youtube.com/watch?v=schP-IZS5Sw" xr:uid="{00000000-0004-0000-0000-0000BF000000}"/>
    <hyperlink ref="D121" r:id="rId193" display="https://www.youtube.com/watch?v=gmu_fBglk-A" xr:uid="{00000000-0004-0000-0000-0000C0000000}"/>
    <hyperlink ref="C121" r:id="rId194" tooltip="Rajiv Malhotra at Somaiya Institutes, Mumbai - Part 4: English Q&amp;A" display="https://www.youtube.com/watch?v=gmu_fBglk-A" xr:uid="{00000000-0004-0000-0000-0000C1000000}"/>
    <hyperlink ref="D122" r:id="rId195" display="https://www.youtube.com/watch?v=-WPYCv8jdJc" xr:uid="{00000000-0004-0000-0000-0000C2000000}"/>
    <hyperlink ref="C122" r:id="rId196" tooltip="Rajiv Malhotra at Somaiya Institutes, Mumbai - Part 2: Lecture" display="https://www.youtube.com/watch?v=-WPYCv8jdJc" xr:uid="{00000000-0004-0000-0000-0000C3000000}"/>
    <hyperlink ref="D123" r:id="rId197" display="https://www.youtube.com/watch?v=91dtNzk71IA" xr:uid="{00000000-0004-0000-0000-0000C4000000}"/>
    <hyperlink ref="C123" r:id="rId198" tooltip="Rajiv Malhotra Lecture at Young Presidents' Organization, Kolkata" display="https://www.youtube.com/watch?v=91dtNzk71IA" xr:uid="{00000000-0004-0000-0000-0000C5000000}"/>
    <hyperlink ref="D124" r:id="rId199" display="https://www.youtube.com/watch?v=SrCfhdoTLfg" xr:uid="{00000000-0004-0000-0000-0000C6000000}"/>
    <hyperlink ref="C124" r:id="rId200" tooltip="Keynote at Spirituality &amp; Management Conference, IIM B" display="https://www.youtube.com/watch?v=SrCfhdoTLfg" xr:uid="{00000000-0004-0000-0000-0000C7000000}"/>
    <hyperlink ref="D125" r:id="rId201" display="https://www.youtube.com/watch?v=nmbYnYYpa6g" xr:uid="{00000000-0004-0000-0000-0000C8000000}"/>
    <hyperlink ref="C125" r:id="rId202" tooltip="Talk at Bhabha Atomic Research Center, Mumbai: Rajiv Malhotra" display="https://www.youtube.com/watch?v=nmbYnYYpa6g" xr:uid="{00000000-0004-0000-0000-0000C9000000}"/>
    <hyperlink ref="D126" r:id="rId203" display="https://www.youtube.com/watch?v=NPNImjeRrF8" xr:uid="{00000000-0004-0000-0000-0000CA000000}"/>
    <hyperlink ref="C126" r:id="rId204" tooltip="Rajiv Malhotra talk at Arsha Vidya" display="https://www.youtube.com/watch?v=NPNImjeRrF8" xr:uid="{00000000-0004-0000-0000-0000CB000000}"/>
    <hyperlink ref="D127" r:id="rId205" display="https://www.youtube.com/watch?v=8RSu4ymCgp4" xr:uid="{00000000-0004-0000-0000-0000CC000000}"/>
    <hyperlink ref="C127" r:id="rId206" tooltip="Rajiv Malhotra's Lecture on U-Turn Theory, Lady Sri Ram College, Delhi" display="https://www.youtube.com/watch?v=8RSu4ymCgp4" xr:uid="{00000000-0004-0000-0000-0000CD000000}"/>
    <hyperlink ref="D128" r:id="rId207" display="https://www.youtube.com/watch?v=MOkWSa69NKA" xr:uid="{00000000-0004-0000-0000-0000CE000000}"/>
    <hyperlink ref="C128" r:id="rId208" tooltip="Tsunami: The Untold Story by Rajiv Malhotra, 2005" display="https://www.youtube.com/watch?v=MOkWSa69NKA" xr:uid="{00000000-0004-0000-0000-0000CF000000}"/>
    <hyperlink ref="D129" r:id="rId209" display="https://www.youtube.com/watch?v=k_PhmmAyLFg" xr:uid="{00000000-0004-0000-0000-0000D0000000}"/>
    <hyperlink ref="C129" r:id="rId210" tooltip="Rajiv Malhotra:  Globalization &amp; World Peace, Asian Indian Chamber of Commerce, Nov 16 2008" display="https://www.youtube.com/watch?v=k_PhmmAyLFg" xr:uid="{00000000-0004-0000-0000-0000D1000000}"/>
    <hyperlink ref="D130" r:id="rId211" display="https://www.youtube.com/watch?v=tUBrwCmKx8s" xr:uid="{00000000-0004-0000-0000-0000D2000000}"/>
    <hyperlink ref="C130" r:id="rId212" tooltip="Rajiv Malhotra's Where is India in the Eagle's Eye?" display="https://www.youtube.com/watch?v=tUBrwCmKx8s" xr:uid="{00000000-0004-0000-0000-0000D3000000}"/>
    <hyperlink ref="D131" r:id="rId213" display="https://www.youtube.com/watch?v=Vf5BOYF0S3Y" xr:uid="{00000000-0004-0000-0000-0000D4000000}"/>
    <hyperlink ref="C131" r:id="rId214" tooltip="American Theory-Making on India: &quot;Saving Indians from India&quot; by Rajiv Malhotra 2005 at IIC Delhi" display="https://www.youtube.com/watch?v=Vf5BOYF0S3Y" xr:uid="{00000000-0004-0000-0000-0000D5000000}"/>
    <hyperlink ref="D132" r:id="rId215" display="https://www.youtube.com/watch?v=WMf0Mau2TzE" xr:uid="{00000000-0004-0000-0000-0000D6000000}"/>
    <hyperlink ref="C132" r:id="rId216" tooltip="Where is India in the Encounter of Civilizations? by Rajiv Malhotra, 2009" display="https://www.youtube.com/watch?v=WMf0Mau2TzE" xr:uid="{00000000-0004-0000-0000-0000D7000000}"/>
    <hyperlink ref="D133" r:id="rId217" display="https://www.youtube.com/watch?v=apOba1F4MT4" xr:uid="{00000000-0004-0000-0000-0000D8000000}"/>
    <hyperlink ref="C133" r:id="rId218" tooltip="Rajiv Malhotra's Lecture on Academic Colonization Delivered at Uberoi Foundation 2010" display="https://www.youtube.com/watch?v=apOba1F4MT4" xr:uid="{00000000-0004-0000-0000-0000D9000000}"/>
    <hyperlink ref="D134" r:id="rId219" display="https://www.youtube.com/watch?v=CtiARMXwI0Q" xr:uid="{00000000-0004-0000-0000-0000DA000000}"/>
    <hyperlink ref="C134" r:id="rId220" tooltip="Rajiv Malhotra Invading the Sacred Book Launch Best of Mumbai &amp; Delhi July 1st &amp; 2nd, 2007" display="https://www.youtube.com/watch?v=CtiARMXwI0Q" xr:uid="{00000000-0004-0000-0000-0000DB000000}"/>
    <hyperlink ref="D135" r:id="rId221" display="https://www.youtube.com/watch?v=61LvuBJ6Ojs" xr:uid="{00000000-0004-0000-0000-0000DC000000}"/>
    <hyperlink ref="C135" r:id="rId222" tooltip="Seminar on BEING DIFFERENT at Banaras Hindu University: Vid 1 - Introductions" display="https://www.youtube.com/watch?v=61LvuBJ6Ojs" xr:uid="{00000000-0004-0000-0000-0000DD000000}"/>
    <hyperlink ref="D136" r:id="rId223" display="https://www.youtube.com/watch?v=nQhpJFt2KG8" xr:uid="{00000000-0004-0000-0000-0000DE000000}"/>
    <hyperlink ref="C136" r:id="rId224" tooltip="Seminar on BEING DIFFERENT at BHU: Vid 3 - Indranath Chaudhuri, Ex-Director, Sahitya Academy" display="https://www.youtube.com/watch?v=nQhpJFt2KG8" xr:uid="{00000000-0004-0000-0000-0000DF000000}"/>
    <hyperlink ref="D137" r:id="rId225" display="https://www.youtube.com/watch?v=myZqody8PTw" xr:uid="{00000000-0004-0000-0000-0000E0000000}"/>
    <hyperlink ref="C137" r:id="rId226" tooltip="Seminar on BEING DIFFERENT at Banaras Hindu University #2" display="https://www.youtube.com/watch?v=myZqody8PTw" xr:uid="{00000000-0004-0000-0000-0000E1000000}"/>
    <hyperlink ref="D138" r:id="rId227" display="https://www.youtube.com/watch?v=iFLc0n8RSAA" xr:uid="{00000000-0004-0000-0000-0000E2000000}"/>
    <hyperlink ref="C138" r:id="rId228" tooltip="Seminar on BEING DIFFERENT at Banaras Hindu University: Vid 5 - Bettina Baumer, Indologist, Varanasi" display="https://www.youtube.com/watch?v=iFLc0n8RSAA" xr:uid="{00000000-0004-0000-0000-0000E3000000}"/>
    <hyperlink ref="D139" r:id="rId229" display="https://www.youtube.com/watch?v=eKtCOiQbVX0" xr:uid="{00000000-0004-0000-0000-0000E4000000}"/>
    <hyperlink ref="C139" r:id="rId230" tooltip="Seminar on BEING DIFFERENT at BHU: Vid 4 - Oscar Pujol, Director Institute Cervates, Delhi" display="https://www.youtube.com/watch?v=eKtCOiQbVX0" xr:uid="{00000000-0004-0000-0000-0000E5000000}"/>
    <hyperlink ref="D140" r:id="rId231" display="https://www.youtube.com/watch?v=vnw9dW2QgYk" xr:uid="{00000000-0004-0000-0000-0000E6000000}"/>
    <hyperlink ref="C140" r:id="rId232" tooltip="Seminar on BEING DIFFERENT at Banaras Hindu University: Vid 6 - Kamal Datt Tripathi, IGNCA, Varanasi" display="https://www.youtube.com/watch?v=vnw9dW2QgYk" xr:uid="{00000000-0004-0000-0000-0000E7000000}"/>
    <hyperlink ref="D141" r:id="rId233" display="https://www.youtube.com/watch?v=TxC_8Xllf-M" xr:uid="{00000000-0004-0000-0000-0000E8000000}"/>
    <hyperlink ref="C141" r:id="rId234" tooltip="Seminar on BEING DIFFERENT at Banaras Hindu University: 7 - Rajiv Malhotra" display="https://www.youtube.com/watch?v=TxC_8Xllf-M" xr:uid="{00000000-0004-0000-0000-0000E9000000}"/>
    <hyperlink ref="D142" r:id="rId235" display="https://www.youtube.com/watch?v=nbZhVwfCRMU" xr:uid="{00000000-0004-0000-0000-0000EA000000}"/>
    <hyperlink ref="C142" r:id="rId236" tooltip="Seminar on BEING DIFFERENT at Banaras Hindu University: Vid 8 - Audience Q&amp;A, Comments" display="https://www.youtube.com/watch?v=nbZhVwfCRMU" xr:uid="{00000000-0004-0000-0000-0000EB000000}"/>
    <hyperlink ref="D143" r:id="rId237" display="https://www.youtube.com/watch?v=rdyZwjy8Wko" xr:uid="{00000000-0004-0000-0000-0000EC000000}"/>
    <hyperlink ref="C143" r:id="rId238" tooltip="Manindra Thakur Event Jan 2012  Vid 3 -  Debating Western Universalism, Digestion, &amp; U-Turns" display="https://www.youtube.com/watch?v=rdyZwjy8Wko" xr:uid="{00000000-0004-0000-0000-0000ED000000}"/>
    <hyperlink ref="D144" r:id="rId239" display="https://www.youtube.com/watch?v=v6It_CJ27bg" xr:uid="{00000000-0004-0000-0000-0000EE000000}"/>
    <hyperlink ref="C144" r:id="rId240" tooltip="Manindra Thakur Event Jan 2012  Vid 4 - Book Project: Indian Approach to Social Sciences" display="https://www.youtube.com/watch?v=v6It_CJ27bg" xr:uid="{00000000-0004-0000-0000-0000EF000000}"/>
    <hyperlink ref="D145" r:id="rId241" display="https://www.youtube.com/watch?v=vSLKEwGRgbY" xr:uid="{00000000-0004-0000-0000-0000F0000000}"/>
    <hyperlink ref="C145" r:id="rId242" tooltip="Manindra Thakur Event Jan 2012 Vid 2 - Participants remarks on Decolonizing the Social Sciences" display="https://www.youtube.com/watch?v=vSLKEwGRgbY" xr:uid="{00000000-0004-0000-0000-0000F1000000}"/>
    <hyperlink ref="D146" r:id="rId243" display="https://www.youtube.com/watch?v=67Y76FPHZ-g" xr:uid="{00000000-0004-0000-0000-0000F2000000}"/>
    <hyperlink ref="C146" r:id="rId244" tooltip="Rajiv Malhotra Lecture on Gandhi &quot;US-India Relations at the Crossroads&quot; UMASS Dartmouth Oct 8, 2009" display="https://www.youtube.com/watch?v=67Y76FPHZ-g" xr:uid="{00000000-0004-0000-0000-0000F3000000}"/>
    <hyperlink ref="D147" r:id="rId245" display="https://www.youtube.com/watch?v=qDcBHNXLxdc" xr:uid="{00000000-0004-0000-0000-0000F4000000}"/>
    <hyperlink ref="C147" r:id="rId246" tooltip="Rajiv Malhotra Lecture on Gandhi &quot;Using Gandhi's Lens Today&quot; UMASS Dartmouth Oct 9, 2009" display="https://www.youtube.com/watch?v=qDcBHNXLxdc" xr:uid="{00000000-0004-0000-0000-0000F5000000}"/>
    <hyperlink ref="D148" r:id="rId247" display="https://www.youtube.com/watch?v=BF7tCmPOjs4" xr:uid="{00000000-0004-0000-0000-0000F6000000}"/>
    <hyperlink ref="C148" r:id="rId248" tooltip="Manindra Thakur Event Jan 2012 Vid 1 - Introduction by Prof. Thakur (JNU) &amp; Rajiv Malhotra" display="https://www.youtube.com/watch?v=BF7tCmPOjs4" xr:uid="{00000000-0004-0000-0000-0000F7000000}"/>
    <hyperlink ref="D149" r:id="rId249" display="https://www.youtube.com/watch?v=UrWQfScMALY" xr:uid="{00000000-0004-0000-0000-0000F8000000}"/>
    <hyperlink ref="C149" r:id="rId250" tooltip="Rajiv Malhotra Talk at Auroville  Video 1 - Differences in Philosophy" display="https://www.youtube.com/watch?v=UrWQfScMALY" xr:uid="{00000000-0004-0000-0000-0000F9000000}"/>
    <hyperlink ref="D150" r:id="rId251" display="https://www.youtube.com/watch?v=6LOxjxiZ3NQ" xr:uid="{00000000-0004-0000-0000-0000FA000000}"/>
    <hyperlink ref="C150" r:id="rId252" tooltip="Rajiv Malhotra at Auroville Video 2 - Q&amp;A with Audience" display="https://www.youtube.com/watch?v=6LOxjxiZ3NQ" xr:uid="{00000000-0004-0000-0000-0000FB000000}"/>
    <hyperlink ref="D151" r:id="rId253" display="https://www.youtube.com/watch?v=08Xwx9vsy6w" xr:uid="{00000000-0004-0000-0000-0000FC000000}"/>
    <hyperlink ref="C151" r:id="rId254" tooltip="Rajiv Malhotra Keynote Address at JNU on: Science &amp; Indian Traditions" display="https://www.youtube.com/watch?v=08Xwx9vsy6w" xr:uid="{00000000-0004-0000-0000-0000FD000000}"/>
    <hyperlink ref="D152" r:id="rId255" display="https://www.youtube.com/watch?v=JErwMUETzvU" xr:uid="{00000000-0004-0000-0000-0000FE000000}"/>
    <hyperlink ref="C152" r:id="rId256" tooltip="Pondy Event Vid 4 - Comments by five prominent scholars of Sri Aurobindo" display="https://www.youtube.com/watch?v=JErwMUETzvU" xr:uid="{00000000-0004-0000-0000-0000FF000000}"/>
    <hyperlink ref="D153" r:id="rId257" display="https://www.youtube.com/watch?v=SS0UQNsxhus" xr:uid="{00000000-0004-0000-0000-000000010000}"/>
    <hyperlink ref="C153" r:id="rId258" tooltip="Rajiv Malhotra Debates a German U-Turner who returned to Christ from Sri Aurobindo" display="https://www.youtube.com/watch?v=SS0UQNsxhus" xr:uid="{00000000-0004-0000-0000-000001010000}"/>
    <hyperlink ref="D154" r:id="rId259" display="https://www.youtube.com/watch?v=g-xyM5pVESg" xr:uid="{00000000-0004-0000-0000-000002010000}"/>
    <hyperlink ref="C154" r:id="rId260" tooltip="Pondy Event Vid 1 - Introduction by Anand Reddy, SACAR" display="https://www.youtube.com/watch?v=g-xyM5pVESg" xr:uid="{00000000-0004-0000-0000-000003010000}"/>
    <hyperlink ref="D155" r:id="rId261" display="https://www.youtube.com/watch?v=vHGejHQUoio" xr:uid="{00000000-0004-0000-0000-000004010000}"/>
    <hyperlink ref="C155" r:id="rId262" tooltip="Pondy Event Vid 7 - Q&amp;A - New Western religions that are not history centric" display="https://www.youtube.com/watch?v=vHGejHQUoio" xr:uid="{00000000-0004-0000-0000-000005010000}"/>
    <hyperlink ref="D156" r:id="rId263" display="https://www.youtube.com/watch?v=3f7b_ZE5B1Y" xr:uid="{00000000-0004-0000-0000-000006010000}"/>
    <hyperlink ref="C156" r:id="rId264" tooltip="Pondy Event Vid 8 - Q&amp;A - Relevance to Modern Youth" display="https://www.youtube.com/watch?v=3f7b_ZE5B1Y" xr:uid="{00000000-0004-0000-0000-000007010000}"/>
    <hyperlink ref="D157" r:id="rId265" display="https://www.youtube.com/watch?v=kQP4pUPNjqs" xr:uid="{00000000-0004-0000-0000-000008010000}"/>
    <hyperlink ref="C157" r:id="rId266" tooltip="Pondicherry Event Vid 2_Rajiv Malhotra's Talk Part 1 - U Turn Theory" display="https://www.youtube.com/watch?v=kQP4pUPNjqs" xr:uid="{00000000-0004-0000-0000-000009010000}"/>
    <hyperlink ref="D158" r:id="rId267" display="https://www.youtube.com/watch?v=hWBzG7eVqVg" xr:uid="{00000000-0004-0000-0000-00000A010000}"/>
    <hyperlink ref="C158" r:id="rId268" tooltip="Pondy Event Vid 3 - Rajiv Malhotra Talk  Part 2: BEING DIFFERENT book" display="https://www.youtube.com/watch?v=hWBzG7eVqVg" xr:uid="{00000000-0004-0000-0000-00000B010000}"/>
    <hyperlink ref="D159" r:id="rId269" display="https://www.youtube.com/watch?v=7jIfpSOnmK8" xr:uid="{00000000-0004-0000-0000-00000C010000}"/>
    <hyperlink ref="C159" r:id="rId270" tooltip="Pondy Event Vid 5 - Rajiv Malhotra's Response to the Expert Comments" display="https://www.youtube.com/watch?v=7jIfpSOnmK8" xr:uid="{00000000-0004-0000-0000-00000D010000}"/>
    <hyperlink ref="D160" r:id="rId271" display="https://www.youtube.com/watch?v=qd7yTtTb_Fc" xr:uid="{00000000-0004-0000-0000-00000E010000}"/>
    <hyperlink ref="C160" r:id="rId272" tooltip="Pondy Event Vid 9 - Director's Concluding Remarks" display="https://www.youtube.com/watch?v=qd7yTtTb_Fc" xr:uid="{00000000-0004-0000-0000-00000F010000}"/>
    <hyperlink ref="D161" r:id="rId273" display="https://www.youtube.com/watch?v=2WYZtS_LLog" xr:uid="{00000000-0004-0000-0000-000010010000}"/>
    <hyperlink ref="C161" r:id="rId274" tooltip="Indian Knowledge Systems: IIT Alumni Event, Washington DC  #1" display="https://www.youtube.com/watch?v=2WYZtS_LLog" xr:uid="{00000000-0004-0000-0000-000011010000}"/>
    <hyperlink ref="D162" r:id="rId275" display="https://www.youtube.com/watch?v=agP31XI_FxA" xr:uid="{00000000-0004-0000-0000-000012010000}"/>
    <hyperlink ref="C162" r:id="rId276" tooltip="Chinmaya Mission Washington, DC  Vid 1 - Introduction" display="https://www.youtube.com/watch?v=agP31XI_FxA" xr:uid="{00000000-0004-0000-0000-000013010000}"/>
    <hyperlink ref="D163" r:id="rId277" display="https://www.youtube.com/watch?v=7ZD3D4mAoaE" xr:uid="{00000000-0004-0000-0000-000014010000}"/>
    <hyperlink ref="C163" r:id="rId278" tooltip="Indian Knowledge Systems Vid 2 - Rajiv Malhotra  Q &amp; A" display="https://www.youtube.com/watch?v=7ZD3D4mAoaE" xr:uid="{00000000-0004-0000-0000-000015010000}"/>
    <hyperlink ref="D164" r:id="rId279" display="https://www.youtube.com/watch?v=ANSSQQ6ZauM" xr:uid="{00000000-0004-0000-0000-000016010000}"/>
    <hyperlink ref="C164" r:id="rId280" tooltip="Chinmaya Mission Washington, DC  Vid 2 - Difference &amp; Related Issues" display="https://www.youtube.com/watch?v=ANSSQQ6ZauM" xr:uid="{00000000-0004-0000-0000-000017010000}"/>
    <hyperlink ref="D165" r:id="rId281" display="https://www.youtube.com/watch?v=OBViSvvLu-s" xr:uid="{00000000-0004-0000-0000-000018010000}"/>
    <hyperlink ref="C165" r:id="rId282" tooltip="Chinmaya Mission Washington, DC  Vid 3 - Digestion: What, Why, How" display="https://www.youtube.com/watch?v=OBViSvvLu-s" xr:uid="{00000000-0004-0000-0000-000019010000}"/>
    <hyperlink ref="D166" r:id="rId283" display="https://www.youtube.com/watch?v=k54XQ5I1Nzo" xr:uid="{00000000-0004-0000-0000-00001A010000}"/>
    <hyperlink ref="C166" r:id="rId284" tooltip="Chinmaya Mission Washington, DC  Vid 4 - History Centrism &amp; Identity Issues" display="https://www.youtube.com/watch?v=k54XQ5I1Nzo" xr:uid="{00000000-0004-0000-0000-00001B010000}"/>
    <hyperlink ref="D167" r:id="rId285" display="https://www.youtube.com/watch?v=vdwHHPZwNEo" xr:uid="{00000000-0004-0000-0000-00001C010000}"/>
    <hyperlink ref="C167" r:id="rId286" tooltip="Chinmaya Mission Washington, DC  Vid 5 - Integral Unity, Chaos, Self-Organization" display="https://www.youtube.com/watch?v=vdwHHPZwNEo" xr:uid="{00000000-0004-0000-0000-00001D010000}"/>
    <hyperlink ref="D168" r:id="rId287" display="https://www.youtube.com/watch?v=q1K9wPDzMjU" xr:uid="{00000000-0004-0000-0000-00001E010000}"/>
    <hyperlink ref="C168" r:id="rId288" tooltip="Chinmaya Mission Washington, DC  Vid 6 - Indian Contributions Define our Difference" display="https://www.youtube.com/watch?v=q1K9wPDzMjU" xr:uid="{00000000-0004-0000-0000-00001F010000}"/>
    <hyperlink ref="D169" r:id="rId289" display="https://www.youtube.com/watch?v=75OFJ9IX4tI" xr:uid="{00000000-0004-0000-0000-000020010000}"/>
    <hyperlink ref="C169" r:id="rId290" tooltip="Chinmaya Mission Washington, DC Vid 7 - Other Q &amp; A" display="https://www.youtube.com/watch?v=75OFJ9IX4tI" xr:uid="{00000000-0004-0000-0000-000021010000}"/>
    <hyperlink ref="D170" r:id="rId291" display="https://www.youtube.com/watch?v=p6HgGSKj2m8" xr:uid="{00000000-0004-0000-0000-000022010000}"/>
    <hyperlink ref="C170" r:id="rId292" tooltip="Chinmaya Mission Washington, DC Vid 8  -Book Signing" display="https://www.youtube.com/watch?v=p6HgGSKj2m8" xr:uid="{00000000-0004-0000-0000-000023010000}"/>
    <hyperlink ref="D171" r:id="rId293" display="https://www.youtube.com/watch?v=cKIAV15AZcI" xr:uid="{00000000-0004-0000-0000-000024010000}"/>
    <hyperlink ref="C171" r:id="rId294" tooltip="University of Toronto - Q&amp;A with Rajiv Malhotra" display="https://www.youtube.com/watch?v=cKIAV15AZcI" xr:uid="{00000000-0004-0000-0000-000025010000}"/>
    <hyperlink ref="D172" r:id="rId295" display="https://www.youtube.com/watch?v=sdhISUDYvX4" xr:uid="{00000000-0004-0000-0000-000026010000}"/>
    <hyperlink ref="C172" r:id="rId296" tooltip="Toronto Civic Center, March 17, 2012 - Q&amp;A" display="https://www.youtube.com/watch?v=sdhISUDYvX4" xr:uid="{00000000-0004-0000-0000-000027010000}"/>
    <hyperlink ref="D173" r:id="rId297" display="https://www.youtube.com/watch?v=T0iutxik1Eg" xr:uid="{00000000-0004-0000-0000-000028010000}"/>
    <hyperlink ref="C173" r:id="rId298" tooltip="Vedic Culture Center, March 18, 2012" display="https://www.youtube.com/watch?v=T0iutxik1Eg" xr:uid="{00000000-0004-0000-0000-000029010000}"/>
    <hyperlink ref="D174" r:id="rId299" display="https://www.youtube.com/watch?v=PjvzuUMMZs4" xr:uid="{00000000-0004-0000-0000-00002A010000}"/>
    <hyperlink ref="C174" r:id="rId300" tooltip="U of Toronto - Talks" display="https://www.youtube.com/watch?v=PjvzuUMMZs4" xr:uid="{00000000-0004-0000-0000-00002B010000}"/>
    <hyperlink ref="D175" r:id="rId301" display="https://www.youtube.com/watch?v=HdBCunbR_jE" xr:uid="{00000000-0004-0000-0000-00002C010000}"/>
    <hyperlink ref="C175" r:id="rId302" tooltip="Toronto Civic Center, March 17, 2012 - Lecture" display="https://www.youtube.com/watch?v=HdBCunbR_jE" xr:uid="{00000000-0004-0000-0000-00002D010000}"/>
    <hyperlink ref="D176" r:id="rId303" display="https://www.youtube.com/watch?v=vKGL9b0x_K8" xr:uid="{00000000-0004-0000-0000-00002E010000}"/>
    <hyperlink ref="C176" r:id="rId304" tooltip="U Ontario - Lecture March 19, 2012" display="https://www.youtube.com/watch?v=vKGL9b0x_K8" xr:uid="{00000000-0004-0000-0000-00002F010000}"/>
    <hyperlink ref="D177" r:id="rId305" display="https://www.youtube.com/watch?v=5K-nmVDwXW0" xr:uid="{00000000-0004-0000-0000-000030010000}"/>
    <hyperlink ref="C177" r:id="rId306" tooltip="U Ontario - Q and A, March 19, 2012" display="https://www.youtube.com/watch?v=5K-nmVDwXW0" xr:uid="{00000000-0004-0000-0000-000031010000}"/>
    <hyperlink ref="D178" r:id="rId307" display="https://www.youtube.com/watch?v=R7mzbp-9vbk" xr:uid="{00000000-0004-0000-0000-000032010000}"/>
    <hyperlink ref="C178" r:id="rId308" tooltip="Hindi Mahaotsav May 12, 2012" display="https://www.youtube.com/watch?v=R7mzbp-9vbk" xr:uid="{00000000-0004-0000-0000-000033010000}"/>
    <hyperlink ref="D179" r:id="rId309" display="https://www.youtube.com/watch?v=ucgD3lqwZX0" xr:uid="{00000000-0004-0000-0000-000034010000}"/>
    <hyperlink ref="C179" r:id="rId310" tooltip="Rajiv Malhotra on the Need of Academic Study of Hinduism at WAVES 2008 - Vid 1" display="https://www.youtube.com/watch?v=ucgD3lqwZX0" xr:uid="{00000000-0004-0000-0000-000035010000}"/>
    <hyperlink ref="D180" r:id="rId311" display="https://www.youtube.com/watch?v=5bAuJCTjg8s" xr:uid="{00000000-0004-0000-0000-000036010000}"/>
    <hyperlink ref="C180" r:id="rId312" tooltip="Rajiv Malhotra on Challenges facing Hinduism in USA at WAVES 2008 - Vid 2" display="https://www.youtube.com/watch?v=5bAuJCTjg8s" xr:uid="{00000000-0004-0000-0000-000037010000}"/>
    <hyperlink ref="D181" r:id="rId313" display="https://www.youtube.com/watch?v=d9KgrM48iGg" xr:uid="{00000000-0004-0000-0000-000038010000}"/>
    <hyperlink ref="C181" r:id="rId314" tooltip="Rajiv Malhotra on Challenges for Hindus in Academics at Waves 2008 - Vid 3" display="https://www.youtube.com/watch?v=d9KgrM48iGg" xr:uid="{00000000-0004-0000-0000-000039010000}"/>
    <hyperlink ref="D182" r:id="rId315" display="https://www.youtube.com/watch?v=4h6drLmYTr8" xr:uid="{00000000-0004-0000-0000-00003A010000}"/>
    <hyperlink ref="C182" r:id="rId316" tooltip="Rajiv Malhotra on European race theory and conversion of Jatis into Castes at Waves 2008 - Vid 4" display="https://www.youtube.com/watch?v=4h6drLmYTr8" xr:uid="{00000000-0004-0000-0000-00003B010000}"/>
    <hyperlink ref="D183" r:id="rId317" display="https://www.youtube.com/watch?v=2uOiM67vK6A" xr:uid="{00000000-0004-0000-0000-00003C010000}"/>
    <hyperlink ref="C183" r:id="rId318" tooltip="Rajiv Malhotra on Creation of Dravidian Identity among Indians at Waves 2008 - Vid 5" display="https://www.youtube.com/watch?v=2uOiM67vK6A" xr:uid="{00000000-0004-0000-0000-00003D010000}"/>
    <hyperlink ref="D184" r:id="rId319" display="https://www.youtube.com/watch?v=Y1SUVA0PU1o" xr:uid="{00000000-0004-0000-0000-00003E010000}"/>
    <hyperlink ref="C184" r:id="rId320" tooltip="Rajiv Malhotra on Mapping of India onto European framework at Waves 2008 - Vid 6" display="https://www.youtube.com/watch?v=Y1SUVA0PU1o" xr:uid="{00000000-0004-0000-0000-00003F010000}"/>
    <hyperlink ref="D185" r:id="rId321" display="https://www.youtube.com/watch?v=yaOVnZ7W-Qc" xr:uid="{00000000-0004-0000-0000-000040010000}"/>
    <hyperlink ref="C185" r:id="rId322" tooltip="Rajiv Malhotra on Colonial Institutional infrastructure in India at Waves 2008 - Vid 7" display="https://www.youtube.com/watch?v=yaOVnZ7W-Qc" xr:uid="{00000000-0004-0000-0000-000041010000}"/>
    <hyperlink ref="D186" r:id="rId323" display="https://www.youtube.com/watch?v=hgdVPIrlSPU" xr:uid="{00000000-0004-0000-0000-000042010000}"/>
    <hyperlink ref="C186" r:id="rId324" tooltip="Rajiv Malhotra on British justification for colonizing India at Waves 2008 - Vid 8" display="https://www.youtube.com/watch?v=hgdVPIrlSPU" xr:uid="{00000000-0004-0000-0000-000043010000}"/>
    <hyperlink ref="D187" r:id="rId325" display="https://www.youtube.com/watch?v=8iuVX1AkV_0" xr:uid="{00000000-0004-0000-0000-000044010000}"/>
    <hyperlink ref="C187" r:id="rId326" tooltip="Rajiv Malhotra on 'Good Cop Bad Cop' method and expansion of West in India at Waves 2008 - Vid 9" display="https://www.youtube.com/watch?v=8iuVX1AkV_0" xr:uid="{00000000-0004-0000-0000-000045010000}"/>
    <hyperlink ref="D188" r:id="rId327" display="https://www.youtube.com/watch?v=wH8I0vSB-Os" xr:uid="{00000000-0004-0000-0000-000046010000}"/>
    <hyperlink ref="C188" r:id="rId328" tooltip="Rajiv Malhotra on Origin of Liberalism in India at Waves 2008 - Vid 10" display="https://www.youtube.com/watch?v=wH8I0vSB-Os" xr:uid="{00000000-0004-0000-0000-000047010000}"/>
    <hyperlink ref="D189" r:id="rId329" display="https://www.youtube.com/watch?v=Um1LJAfSPoo" xr:uid="{00000000-0004-0000-0000-000048010000}"/>
    <hyperlink ref="C189" r:id="rId330" tooltip="Why Tibet is Important to People Everywhere: Rajiv Malhotra" display="https://www.youtube.com/watch?v=Um1LJAfSPoo" xr:uid="{00000000-0004-0000-0000-000049010000}"/>
    <hyperlink ref="D190" r:id="rId331" display="https://www.youtube.com/watch?v=itgdRwuvtN0" xr:uid="{00000000-0004-0000-0000-00004A010000}"/>
    <hyperlink ref="C190" r:id="rId332" tooltip="Chicago June 2nd 2012" display="https://www.youtube.com/watch?v=itgdRwuvtN0" xr:uid="{00000000-0004-0000-0000-00004B010000}"/>
    <hyperlink ref="D191" r:id="rId333" display="https://www.youtube.com/watch?v=Z7B5IZZhoAI" xr:uid="{00000000-0004-0000-0000-00004C010000}"/>
    <hyperlink ref="C191" r:id="rId334" tooltip="Q&amp;A at two Chicago temples, June 3, 2012" display="https://www.youtube.com/watch?v=Z7B5IZZhoAI" xr:uid="{00000000-0004-0000-0000-00004D010000}"/>
    <hyperlink ref="D192" r:id="rId335" display="https://www.youtube.com/watch?v=UuJzHq-Ont4" xr:uid="{00000000-0004-0000-0000-00004E010000}"/>
    <hyperlink ref="C192" r:id="rId336" tooltip="Lecture on BEING DIFFERENT, June 3, 2012" display="https://www.youtube.com/watch?v=UuJzHq-Ont4" xr:uid="{00000000-0004-0000-0000-00004F010000}"/>
    <hyperlink ref="D193" r:id="rId337" display="https://www.youtube.com/watch?v=fQxUVyFqzpA" xr:uid="{00000000-0004-0000-0000-000050010000}"/>
    <hyperlink ref="C193" r:id="rId338" tooltip="Introduction by head of Chinmaya Mission, Toronto May 2012" display="https://www.youtube.com/watch?v=fQxUVyFqzpA" xr:uid="{00000000-0004-0000-0000-000051010000}"/>
    <hyperlink ref="D194" r:id="rId339" display="https://www.youtube.com/watch?v=wgud4Fi47XA" xr:uid="{00000000-0004-0000-0000-000052010000}"/>
    <hyperlink ref="C194" r:id="rId340" tooltip="Q&amp;A at Chinmaya Mission, Toronto, May 2012" display="https://www.youtube.com/watch?v=wgud4Fi47XA" xr:uid="{00000000-0004-0000-0000-000053010000}"/>
    <hyperlink ref="D195" r:id="rId341" display="https://www.youtube.com/watch?v=2Ew9deAuPwU" xr:uid="{00000000-0004-0000-0000-000054010000}"/>
    <hyperlink ref="C195" r:id="rId342" tooltip="Talk at Chinmaya Mission, Toronto, May 2012" display="https://www.youtube.com/watch?v=2Ew9deAuPwU" xr:uid="{00000000-0004-0000-0000-000055010000}"/>
    <hyperlink ref="D196" r:id="rId343" display="https://www.youtube.com/watch?v=Au_HvuB2IQc" xr:uid="{00000000-0004-0000-0000-000056010000}"/>
    <hyperlink ref="C196" r:id="rId344" tooltip="Christianity Explained by Rajiv Malhotra" display="https://www.youtube.com/watch?v=Au_HvuB2IQc" xr:uid="{00000000-0004-0000-0000-000057010000}"/>
    <hyperlink ref="D197" r:id="rId345" display="https://www.youtube.com/watch?v=t_J24YUQNK4" xr:uid="{00000000-0004-0000-0000-000058010000}"/>
    <hyperlink ref="C197" r:id="rId346" tooltip="Talk at Lakshmi Narayan Mandir, Toronto, May 25, 2012" display="https://www.youtube.com/watch?v=t_J24YUQNK4" xr:uid="{00000000-0004-0000-0000-000059010000}"/>
    <hyperlink ref="D198" r:id="rId347" display="https://www.youtube.com/watch?v=MfzPrOKKZVo" xr:uid="{00000000-0004-0000-0000-00005A010000}"/>
    <hyperlink ref="C198" r:id="rId348" tooltip="Keynote address at 14th annual Indian heritage day, toronto, May 26, 2012" display="https://www.youtube.com/watch?v=MfzPrOKKZVo" xr:uid="{00000000-0004-0000-0000-00005B010000}"/>
    <hyperlink ref="D199" r:id="rId349" display="https://www.youtube.com/watch?v=57-MHC42i7g" xr:uid="{00000000-0004-0000-0000-00005C010000}"/>
    <hyperlink ref="C199" r:id="rId350" tooltip="Toronto Public Discussions on Dharma Civilization, May 26 - 29, 2012" display="https://www.youtube.com/watch?v=57-MHC42i7g" xr:uid="{00000000-0004-0000-0000-00005D010000}"/>
    <hyperlink ref="D200" r:id="rId351" display="https://www.youtube.com/watch?v=pO9qCeA640E" xr:uid="{00000000-0004-0000-0000-00005E010000}"/>
    <hyperlink ref="C200" r:id="rId352" tooltip="Lecture-Duscussion at Vidya Bharati Foundation of Canada, May 27, 2012" display="https://www.youtube.com/watch?v=pO9qCeA640E" xr:uid="{00000000-0004-0000-0000-00005F010000}"/>
    <hyperlink ref="D201" r:id="rId353" display="https://www.youtube.com/watch?v=17Jnr2hr0ro" xr:uid="{00000000-0004-0000-0000-000060010000}"/>
    <hyperlink ref="C201" r:id="rId354" tooltip="Swami Dayanand Saraswati introduces Rajiv Malhotra at The Hindu Dharma Acharya Sabha, 07 Nov 2012" display="https://www.youtube.com/watch?v=17Jnr2hr0ro" xr:uid="{00000000-0004-0000-0000-000061010000}"/>
    <hyperlink ref="D202" r:id="rId355" display="https://www.youtube.com/watch?v=cpZPvFvzNlc" xr:uid="{00000000-0004-0000-0000-000062010000}"/>
    <hyperlink ref="C202" r:id="rId356" tooltip="Rajiv Malhotra: Debating Identity with NRI Youths" display="https://www.youtube.com/watch?v=cpZPvFvzNlc" xr:uid="{00000000-0004-0000-0000-000063010000}"/>
    <hyperlink ref="D203" r:id="rId357" display="https://www.youtube.com/watch?v=MBzty84VgRo" xr:uid="{00000000-0004-0000-0000-000064010000}"/>
    <hyperlink ref="C203" r:id="rId358" tooltip="Interview on Sudarshan TV, April 2013" display="https://www.youtube.com/watch?v=MBzty84VgRo" xr:uid="{00000000-0004-0000-0000-000065010000}"/>
    <hyperlink ref="D204" r:id="rId359" display="https://www.youtube.com/watch?v=nCmJgIvSqfU" xr:uid="{00000000-0004-0000-0000-000066010000}"/>
    <hyperlink ref="C204" r:id="rId360" tooltip="Brand India &amp; Narayan Murthy: Rajiv Malhotra #1" display="https://www.youtube.com/watch?v=nCmJgIvSqfU" xr:uid="{00000000-0004-0000-0000-000067010000}"/>
    <hyperlink ref="D205" r:id="rId361" display="https://www.youtube.com/watch?v=qsCWK-TQVsk" xr:uid="{00000000-0004-0000-0000-000068010000}"/>
    <hyperlink ref="C205" r:id="rId362" tooltip="Are Indians Buying Back Their Knowledge From the West  #5" display="https://www.youtube.com/watch?v=qsCWK-TQVsk" xr:uid="{00000000-0004-0000-0000-000069010000}"/>
    <hyperlink ref="D206" r:id="rId363" display="https://www.youtube.com/watch?v=r5r1yU9O2ag" xr:uid="{00000000-0004-0000-0000-00006A010000}"/>
    <hyperlink ref="C206" r:id="rId364" tooltip="Is Written Evidence Needed to Authenticate a Source #2" display="https://www.youtube.com/watch?v=r5r1yU9O2ag" xr:uid="{00000000-0004-0000-0000-00006B010000}"/>
    <hyperlink ref="D207" r:id="rId365" display="https://www.youtube.com/watch?v=MFVzVjuj90E" xr:uid="{00000000-0004-0000-0000-00006C010000}"/>
    <hyperlink ref="C207" r:id="rId366" tooltip="Argument with a Social Scientist at IIT Bombay: Rajiv Malhotra #3" display="https://www.youtube.com/watch?v=MFVzVjuj90E" xr:uid="{00000000-0004-0000-0000-00006D010000}"/>
    <hyperlink ref="D208" r:id="rId367" display="https://www.youtube.com/watch?v=Wu9WbgwxgjI" xr:uid="{00000000-0004-0000-0000-00006E010000}"/>
    <hyperlink ref="C208" r:id="rId368" tooltip="How &amp; Why Rajiv Malhotra Got Involved In These Activities #4" display="https://www.youtube.com/watch?v=Wu9WbgwxgjI" xr:uid="{00000000-0004-0000-0000-00006F010000}"/>
    <hyperlink ref="D209" r:id="rId369" display="https://www.youtube.com/watch?v=zqnotAbf-Cc" xr:uid="{00000000-0004-0000-0000-000070010000}"/>
    <hyperlink ref="C209" r:id="rId370" tooltip="Chaos, Decentralization, Self Organization - Pros &amp; Cons  #10" display="https://www.youtube.com/watch?v=zqnotAbf-Cc" xr:uid="{00000000-0004-0000-0000-000071010000}"/>
    <hyperlink ref="D210" r:id="rId371" display="https://www.youtube.com/watch?v=oeFU8Lk35BI" xr:uid="{00000000-0004-0000-0000-000072010000}"/>
    <hyperlink ref="C210" r:id="rId372" tooltip="U-Turns Caused By Our Neglect  #6" display="https://www.youtube.com/watch?v=oeFU8Lk35BI" xr:uid="{00000000-0004-0000-0000-000073010000}"/>
    <hyperlink ref="D211" r:id="rId373" display="https://www.youtube.com/watch?v=NfO_yqDrGWs" xr:uid="{00000000-0004-0000-0000-000074010000}"/>
    <hyperlink ref="C211" r:id="rId374" tooltip="Loss of Purva-paksha Tradition and Consequences #7" display="https://www.youtube.com/watch?v=NfO_yqDrGWs" xr:uid="{00000000-0004-0000-0000-000075010000}"/>
    <hyperlink ref="D212" r:id="rId375" display="https://www.youtube.com/watch?v=uNPifASaoFM" xr:uid="{00000000-0004-0000-0000-000076010000}"/>
    <hyperlink ref="C212" r:id="rId376" tooltip="Social Sciences In Indian Colleges is Modelled On Western Social Constructs #9" display="https://www.youtube.com/watch?v=uNPifASaoFM" xr:uid="{00000000-0004-0000-0000-000077010000}"/>
    <hyperlink ref="D213" r:id="rId377" display="https://www.youtube.com/watch?v=0-LZkVdXTnc" xr:uid="{00000000-0004-0000-0000-000078010000}"/>
    <hyperlink ref="C213" r:id="rId378" tooltip="Decolonization, Purvapaksha, Secularism, Indian Identity   #8" display="https://www.youtube.com/watch?v=0-LZkVdXTnc" xr:uid="{00000000-0004-0000-0000-000079010000}"/>
    <hyperlink ref="D214" r:id="rId379" display="https://www.youtube.com/watch?v=yIUwgFjMrg8" xr:uid="{00000000-0004-0000-0000-00007A010000}"/>
    <hyperlink ref="C214" r:id="rId380" tooltip="Relevance of Indian Knowledge Systems: Rajiv Malhotra" display="https://www.youtube.com/watch?v=yIUwgFjMrg8" xr:uid="{00000000-0004-0000-0000-00007B010000}"/>
    <hyperlink ref="D215" r:id="rId381" display="https://www.youtube.com/watch?v=pAHRrR6eeDU" xr:uid="{00000000-0004-0000-0000-00007C010000}"/>
    <hyperlink ref="C215" r:id="rId382" tooltip="History of Indian Science Technology, SIES Mgt School, Mumbai: Rajiv Malhotra" display="https://www.youtube.com/watch?v=pAHRrR6eeDU" xr:uid="{00000000-0004-0000-0000-00007D010000}"/>
    <hyperlink ref="D216" r:id="rId383" display="https://www.youtube.com/watch?v=EWnc9FdyP7s" xr:uid="{00000000-0004-0000-0000-00007E010000}"/>
    <hyperlink ref="C216" r:id="rId384" tooltip="Commerce College 2013 1. Introduction" display="https://www.youtube.com/watch?v=EWnc9FdyP7s" xr:uid="{00000000-0004-0000-0000-00007F010000}"/>
    <hyperlink ref="D217" r:id="rId385" display="https://www.youtube.com/watch?v=LI3VwCn-0WI" xr:uid="{00000000-0004-0000-0000-000080010000}"/>
    <hyperlink ref="C217" r:id="rId386" tooltip="Commerce College . 13 3.Discussion: We Understand the Americans better than we Understand Ourselves" display="https://www.youtube.com/watch?v=LI3VwCn-0WI" xr:uid="{00000000-0004-0000-0000-000081010000}"/>
    <hyperlink ref="D218" r:id="rId387" display="https://www.youtube.com/watch?v=yVdcSMOWtxM" xr:uid="{00000000-0004-0000-0000-000082010000}"/>
    <hyperlink ref="C218" r:id="rId388" tooltip="Commerce College 2013 2. - Lecture: My journey; the Indian crisis; Sensex economy and modern shudras" display="https://www.youtube.com/watch?v=yVdcSMOWtxM" xr:uid="{00000000-0004-0000-0000-000083010000}"/>
    <hyperlink ref="D219" r:id="rId389" display="https://www.youtube.com/watch?v=Yf6-fJ-LcU8" xr:uid="{00000000-0004-0000-0000-000084010000}"/>
    <hyperlink ref="C219" r:id="rId390" tooltip="Commerce College 2013 4. Discussion: Assimilation and retaining Civilizational Distinctiveness" display="https://www.youtube.com/watch?v=Yf6-fJ-LcU8" xr:uid="{00000000-0004-0000-0000-000085010000}"/>
    <hyperlink ref="D220" r:id="rId391" display="https://www.youtube.com/watch?v=L2rJctVLi3M" xr:uid="{00000000-0004-0000-0000-000086010000}"/>
    <hyperlink ref="C220" r:id="rId392" tooltip="Commerce College 2013 5. Discussion: What inspired me and the role of my sadhana" display="https://www.youtube.com/watch?v=L2rJctVLi3M" xr:uid="{00000000-0004-0000-0000-000087010000}"/>
    <hyperlink ref="D221" r:id="rId393" display="https://www.youtube.com/watch?v=wm8QHjKcDf8" xr:uid="{00000000-0004-0000-0000-000088010000}"/>
    <hyperlink ref="C221" r:id="rId394" tooltip="Commerce College 2013 6. Discussion: What should be goal of students - career or serve the culture" display="https://www.youtube.com/watch?v=wm8QHjKcDf8" xr:uid="{00000000-0004-0000-0000-000089010000}"/>
    <hyperlink ref="D222" r:id="rId395" display="https://www.youtube.com/watch?v=U37L8EPVc5s" xr:uid="{00000000-0004-0000-0000-00008A010000}"/>
    <hyperlink ref="C222" r:id="rId396" tooltip="Commerce College 2013 7. Role of Indian languages, control of global standards discourse, &amp; power" display="https://www.youtube.com/watch?v=U37L8EPVc5s" xr:uid="{00000000-0004-0000-0000-00008B010000}"/>
    <hyperlink ref="D223" r:id="rId397" display="https://www.youtube.com/watch?v=ja-cxuo3ugc" xr:uid="{00000000-0004-0000-0000-00008C010000}"/>
    <hyperlink ref="C223" r:id="rId398" tooltip="Commerce College 2013 8. Discussion: Causes of youth disconnect from deep knowledge of roots" display="https://www.youtube.com/watch?v=ja-cxuo3ugc" xr:uid="{00000000-0004-0000-0000-00008D010000}"/>
    <hyperlink ref="D224" r:id="rId399" display="https://www.youtube.com/watch?v=F95dqGlnggo" xr:uid="{00000000-0004-0000-0000-00008E010000}"/>
    <hyperlink ref="C224" r:id="rId400" tooltip="Indian Qualities that are Special &amp; Exportable_Commerce College 2013 #9" display="https://www.youtube.com/watch?v=F95dqGlnggo" xr:uid="{00000000-0004-0000-0000-00008F010000}"/>
    <hyperlink ref="D225" r:id="rId401" display="https://www.youtube.com/watch?v=9IzjjqFO5c8" xr:uid="{00000000-0004-0000-0000-000090010000}"/>
    <hyperlink ref="C225" r:id="rId402" tooltip="Baba Ramdev's Ashram: A Welcome Hug &amp; Discussion on Reversing the Gaze #1" display="https://www.youtube.com/watch?v=9IzjjqFO5c8" xr:uid="{00000000-0004-0000-0000-000091010000}"/>
    <hyperlink ref="D226" r:id="rId403" display="https://www.youtube.com/watch?v=5YuNKvTZtdM" xr:uid="{00000000-0004-0000-0000-000092010000}"/>
    <hyperlink ref="C226" r:id="rId404" tooltip="Baba Ramdev's Ashram Vid 11: How to Name &amp; Position Hindi Edition of Breaking India" display="https://www.youtube.com/watch?v=5YuNKvTZtdM" xr:uid="{00000000-0004-0000-0000-000093010000}"/>
    <hyperlink ref="D227" r:id="rId405" display="https://www.youtube.com/watch?v=XeCuvEX-tow" xr:uid="{00000000-0004-0000-0000-000094010000}"/>
    <hyperlink ref="C227" r:id="rId406" tooltip="Baba Ramdev's Ashram: Rajiv &amp; Baba Brainstorm #14" display="https://www.youtube.com/watch?v=XeCuvEX-tow" xr:uid="{00000000-0004-0000-0000-000095010000}"/>
    <hyperlink ref="D228" r:id="rId407" display="https://www.youtube.com/watch?v=182HueOxCaU" xr:uid="{00000000-0004-0000-0000-000096010000}"/>
    <hyperlink ref="C228" r:id="rId408" tooltip="Baba Ramdev Introduces Rajiv Malhotra to his Ashram Audience #2" display="https://www.youtube.com/watch?v=182HueOxCaU" xr:uid="{00000000-0004-0000-0000-000097010000}"/>
    <hyperlink ref="D229" r:id="rId409" display="https://www.youtube.com/watch?v=t63m6GCrKbw" xr:uid="{00000000-0004-0000-0000-000098010000}"/>
    <hyperlink ref="C229" r:id="rId410" tooltip="How Ayurveda Got Plagiarized by the Aveda Brand  #5" display="https://www.youtube.com/watch?v=t63m6GCrKbw" xr:uid="{00000000-0004-0000-0000-000099010000}"/>
    <hyperlink ref="D230" r:id="rId411" display="https://www.youtube.com/watch?v=Dymxd9hAemA" xr:uid="{00000000-0004-0000-0000-00009A010000}"/>
    <hyperlink ref="C230" r:id="rId412" tooltip="Rajiv Malhotra Exposes How Foreign Nexuses Operate in India #4" display="https://www.youtube.com/watch?v=Dymxd9hAemA" xr:uid="{00000000-0004-0000-0000-00009B010000}"/>
    <hyperlink ref="D231" r:id="rId413" display="https://www.youtube.com/watch?v=RKYffxIB9EM" xr:uid="{00000000-0004-0000-0000-00009C010000}"/>
    <hyperlink ref="C231" r:id="rId414" tooltip="Baba Ramdev's Ashram Vid 3: Rajiv &amp; Baba Ramdev Discuss Long Range Forces Breaking India" display="https://www.youtube.com/watch?v=RKYffxIB9EM" xr:uid="{00000000-0004-0000-0000-00009D010000}"/>
    <hyperlink ref="D232" r:id="rId415" display="https://www.youtube.com/watch?v=gU4jkSa9phY" xr:uid="{00000000-0004-0000-0000-00009E010000}"/>
    <hyperlink ref="C232" r:id="rId416" tooltip="Overview of Rajiv's Mission to Decolonize India Studies #6" display="https://www.youtube.com/watch?v=gU4jkSa9phY" xr:uid="{00000000-0004-0000-0000-00009F010000}"/>
    <hyperlink ref="D233" r:id="rId417" display="https://www.youtube.com/watch?v=y-v-Ijc7W3Y" xr:uid="{00000000-0004-0000-0000-0000A0010000}"/>
    <hyperlink ref="C233" r:id="rId418" tooltip="Baba Ramdev's Ashram Vid 10: What inspired Rajiv to Research &amp; Write" display="https://www.youtube.com/watch?v=y-v-Ijc7W3Y" xr:uid="{00000000-0004-0000-0000-0000A1010000}"/>
    <hyperlink ref="D234" r:id="rId419" display="https://www.youtube.com/watch?v=zVH1ZOi2_yk" xr:uid="{00000000-0004-0000-0000-0000A2010000}"/>
    <hyperlink ref="C234" r:id="rId420" tooltip="Baba Ramdev's Ashram Vid 12: Baba Ramdev's Comments on Rajiv's Talk &amp; Work" display="https://www.youtube.com/watch?v=zVH1ZOi2_yk" xr:uid="{00000000-0004-0000-0000-0000A3010000}"/>
    <hyperlink ref="D235" r:id="rId421" display="https://www.youtube.com/watch?v=F-ZzB9uBQNs" xr:uid="{00000000-0004-0000-0000-0000A4010000}"/>
    <hyperlink ref="C235" r:id="rId422" tooltip="Why People of India did not get Genocided like Native Americans: Rajiv Malhotra #9" display="https://www.youtube.com/watch?v=F-ZzB9uBQNs" xr:uid="{00000000-0004-0000-0000-0000A5010000}"/>
    <hyperlink ref="D236" r:id="rId423" display="https://www.youtube.com/watch?v=AOQPqjRx-0c" xr:uid="{00000000-0004-0000-0000-0000A6010000}"/>
    <hyperlink ref="C236" r:id="rId424" tooltip="Baba Ramdev's Ashram Vid 8: Indian Civilization Spread by Different Means than Others" display="https://www.youtube.com/watch?v=AOQPqjRx-0c" xr:uid="{00000000-0004-0000-0000-0000A7010000}"/>
    <hyperlink ref="D237" r:id="rId425" display="https://www.youtube.com/watch?v=8ZJ9Ubv74Fc" xr:uid="{00000000-0004-0000-0000-0000A8010000}"/>
    <hyperlink ref="C237" r:id="rId426" tooltip="Why Rajiv Malhotra Endorses Baba Ramdev as President of India #7" display="https://www.youtube.com/watch?v=8ZJ9Ubv74Fc" xr:uid="{00000000-0004-0000-0000-0000A9010000}"/>
    <hyperlink ref="D238" r:id="rId427" display="https://www.youtube.com/watch?v=9ScY3DQ8lnM" xr:uid="{00000000-0004-0000-0000-0000AA010000}"/>
    <hyperlink ref="C238" r:id="rId428" tooltip="Rajiv Malhotra's Google Hangout for a Better India" display="https://www.youtube.com/watch?v=9ScY3DQ8lnM" xr:uid="{00000000-0004-0000-0000-0000AB010000}"/>
    <hyperlink ref="D239" r:id="rId429" display="https://www.youtube.com/watch?v=gKt4SG-pAmw" xr:uid="{00000000-0004-0000-0000-0000AC010000}"/>
    <hyperlink ref="C239" r:id="rId430" tooltip="Introduction by the Director of Vivekananda Int'l Foundation" display="https://www.youtube.com/watch?v=gKt4SG-pAmw" xr:uid="{00000000-0004-0000-0000-0000AD010000}"/>
    <hyperlink ref="D240" r:id="rId431" display="https://www.youtube.com/watch?v=2p91-Fy5A6Q" xr:uid="{00000000-0004-0000-0000-0000AE010000}"/>
    <hyperlink ref="C240" r:id="rId432" tooltip="Arun Shourie quotes Indra's Net to clarify 'vasudhaiva kutumbakam'" display="https://www.youtube.com/watch?v=2p91-Fy5A6Q" xr:uid="{00000000-0004-0000-0000-0000AF010000}"/>
    <hyperlink ref="D241" r:id="rId433" display="https://www.youtube.com/watch?v=30958J1ez4k" xr:uid="{00000000-0004-0000-0000-0000B0010000}"/>
    <hyperlink ref="C241" r:id="rId434" tooltip="Conclusion and Book Signing" display="https://www.youtube.com/watch?v=30958J1ez4k" xr:uid="{00000000-0004-0000-0000-0000B1010000}"/>
    <hyperlink ref="D242" r:id="rId435" display="https://www.youtube.com/watch?v=nEEhdprZ-EE" xr:uid="{00000000-0004-0000-0000-0000B2010000}"/>
    <hyperlink ref="C242" r:id="rId436" tooltip="Arun Shourie's Lecture on Rajiv Malhotra's Book &quot;Indra's Net&quot;" display="https://www.youtube.com/watch?v=nEEhdprZ-EE" xr:uid="{00000000-0004-0000-0000-0000B3010000}"/>
    <hyperlink ref="D243" r:id="rId437" display="https://www.youtube.com/watch?v=dXkhbNnOMy0" xr:uid="{00000000-0004-0000-0000-0000B4010000}"/>
    <hyperlink ref="C243" r:id="rId438" tooltip="Rajiv Malhotra's Lecture on Indra's Net" display="https://www.youtube.com/watch?v=dXkhbNnOMy0" xr:uid="{00000000-0004-0000-0000-0000B5010000}"/>
    <hyperlink ref="D244" r:id="rId439" display="https://www.youtube.com/watch?v=YD-IKZbbHeU" xr:uid="{00000000-0004-0000-0000-0000B6010000}"/>
    <hyperlink ref="C244" r:id="rId440" tooltip="Public Meeting &amp; Talk on 'Indra's Net' in Bangalore, 19 Jan 2014: Opening Ceremonies" display="https://www.youtube.com/watch?v=YD-IKZbbHeU" xr:uid="{00000000-0004-0000-0000-0000B7010000}"/>
    <hyperlink ref="D245" r:id="rId441" display="https://www.youtube.com/watch?v=mLEhBqCBBYE" xr:uid="{00000000-0004-0000-0000-0000B8010000}"/>
    <hyperlink ref="C245" r:id="rId442" tooltip="Public Meeting &amp; Talk on 'Indra's Net' Bangalore, 1/19/2014: Is Hinduism defined as a way of life?" display="https://www.youtube.com/watch?v=mLEhBqCBBYE" xr:uid="{00000000-0004-0000-0000-0000B9010000}"/>
    <hyperlink ref="D246" r:id="rId443" display="https://www.youtube.com/watch?v=cshbkDak_p0" xr:uid="{00000000-0004-0000-0000-0000BA010000}"/>
    <hyperlink ref="C246" r:id="rId444" tooltip="Public Meeting &amp; Talk on 'Indra's Net' Bangalore, 1/19/2014: Why is the book titled 'Indra's Net'?" display="https://www.youtube.com/watch?v=cshbkDak_p0" xr:uid="{00000000-0004-0000-0000-0000BB010000}"/>
    <hyperlink ref="D247" r:id="rId445" display="https://www.youtube.com/watch?v=kmJLZRzZhUA" xr:uid="{00000000-0004-0000-0000-0000BC010000}"/>
    <hyperlink ref="C247" r:id="rId446" tooltip="Rajiv Malhotra Talk on new Book 'Indra's Net' Bengaluru: What should we do about media biases" display="https://www.youtube.com/watch?v=kmJLZRzZhUA" xr:uid="{00000000-0004-0000-0000-0000BD010000}"/>
    <hyperlink ref="D248" r:id="rId447" display="https://www.youtube.com/watch?v=myyrtrylWQs" xr:uid="{00000000-0004-0000-0000-0000BE010000}"/>
    <hyperlink ref="C248" r:id="rId448" tooltip="Public Meeting &amp; Talk on &quot;Indra's Net&quot; Bangalore 1/19/14: Where do you see India in the year 2020?" display="https://www.youtube.com/watch?v=myyrtrylWQs" xr:uid="{00000000-0004-0000-0000-0000BF010000}"/>
    <hyperlink ref="D249" r:id="rId449" display="https://www.youtube.com/watch?v=v6x52noLJOo" xr:uid="{00000000-0004-0000-0000-0000C0010000}"/>
    <hyperlink ref="C249" r:id="rId450" tooltip="Talk on 'Indra's Net': Clarification on Mutual Respect" display="https://www.youtube.com/watch?v=v6x52noLJOo" xr:uid="{00000000-0004-0000-0000-0000C1010000}"/>
    <hyperlink ref="D250" r:id="rId451" display="https://www.youtube.com/watch?v=7zvf9bnLgs8" xr:uid="{00000000-0004-0000-0000-0000C2010000}"/>
    <hyperlink ref="C250" r:id="rId452" tooltip="What is wrong with Ford Foundation: Rajiv Malhotra" display="https://www.youtube.com/watch?v=7zvf9bnLgs8" xr:uid="{00000000-0004-0000-0000-0000C3010000}"/>
    <hyperlink ref="D251" r:id="rId453" display="https://www.youtube.com/watch?v=7RTlRYpr7o8" xr:uid="{00000000-0004-0000-0000-0000C4010000}"/>
    <hyperlink ref="C251" r:id="rId454" tooltip="Public Meeting &amp; Talk on 'Indra's Net' in Bangalore 1/19/14: Description of Rajiv's Bangalore trip" display="https://www.youtube.com/watch?v=7RTlRYpr7o8" xr:uid="{00000000-0004-0000-0000-0000C5010000}"/>
    <hyperlink ref="D252" r:id="rId455" display="https://www.youtube.com/watch?v=Th1s8XrKhnk" xr:uid="{00000000-0004-0000-0000-0000C6010000}"/>
    <hyperlink ref="C252" r:id="rId456" tooltip="Public Meeting/Talk on 'Indra's Net' Bangalore 1/19/14: Release Kannada edition of Being Different" display="https://www.youtube.com/watch?v=Th1s8XrKhnk" xr:uid="{00000000-0004-0000-0000-0000C7010000}"/>
    <hyperlink ref="D253" r:id="rId457" display="https://www.youtube.com/watch?v=oYXPvuD_ejM" xr:uid="{00000000-0004-0000-0000-0000C8010000}"/>
    <hyperlink ref="C253" r:id="rId458" tooltip="Talk on his The Book 'Indra's Net' by Rajiv Malhotra in Bangalore" display="https://www.youtube.com/watch?v=oYXPvuD_ejM" xr:uid="{00000000-0004-0000-0000-0000C9010000}"/>
    <hyperlink ref="D254" r:id="rId459" display="https://www.youtube.com/watch?v=Cs9JbmZ0poM" xr:uid="{00000000-0004-0000-0000-0000CA010000}"/>
    <hyperlink ref="C254" r:id="rId460" tooltip="'Indra's Net': Sri Sri Sri Nirmalanandanath Swamy's Address" display="https://www.youtube.com/watch?v=Cs9JbmZ0poM" xr:uid="{00000000-0004-0000-0000-0000CB010000}"/>
    <hyperlink ref="D255" r:id="rId461" display="https://www.youtube.com/watch?v=xGvABG6vfLg" xr:uid="{00000000-0004-0000-0000-0000CC010000}"/>
    <hyperlink ref="C255" r:id="rId462" tooltip="Public Meeting/Talk Indra's Net, Bangalore 1/19/14: N Kumar-Justice of Karnataka High Court Address" display="https://www.youtube.com/watch?v=xGvABG6vfLg" xr:uid="{00000000-0004-0000-0000-0000CD010000}"/>
    <hyperlink ref="D256" r:id="rId463" display="https://www.youtube.com/watch?v=QfYz6BBYpWg" xr:uid="{00000000-0004-0000-0000-0000CE010000}"/>
    <hyperlink ref="C256" r:id="rId464" tooltip="Public Meeting &amp; Talk on 'Indra's Net' Bangalore 1/19/14: Conclusion of the event" display="https://www.youtube.com/watch?v=QfYz6BBYpWg" xr:uid="{00000000-0004-0000-0000-0000CF010000}"/>
    <hyperlink ref="D257" r:id="rId465" display="https://www.youtube.com/watch?v=-rJtFWVJpjA" xr:uid="{00000000-0004-0000-0000-0000D0010000}"/>
    <hyperlink ref="C257" r:id="rId466" tooltip="Ramakrishna Mission's Institute of Culture, Kolkata: Relationship between spirituality &amp; science?" display="https://www.youtube.com/watch?v=-rJtFWVJpjA" xr:uid="{00000000-0004-0000-0000-0000D1010000}"/>
    <hyperlink ref="D258" r:id="rId467" display="https://www.youtube.com/watch?v=iY88UCitwGY" xr:uid="{00000000-0004-0000-0000-0000D2010000}"/>
    <hyperlink ref="C258" r:id="rId468" tooltip="Ramakrishna Mission's Institute of Culture, Kolkata: Q&amp;A - Concerning the use of the word &quot;Hindu&quot;" display="https://www.youtube.com/watch?v=iY88UCitwGY" xr:uid="{00000000-0004-0000-0000-0000D3010000}"/>
    <hyperlink ref="D259" r:id="rId469" display="https://www.youtube.com/watch?v=KBA7GLExw3o" xr:uid="{00000000-0004-0000-0000-0000D4010000}"/>
    <hyperlink ref="C259" r:id="rId470" tooltip="Ramakrishna Mission's Institute of Culture, Kolkata: Q&amp;A - Who composes a Grand Narrative?" display="https://www.youtube.com/watch?v=KBA7GLExw3o" xr:uid="{00000000-0004-0000-0000-0000D5010000}"/>
    <hyperlink ref="D260" r:id="rId471" display="https://www.youtube.com/watch?v=DoYL7K2djDY" xr:uid="{00000000-0004-0000-0000-0000D6010000}"/>
    <hyperlink ref="C260" r:id="rId472" tooltip="Is The Grand Narrative Divisive? How To Protect Our Openness?" display="https://www.youtube.com/watch?v=DoYL7K2djDY" xr:uid="{00000000-0004-0000-0000-0000D7010000}"/>
    <hyperlink ref="D261" r:id="rId473" display="https://www.youtube.com/watch?v=GajqTVRZzfE" xr:uid="{00000000-0004-0000-0000-0000D8010000}"/>
    <hyperlink ref="C261" r:id="rId474" tooltip="Ramakrishna Mission's Institute of Culture, Kolkata: Rajiv Malhotra's Lecture" display="https://www.youtube.com/watch?v=GajqTVRZzfE" xr:uid="{00000000-0004-0000-0000-0000D9010000}"/>
    <hyperlink ref="D262" r:id="rId475" display="https://www.youtube.com/watch?v=QPVDHJcsv5U" xr:uid="{00000000-0004-0000-0000-0000DA010000}"/>
    <hyperlink ref="C262" r:id="rId476" tooltip="Let's Protect Our Adhyatmic (Inner) Sciences From Quackery: Rajiv Malhotra" display="https://www.youtube.com/watch?v=QPVDHJcsv5U" xr:uid="{00000000-0004-0000-0000-0000DB010000}"/>
    <hyperlink ref="D263" r:id="rId477" display="https://www.youtube.com/watch?v=pfw-rEK12IA" xr:uid="{00000000-0004-0000-0000-0000DC010000}"/>
    <hyperlink ref="C263" r:id="rId478" tooltip="IITK Indian Mind Sciences &amp; Their Importance Today:Loss of Liberal Arts &amp; Creativity in Indian Univ" display="https://www.youtube.com/watch?v=pfw-rEK12IA" xr:uid="{00000000-0004-0000-0000-0000DD010000}"/>
    <hyperlink ref="D264" r:id="rId479" display="https://www.youtube.com/watch?v=4H5piNrmsCU" xr:uid="{00000000-0004-0000-0000-0000DE010000}"/>
    <hyperlink ref="C264" r:id="rId480" tooltip="IIT Kharagpur Indian Mind Sciences &amp; Their Importance Today: Rajiv's Guest Lecture" display="https://www.youtube.com/watch?v=4H5piNrmsCU" xr:uid="{00000000-0004-0000-0000-0000DF010000}"/>
    <hyperlink ref="D265" r:id="rId481" display="https://www.youtube.com/watch?v=bEc29vVNLOc" xr:uid="{00000000-0004-0000-0000-0000E0010000}"/>
    <hyperlink ref="C265" r:id="rId482" tooltip="IITK Indian Mind Sciences &amp; Their Importance Today: correct histories to pursue inner sciences" display="https://www.youtube.com/watch?v=bEc29vVNLOc" xr:uid="{00000000-0004-0000-0000-0000E1010000}"/>
    <hyperlink ref="D266" r:id="rId483" display="https://www.youtube.com/watch?v=7WA-8QBd5Tk" xr:uid="{00000000-0004-0000-0000-0000E2010000}"/>
    <hyperlink ref="C266" r:id="rId484" tooltip="IIT Kharagpur Indian Mind Sciences &amp; Their Importance Today: Inner Sciences &amp; Simple Living" display="https://www.youtube.com/watch?v=7WA-8QBd5Tk" xr:uid="{00000000-0004-0000-0000-0000E3010000}"/>
    <hyperlink ref="D267" r:id="rId485" display="https://www.youtube.com/watch?v=3asYCknfoMo" xr:uid="{00000000-0004-0000-0000-0000E4010000}"/>
    <hyperlink ref="C267" r:id="rId486" tooltip="IITK Indian Mind Sciences &amp; Their Importance Today: Advance Indian Ed Beyond Supplying Tech Coolies" display="https://www.youtube.com/watch?v=3asYCknfoMo" xr:uid="{00000000-0004-0000-0000-0000E5010000}"/>
    <hyperlink ref="D268" r:id="rId487" display="https://www.youtube.com/watch?v=4gAHt9ki2xY" xr:uid="{00000000-0004-0000-0000-0000E6010000}"/>
    <hyperlink ref="C268" r:id="rId488" tooltip="Dr. Deepika Kothari introduces her film at launch of 'History of Yoga' film, Mumbai 1/26/2014" display="https://www.youtube.com/watch?v=4gAHt9ki2xY" xr:uid="{00000000-0004-0000-0000-0000E7010000}"/>
    <hyperlink ref="D269" r:id="rId489" display="https://www.youtube.com/watch?v=TbQkh6axHEM" xr:uid="{00000000-0004-0000-0000-0000E8010000}"/>
    <hyperlink ref="C269" r:id="rId490" tooltip="Rajiv Malhotra Lecture as Chief Guest at launch of 'History of Yoga' film, Mumbai 1/26/2014" display="https://www.youtube.com/watch?v=TbQkh6axHEM" xr:uid="{00000000-0004-0000-0000-0000E9010000}"/>
    <hyperlink ref="D270" r:id="rId491" display="https://www.youtube.com/watch?v=1_8y5fSSOlE" xr:uid="{00000000-0004-0000-0000-0000EA010000}"/>
    <hyperlink ref="C270" r:id="rId492" tooltip="Rajiv Malhotra's Endorsement of the Film, &quot;History of Yoga&quot;" display="https://www.youtube.com/watch?v=1_8y5fSSOlE" xr:uid="{00000000-0004-0000-0000-0000EB010000}"/>
    <hyperlink ref="D271" r:id="rId493" display="https://www.youtube.com/watch?v=jaw4U_s24zo" xr:uid="{00000000-0004-0000-0000-0000EC010000}"/>
    <hyperlink ref="C271" r:id="rId494" tooltip="Event Introduction - Indus University Release of Indra's Net Jan 29 2014" display="https://www.youtube.com/watch?v=jaw4U_s24zo" xr:uid="{00000000-0004-0000-0000-0000ED010000}"/>
    <hyperlink ref="D272" r:id="rId495" display="https://www.youtube.com/watch?v=R2XPp4eJXLk" xr:uid="{00000000-0004-0000-0000-0000EE010000}"/>
    <hyperlink ref="C272" r:id="rId496" tooltip="Indus University Release of The Book Indra's Net_Q&amp;A" display="https://www.youtube.com/watch?v=R2XPp4eJXLk" xr:uid="{00000000-0004-0000-0000-0000EF010000}"/>
    <hyperlink ref="D273" r:id="rId497" display="https://www.youtube.com/watch?v=d9iObjKR5yI" xr:uid="{00000000-0004-0000-0000-0000F0010000}"/>
    <hyperlink ref="C273" r:id="rId498" tooltip="India's Grand Narrative &amp; Talk on The Book 'Indra's Net' at Indus Uniersity" display="https://www.youtube.com/watch?v=d9iObjKR5yI" xr:uid="{00000000-0004-0000-0000-0000F1010000}"/>
    <hyperlink ref="D274" r:id="rId499" display="https://www.youtube.com/watch?v=Ow3nJA8fhhQ" xr:uid="{00000000-0004-0000-0000-0000F2010000}"/>
    <hyperlink ref="C274" r:id="rId500" tooltip="Rajiv Malhotra in Conversation with Mohandas Pai - Bangalore Literary Festival" display="https://www.youtube.com/watch?v=Ow3nJA8fhhQ" xr:uid="{00000000-0004-0000-0000-0000F3010000}"/>
    <hyperlink ref="D275" r:id="rId501" display="https://www.youtube.com/watch?v=yr_-UHm07rM" xr:uid="{00000000-0004-0000-0000-0000F4010000}"/>
    <hyperlink ref="C275" r:id="rId502" tooltip="Rajiv Malhotra Panel Bangalore Literature Festival Sept, 2014" display="https://www.youtube.com/watch?v=yr_-UHm07rM" xr:uid="{00000000-0004-0000-0000-0000F5010000}"/>
    <hyperlink ref="D276" r:id="rId503" display="https://www.youtube.com/watch?v=JNg9hu1QURw" xr:uid="{00000000-0004-0000-0000-0000F6010000}"/>
    <hyperlink ref="C276" r:id="rId504" tooltip="Rajiv in conversation w/ Rajendra Pawar Chairman &amp; Harpal Singh Trustee, NIIT" display="https://www.youtube.com/watch?v=JNg9hu1QURw" xr:uid="{00000000-0004-0000-0000-0000F7010000}"/>
    <hyperlink ref="D277" r:id="rId505" display="https://www.youtube.com/watch?v=11Ben3IvDQ0" xr:uid="{00000000-0004-0000-0000-0000F8010000}"/>
    <hyperlink ref="C277" r:id="rId506" tooltip="Rajiv Malhotra's inaugural message at the launch of the ASIAN LENS initiative by NIIT University" display="https://www.youtube.com/watch?v=11Ben3IvDQ0" xr:uid="{00000000-0004-0000-0000-0000F9010000}"/>
    <hyperlink ref="D278" r:id="rId507" display="https://www.youtube.com/watch?v=xjZO-uNelDI" xr:uid="{00000000-0004-0000-0000-0000FA010000}"/>
    <hyperlink ref="C278" r:id="rId508" tooltip="1. Introduction to Q&amp;A session in Washington DC" display="https://www.youtube.com/watch?v=xjZO-uNelDI" xr:uid="{00000000-0004-0000-0000-0000FB010000}"/>
    <hyperlink ref="D279" r:id="rId509" display="https://www.youtube.com/watch?v=6oKx_bFPSSA" xr:uid="{00000000-0004-0000-0000-0000FC010000}"/>
    <hyperlink ref="C279" r:id="rId510" tooltip="2. Rajiv describes the stages of his own journey over the past 20 years" display="https://www.youtube.com/watch?v=6oKx_bFPSSA" xr:uid="{00000000-0004-0000-0000-0000FD010000}"/>
    <hyperlink ref="D280" r:id="rId511" display="https://www.youtube.com/watch?v=_Anq0CTYGt8" xr:uid="{00000000-0004-0000-0000-0000FE010000}"/>
    <hyperlink ref="C280" r:id="rId512" tooltip="3. Who is Rajiv's guru" display="https://www.youtube.com/watch?v=_Anq0CTYGt8" xr:uid="{00000000-0004-0000-0000-0000FF010000}"/>
    <hyperlink ref="D281" r:id="rId513" display="https://www.youtube.com/watch?v=_xIbCmTtK8s" xr:uid="{00000000-0004-0000-0000-000000020000}"/>
    <hyperlink ref="C281" r:id="rId514" tooltip="4. What are the four books Rajiv has published thus far" display="https://www.youtube.com/watch?v=_xIbCmTtK8s" xr:uid="{00000000-0004-0000-0000-000001020000}"/>
    <hyperlink ref="D282" r:id="rId515" display="https://www.youtube.com/watch?v=qGie_-i1j6o" xr:uid="{00000000-0004-0000-0000-000002020000}"/>
    <hyperlink ref="C282" r:id="rId516" tooltip="What is Neo Hinduism &amp; Why Our Opponents Want to Propagate it #5" display="https://www.youtube.com/watch?v=qGie_-i1j6o" xr:uid="{00000000-0004-0000-0000-000003020000}"/>
    <hyperlink ref="D283" r:id="rId517" display="https://www.youtube.com/watch?v=VwTbkm1NN4Y" xr:uid="{00000000-0004-0000-0000-000004020000}"/>
    <hyperlink ref="C283" r:id="rId518" tooltip="Why is Namaz Practice in Islam Not 'Embodied' in the Dharma Sense #6" display="https://www.youtube.com/watch?v=VwTbkm1NN4Y" xr:uid="{00000000-0004-0000-0000-000005020000}"/>
    <hyperlink ref="D284" r:id="rId519" display="https://www.youtube.com/watch?v=WQObFfIG62Q" xr:uid="{00000000-0004-0000-0000-000006020000}"/>
    <hyperlink ref="C284" r:id="rId520" tooltip="7. Explain your goal of being non ignorable" display="https://www.youtube.com/watch?v=WQObFfIG62Q" xr:uid="{00000000-0004-0000-0000-000007020000}"/>
    <hyperlink ref="D285" r:id="rId521" display="https://www.youtube.com/watch?v=CouNRYMLDmY" xr:uid="{00000000-0004-0000-0000-000008020000}"/>
    <hyperlink ref="C285" r:id="rId522" tooltip="8. What are your issues with funding India related chairs in the West" display="https://www.youtube.com/watch?v=CouNRYMLDmY" xr:uid="{00000000-0004-0000-0000-000009020000}"/>
    <hyperlink ref="D286" r:id="rId523" display="https://www.youtube.com/watch?v=ZWkU2WQv4mM" xr:uid="{00000000-0004-0000-0000-00000A020000}"/>
    <hyperlink ref="C286" r:id="rId524" tooltip="9. How should we infiltrate the Western academy" display="https://www.youtube.com/watch?v=ZWkU2WQv4mM" xr:uid="{00000000-0004-0000-0000-00000B020000}"/>
    <hyperlink ref="D287" r:id="rId525" display="https://www.youtube.com/watch?v=ziCW-l-SXRM" xr:uid="{00000000-0004-0000-0000-00000C020000}"/>
    <hyperlink ref="C287" r:id="rId526" tooltip="What Should Hindus do to Compete Against Church Seminaries Producing Research #10" display="https://www.youtube.com/watch?v=ziCW-l-SXRM" xr:uid="{00000000-0004-0000-0000-00000D020000}"/>
    <hyperlink ref="D288" r:id="rId527" display="https://www.youtube.com/watch?v=mNRX-8C-RmY" xr:uid="{00000000-0004-0000-0000-00000E020000}"/>
    <hyperlink ref="C288" r:id="rId528" tooltip="11. How to scale up Rajiv's work to become like a research seminary" display="https://www.youtube.com/watch?v=mNRX-8C-RmY" xr:uid="{00000000-0004-0000-0000-00000F020000}"/>
    <hyperlink ref="D289" r:id="rId529" display="https://www.youtube.com/watch?v=hH3jbt-s4aY" xr:uid="{00000000-0004-0000-0000-000010020000}"/>
    <hyperlink ref="C289" r:id="rId530" tooltip="Rajiv Malhotra in conversation with Aam Admi Party leaders just before election" display="https://www.youtube.com/watch?v=hH3jbt-s4aY" xr:uid="{00000000-0004-0000-0000-000011020000}"/>
    <hyperlink ref="D290" r:id="rId531" display="https://www.youtube.com/watch?v=zyTsxv3NJzA" xr:uid="{00000000-0004-0000-0000-000012020000}"/>
    <hyperlink ref="C290" r:id="rId532" tooltip="Rajiv Malhotra: Chief Guest Manipal Univ_Intl Conf on Language &amp; Literature" display="https://www.youtube.com/watch?v=zyTsxv3NJzA" xr:uid="{00000000-0004-0000-0000-000013020000}"/>
    <hyperlink ref="D291" r:id="rId533" display="https://www.youtube.com/watch?v=yYhGJH2NjBA" xr:uid="{00000000-0004-0000-0000-000014020000}"/>
    <hyperlink ref="C291" r:id="rId534" tooltip="Western Dichotomies towards Dharma - Rajiv Malhotra Lecture at India House, Houston Dec 13 2014" display="https://www.youtube.com/watch?v=yYhGJH2NjBA" xr:uid="{00000000-0004-0000-0000-000015020000}"/>
    <hyperlink ref="D292" r:id="rId535" display="https://www.youtube.com/watch?v=R_G2Gd70LiY" xr:uid="{00000000-0004-0000-0000-000016020000}"/>
    <hyperlink ref="C292" r:id="rId536" tooltip="Hindu-Christian Debate Between Rajiv Malhotra &amp; Christian Eberhart" display="https://www.youtube.com/watch?v=R_G2Gd70LiY" xr:uid="{00000000-0004-0000-0000-000017020000}"/>
    <hyperlink ref="D293" r:id="rId537" display="https://www.youtube.com/watch?v=k6dsew1B6SE" xr:uid="{00000000-0004-0000-0000-000018020000}"/>
    <hyperlink ref="C293" r:id="rId538" tooltip="Indian Americans &amp; Indian Grand Narrative - Rajiv Malhotra Lecture/Q&amp;A Woodlands Temple Dec 14 2014" display="https://www.youtube.com/watch?v=k6dsew1B6SE" xr:uid="{00000000-0004-0000-0000-000019020000}"/>
    <hyperlink ref="D294" r:id="rId539" display="https://www.youtube.com/watch?v=X4TDNzwe3s4" xr:uid="{00000000-0004-0000-0000-00001A020000}"/>
    <hyperlink ref="C294" r:id="rId540" tooltip="John Dayal - Debating foreign funded NGOs with John Dayal and others" display="https://www.youtube.com/watch?v=X4TDNzwe3s4" xr:uid="{00000000-0004-0000-0000-00001B020000}"/>
    <hyperlink ref="D295" r:id="rId541" display="https://www.youtube.com/watch?v=_OWY_haNDNI" xr:uid="{00000000-0004-0000-0000-00001C020000}"/>
    <hyperlink ref="C295" r:id="rId542" tooltip="Rajiv Malhotra: Debating Foreign Funded NGOs with John Dayal &amp; others" display="https://www.youtube.com/watch?v=_OWY_haNDNI" xr:uid="{00000000-0004-0000-0000-00001D020000}"/>
    <hyperlink ref="D296" r:id="rId543" display="https://www.youtube.com/watch?v=s1VIjn0qPQg" xr:uid="{00000000-0004-0000-0000-00001E020000}"/>
    <hyperlink ref="C296" r:id="rId544" tooltip="NDTV 'We the People' debate on Foreign NGOs moderated by Barkha Dutt" display="https://www.youtube.com/watch?v=s1VIjn0qPQg" xr:uid="{00000000-0004-0000-0000-00001F020000}"/>
    <hyperlink ref="D297" r:id="rId545" display="https://www.youtube.com/watch?v=NpqJHyWjh7A" xr:uid="{00000000-0004-0000-0000-000020020000}"/>
    <hyperlink ref="C297" r:id="rId546" tooltip="Rajiv Opening Remarks - JNU Roundtable on Decolonizing the Academy &amp; Debating breaking India forces" display="https://www.youtube.com/watch?v=NpqJHyWjh7A" xr:uid="{00000000-0004-0000-0000-000021020000}"/>
    <hyperlink ref="D298" r:id="rId547" display="https://www.youtube.com/watch?v=m9xF54UZFuY" xr:uid="{00000000-0004-0000-0000-000022020000}"/>
    <hyperlink ref="C298" r:id="rId548" tooltip="Dr. Tribhuvan Singh - JNU Roundtable on Decolonizing the Academy &amp; Debating breaking India forces" display="https://www.youtube.com/watch?v=m9xF54UZFuY" xr:uid="{00000000-0004-0000-0000-000023020000}"/>
    <hyperlink ref="D299" r:id="rId549" display="https://www.youtube.com/watch?v=srr9jTynwdo" xr:uid="{00000000-0004-0000-0000-000024020000}"/>
    <hyperlink ref="C299" r:id="rId550" tooltip="Dr. Udit Raj Talk - JNU Roundtable on Decolonizing the Academy &amp; Debating Breaking India Forces" display="https://www.youtube.com/watch?v=srr9jTynwdo" xr:uid="{00000000-0004-0000-0000-000025020000}"/>
    <hyperlink ref="D300" r:id="rId551" display="https://www.youtube.com/watch?v=w5KPpzfrQQY" xr:uid="{00000000-0004-0000-0000-000026020000}"/>
    <hyperlink ref="C300" r:id="rId552" tooltip="Prof Girish Nath Jha - JNU Roundtable on Decolonizing the Academy &amp; Debating Breaking India Forces" display="https://www.youtube.com/watch?v=w5KPpzfrQQY" xr:uid="{00000000-0004-0000-0000-000027020000}"/>
    <hyperlink ref="D301" r:id="rId553" display="https://www.youtube.com/watch?v=AuVaei10Du0" xr:uid="{00000000-0004-0000-0000-000028020000}"/>
    <hyperlink ref="C301" r:id="rId554" tooltip="Concluding discussion turns into shouting match between students &amp; Udit Raj - JNU Roundtable" display="https://www.youtube.com/watch?v=AuVaei10Du0" xr:uid="{00000000-0004-0000-0000-000029020000}"/>
    <hyperlink ref="D302" r:id="rId555" display="https://www.youtube.com/watch?v=1GLaXQ6Rgcg" xr:uid="{00000000-0004-0000-0000-00002A020000}"/>
    <hyperlink ref="C302" r:id="rId556" tooltip="Rajiv Malhotra's Talk at Art of Living: Where is Dharma in the 21st Century" display="https://www.youtube.com/watch?v=1GLaXQ6Rgcg" xr:uid="{00000000-0004-0000-0000-00002B020000}"/>
    <hyperlink ref="D303" r:id="rId557" display="https://www.youtube.com/watch?v=FKg_FjS3qZw" xr:uid="{00000000-0004-0000-0000-00002C020000}"/>
    <hyperlink ref="C303" r:id="rId558" tooltip="The Evolution of Yajna: Rajiv Malhotra at Maharishi University" display="https://www.youtube.com/watch?v=FKg_FjS3qZw" xr:uid="{00000000-0004-0000-0000-00002D020000}"/>
    <hyperlink ref="D304" r:id="rId559" display="https://www.youtube.com/watch?v=EHQ6eLHDs78" xr:uid="{00000000-0004-0000-0000-00002E020000}"/>
    <hyperlink ref="C304" r:id="rId560" tooltip="Are Indians ignoring our civilization while the West appropriates it" display="https://www.youtube.com/watch?v=EHQ6eLHDs78" xr:uid="{00000000-0004-0000-0000-00002F020000}"/>
    <hyperlink ref="D305" r:id="rId561" display="https://www.youtube.com/watch?v=-cC-ErXYdnI" xr:uid="{00000000-0004-0000-0000-000030020000}"/>
    <hyperlink ref="C305" r:id="rId562" tooltip="Debate on 'Hinduism &amp; Indian Grand Narrative', Delhi Univ Psychology Dept" display="https://www.youtube.com/watch?v=-cC-ErXYdnI" xr:uid="{00000000-0004-0000-0000-000031020000}"/>
    <hyperlink ref="D306" r:id="rId563" display="https://www.youtube.com/watch?v=dZCZp5udJeI" xr:uid="{00000000-0004-0000-0000-000032020000}"/>
    <hyperlink ref="C306" r:id="rId564" tooltip="Are Sanskrit Studies in the West becoming the New Orientalism?" display="https://www.youtube.com/watch?v=dZCZp5udJeI" xr:uid="{00000000-0004-0000-0000-000033020000}"/>
    <hyperlink ref="D307" r:id="rId565" display="https://www.youtube.com/watch?v=O5i1SD7KFkI" xr:uid="{00000000-0004-0000-0000-000034020000}"/>
    <hyperlink ref="C307" r:id="rId566" tooltip="Lecture on Dharma, Sanskrit &amp; Science, Goa, Feb 26, 2015" display="https://www.youtube.com/watch?v=O5i1SD7KFkI" xr:uid="{00000000-0004-0000-0000-000035020000}"/>
    <hyperlink ref="D308" r:id="rId567" display="https://www.youtube.com/watch?v=Q3ZGmGasWfc" xr:uid="{00000000-0004-0000-0000-000036020000}"/>
    <hyperlink ref="C308" r:id="rId568" tooltip="Lecture 'Is our Sanskriti being distorted by the Americanization of Sanskrit Studies' at Sastra Univ" display="https://www.youtube.com/watch?v=Q3ZGmGasWfc" xr:uid="{00000000-0004-0000-0000-000037020000}"/>
    <hyperlink ref="D309" r:id="rId569" display="https://www.youtube.com/watch?v=JbxzX8kwig4" xr:uid="{00000000-0004-0000-0000-000038020000}"/>
    <hyperlink ref="C309" r:id="rId570" tooltip="World Sanskrit Congress 2015: Is Sanskrit Dead or Alive, Political or Sacred" display="https://www.youtube.com/watch?v=JbxzX8kwig4" xr:uid="{00000000-0004-0000-0000-000039020000}"/>
    <hyperlink ref="D310" r:id="rId571" display="https://www.youtube.com/watch?v=Uxcvh2BQu1g" xr:uid="{00000000-0004-0000-0000-00003A020000}"/>
    <hyperlink ref="C310" r:id="rId572" tooltip="Rajiv Malhotra's The Battle of Sanskrit Launch, Samskrita Bharati, Bengaluru" display="https://www.youtube.com/watch?v=Uxcvh2BQu1g" xr:uid="{00000000-0004-0000-0000-00003B020000}"/>
    <hyperlink ref="D311" r:id="rId573" display="https://www.youtube.com/watch?v=0-Ishanuvj8" xr:uid="{00000000-0004-0000-0000-00003C020000}"/>
    <hyperlink ref="C311" r:id="rId574" tooltip="The Importance of Swadeshi Indology: Rajiv Malhotra" display="https://www.youtube.com/watch?v=0-Ishanuvj8" xr:uid="{00000000-0004-0000-0000-00003D020000}"/>
    <hyperlink ref="D312" r:id="rId575" display="https://www.youtube.com/watch?v=j84sUcOTBRM" xr:uid="{00000000-0004-0000-0000-00003E020000}"/>
    <hyperlink ref="C312" r:id="rId576" tooltip="Reversing the Gaze (Purva-Paksha) on Western Indology, Karnataka Sanskrit University" display="https://www.youtube.com/watch?v=j84sUcOTBRM" xr:uid="{00000000-0004-0000-0000-00003F020000}"/>
    <hyperlink ref="D313" r:id="rId577" display="https://www.youtube.com/watch?v=NQUbNykwFG4" xr:uid="{00000000-0004-0000-0000-000040020000}"/>
    <hyperlink ref="C313" r:id="rId578" tooltip="&quot;Taking back our heritage: My message to India's youth&quot; at IIT Madras" display="https://www.youtube.com/watch?v=NQUbNykwFG4" xr:uid="{00000000-0004-0000-0000-000041020000}"/>
    <hyperlink ref="D314" r:id="rId579" display="https://www.youtube.com/watch?v=zILqg37PouM" xr:uid="{00000000-0004-0000-0000-000042020000}"/>
    <hyperlink ref="C314" r:id="rId580" tooltip="Roddam Narasimha &amp; Mohandas Pai discuss &quot;The Battle For Sanskrit&quot; with Rajiv Malhotra" display="https://www.youtube.com/watch?v=zILqg37PouM" xr:uid="{00000000-0004-0000-0000-000043020000}"/>
    <hyperlink ref="D315" r:id="rId581" display="https://www.youtube.com/watch?v=fzzIeVO7-qk" xr:uid="{00000000-0004-0000-0000-000044020000}"/>
    <hyperlink ref="C315" r:id="rId582" tooltip="Rajiv Malhotra's Encounter With The Indian Left at Tata Institute of Social Sciences" display="https://www.youtube.com/watch?v=fzzIeVO7-qk" xr:uid="{00000000-0004-0000-0000-000045020000}"/>
    <hyperlink ref="D316" r:id="rId583" display="https://www.youtube.com/watch?v=-fhrU0xoCgk" xr:uid="{00000000-0004-0000-0000-000046020000}"/>
    <hyperlink ref="C316" r:id="rId584" tooltip="In conversation with Madhu Kishwar: The Battle For Sanskrit" display="https://www.youtube.com/watch?v=-fhrU0xoCgk" xr:uid="{00000000-0004-0000-0000-000047020000}"/>
    <hyperlink ref="D317" r:id="rId585" display="https://www.youtube.com/watch?v=OXYcMlprdL4" xr:uid="{00000000-0004-0000-0000-000048020000}"/>
    <hyperlink ref="C317" r:id="rId586" tooltip="&quot;Geopolitics &amp; the study of Indian Civilization&quot;: A very large event at IIT Bombay" display="https://www.youtube.com/watch?v=OXYcMlprdL4" xr:uid="{00000000-0004-0000-0000-000049020000}"/>
    <hyperlink ref="D318" r:id="rId587" display="https://www.youtube.com/watch?v=yZ08CJsgurU" xr:uid="{00000000-0004-0000-0000-00004A020000}"/>
    <hyperlink ref="C318" r:id="rId588" tooltip="Zee News_Rohit Sardana Interviews Rajiv Malhotra_Feb 2016" display="https://www.youtube.com/watch?v=yZ08CJsgurU" xr:uid="{00000000-0004-0000-0000-00004B020000}"/>
    <hyperlink ref="D319" r:id="rId589" display="https://www.youtube.com/watch?v=c13ZN5rYckE" xr:uid="{00000000-0004-0000-0000-00004C020000}"/>
    <hyperlink ref="C319" r:id="rId590" tooltip="Sri Sri Ravi Shankar Launches &quot;The Battle For Sanskrit&quot; in Art of Living Campus, Bangalore" display="https://www.youtube.com/watch?v=c13ZN5rYckE" xr:uid="{00000000-0004-0000-0000-00004D020000}"/>
    <hyperlink ref="D320" r:id="rId591" display="https://www.youtube.com/watch?v=p3i_mI87a3E" xr:uid="{00000000-0004-0000-0000-00004E020000}"/>
    <hyperlink ref="C320" r:id="rId592" tooltip="Chinmaya Mission, Amish Tripathi &amp; Rajiv Malhotra discuss &quot;The Battle For Sanskrit&quot;" display="https://www.youtube.com/watch?v=p3i_mI87a3E" xr:uid="{00000000-0004-0000-0000-00004F020000}"/>
    <hyperlink ref="D321" r:id="rId593" display="https://www.youtube.com/watch?v=FrXBeS9Vj40" xr:uid="{00000000-0004-0000-0000-000050020000}"/>
    <hyperlink ref="C321" r:id="rId594" tooltip="Art of Living: &quot;The Battle For Sanskrit&quot; talk in Bangalore ashram" display="https://www.youtube.com/watch?v=FrXBeS9Vj40" xr:uid="{00000000-0004-0000-0000-000051020000}"/>
    <hyperlink ref="D322" r:id="rId595" display="https://www.youtube.com/watch?v=kaJQx-nXg6M" xr:uid="{00000000-0004-0000-0000-000052020000}"/>
    <hyperlink ref="C322" r:id="rId596" tooltip="Rajiv Malhotra responds to questions at a Vedic Gurukulam, Bidadi" display="https://www.youtube.com/watch?v=kaJQx-nXg6M" xr:uid="{00000000-0004-0000-0000-000053020000}"/>
    <hyperlink ref="D323" r:id="rId597" display="https://www.youtube.com/watch?v=fyMRRD_YeRI" xr:uid="{00000000-0004-0000-0000-000054020000}"/>
    <hyperlink ref="C323" r:id="rId598" tooltip="Ramakrishna Mission (Chennai) presents Rajiv Malhotra's talk/Q&amp;A on: Sacredness and Sanskrit" display="https://www.youtube.com/watch?v=fyMRRD_YeRI" xr:uid="{00000000-0004-0000-0000-000055020000}"/>
    <hyperlink ref="D324" r:id="rId599" display="https://www.youtube.com/watch?v=OHn7cvWw5gE" xr:uid="{00000000-0004-0000-0000-000056020000}"/>
    <hyperlink ref="C324" r:id="rId600" tooltip="JNU: Rajiv Malhotra's New Book THE BATTLE FOR SANSKRIT_full video" display="https://www.youtube.com/watch?v=OHn7cvWw5gE" xr:uid="{00000000-0004-0000-0000-000057020000}"/>
    <hyperlink ref="D325" r:id="rId601" display="https://www.youtube.com/watch?v=tBf6vZKjL9w" xr:uid="{00000000-0004-0000-0000-000058020000}"/>
    <hyperlink ref="C325" r:id="rId602" tooltip="Battle For Sanskrit: How Samskrita Bharati &amp; Rajiv Malhotra can collaborate" display="https://www.youtube.com/watch?v=tBf6vZKjL9w" xr:uid="{00000000-0004-0000-0000-000059020000}"/>
    <hyperlink ref="D326" r:id="rId603" display="https://www.youtube.com/watch?v=tNKCTknE59M" xr:uid="{00000000-0004-0000-0000-00005A020000}"/>
    <hyperlink ref="C326" r:id="rId604" tooltip="Rajiv Malhotra Darshan with Kanchi Shankaracharyas to Discuss Common Interests" display="https://www.youtube.com/watch?v=tNKCTknE59M" xr:uid="{00000000-0004-0000-0000-00005B020000}"/>
    <hyperlink ref="D327" r:id="rId605" display="https://www.youtube.com/watch?v=0DzUUFbFZHs" xr:uid="{00000000-0004-0000-0000-00005C020000}"/>
    <hyperlink ref="C327" r:id="rId606" tooltip="&quot;Removing the burqa from our minds&quot;: Rajiv Malhotra's lecture &amp; interaction in Bangalore" display="https://www.youtube.com/watch?v=0DzUUFbFZHs" xr:uid="{00000000-0004-0000-0000-00005D020000}"/>
    <hyperlink ref="D328" r:id="rId607" display="https://www.youtube.com/watch?v=59-D2X_vmlA" xr:uid="{00000000-0004-0000-0000-00005E020000}"/>
    <hyperlink ref="C328" r:id="rId608" tooltip="Delhi University's distinguished panel discusses THE BATTLE FOR SANSKRIT" display="https://www.youtube.com/watch?v=59-D2X_vmlA" xr:uid="{00000000-0004-0000-0000-00005F020000}"/>
    <hyperlink ref="D329" r:id="rId609" display="https://www.youtube.com/watch?v=NhDs3OPqMQ4" xr:uid="{00000000-0004-0000-0000-000060020000}"/>
    <hyperlink ref="C329" r:id="rId610" tooltip="Rajiv Malhotra interviewed by young California enterpreneur, Balaji Srinivasan" display="https://www.youtube.com/watch?v=NhDs3OPqMQ4" xr:uid="{00000000-0004-0000-0000-000061020000}"/>
    <hyperlink ref="D330" r:id="rId611" display="https://www.youtube.com/watch?v=7JNUG5Lyals" xr:uid="{00000000-0004-0000-0000-000062020000}"/>
    <hyperlink ref="C330" r:id="rId612" tooltip="Are Indian Intellectuals Free Thinkers or Colonized: Indus University, TBFS Launch" display="https://www.youtube.com/watch?v=7JNUG5Lyals" xr:uid="{00000000-0004-0000-0000-000063020000}"/>
    <hyperlink ref="D331" r:id="rId613" display="https://www.youtube.com/watch?v=T-iBVjoTxpY" xr:uid="{00000000-0004-0000-0000-000064020000}"/>
    <hyperlink ref="C331" r:id="rId614" tooltip="Kanchi Shankaracharya's devotees in USA discuss &quot;The Battle For Sanskrit&quot;" display="https://www.youtube.com/watch?v=T-iBVjoTxpY" xr:uid="{00000000-0004-0000-0000-000065020000}"/>
    <hyperlink ref="D332" r:id="rId615" display="https://www.youtube.com/watch?v=2RlQdQoP4mE" xr:uid="{00000000-0004-0000-0000-000066020000}"/>
    <hyperlink ref="C332" r:id="rId616" tooltip="Will Indian Corporate Leaders Support Swadeshi Indology?" display="https://www.youtube.com/watch?v=2RlQdQoP4mE" xr:uid="{00000000-0004-0000-0000-000067020000}"/>
    <hyperlink ref="D333" r:id="rId617" display="https://www.youtube.com/watch?v=9eSzra79z-I" xr:uid="{00000000-0004-0000-0000-000068020000}"/>
    <hyperlink ref="C333" r:id="rId618" tooltip="&quot;The Battle For Sanskrit&quot; discussed by Ramesh Pandey, VC of L.B.S. Rashtriya Sanskrit Vidyapeeth" display="https://www.youtube.com/watch?v=9eSzra79z-I" xr:uid="{00000000-0004-0000-0000-000069020000}"/>
    <hyperlink ref="D334" r:id="rId619" display="https://www.youtube.com/watch?v=t5AEphve0P8" xr:uid="{00000000-0004-0000-0000-00006A020000}"/>
    <hyperlink ref="C334" r:id="rId620" tooltip="Samskrita Bharati panel discussion in Delhi: &quot;The Battle For Sanskrit&quot;" display="https://www.youtube.com/watch?v=t5AEphve0P8" xr:uid="{00000000-0004-0000-0000-00006B020000}"/>
    <hyperlink ref="D335" r:id="rId621" display="https://www.youtube.com/watch?v=zm-fPGwlflY" xr:uid="{00000000-0004-0000-0000-00006C020000}"/>
    <hyperlink ref="C335" r:id="rId622" tooltip="Prof P.N. Shastry, VC, Rashtriya Sanskrit Sansthan, discusses &quot;The Battle For Sanskrit&quot;" display="https://www.youtube.com/watch?v=zm-fPGwlflY" xr:uid="{00000000-0004-0000-0000-00006D020000}"/>
    <hyperlink ref="D336" r:id="rId623" display="https://www.youtube.com/watch?v=Iimv8qJijTE" xr:uid="{00000000-0004-0000-0000-00006E020000}"/>
    <hyperlink ref="C336" r:id="rId624" tooltip="Dr Kutumba Sastry, President, International Association of Sanskrit Studies" display="https://www.youtube.com/watch?v=Iimv8qJijTE" xr:uid="{00000000-0004-0000-0000-00006F020000}"/>
    <hyperlink ref="D337" r:id="rId625" display="https://www.youtube.com/watch?v=kpktr2ml8m8" xr:uid="{00000000-0004-0000-0000-000070020000}"/>
    <hyperlink ref="C337" r:id="rId626" tooltip="Bibek Debroy on &quot;The Battle for Sanskrit&quot;" display="https://www.youtube.com/watch?v=kpktr2ml8m8" xr:uid="{00000000-0004-0000-0000-000071020000}"/>
    <hyperlink ref="D338" r:id="rId627" display="https://www.youtube.com/watch?v=jB9efRnouaI" xr:uid="{00000000-0004-0000-0000-000072020000}"/>
    <hyperlink ref="C338" r:id="rId628" tooltip="Rajiv Malhotra talk in Delhi Samskrita Bharati" display="https://www.youtube.com/watch?v=jB9efRnouaI" xr:uid="{00000000-0004-0000-0000-000073020000}"/>
    <hyperlink ref="D339" r:id="rId629" display="https://www.youtube.com/watch?v=r2uhf3x6oH8" xr:uid="{00000000-0004-0000-0000-000074020000}"/>
    <hyperlink ref="C339" r:id="rId630" tooltip="Q&amp;A on The Battle For Sanskrit. Samskrita Bharati event in Delhi" display="https://www.youtube.com/watch?v=r2uhf3x6oH8" xr:uid="{00000000-0004-0000-0000-000075020000}"/>
    <hyperlink ref="D340" r:id="rId631" display="https://www.youtube.com/watch?v=G-AjF_4Jc1I" xr:uid="{00000000-0004-0000-0000-000076020000}"/>
    <hyperlink ref="C340" r:id="rId632" tooltip="How to be an intellectual kshatriya, by Rajiv Malhotra" display="https://www.youtube.com/watch?v=G-AjF_4Jc1I" xr:uid="{00000000-0004-0000-0000-000077020000}"/>
    <hyperlink ref="D341" r:id="rId633" display="https://www.youtube.com/watch?v=hbcWYVaowqI" xr:uid="{00000000-0004-0000-0000-000078020000}"/>
    <hyperlink ref="C341" r:id="rId634" tooltip="Swami Harshananda (senior monk of RK Mission) blessings at Intellectual Kshatriya workshop" display="https://www.youtube.com/watch?v=hbcWYVaowqI" xr:uid="{00000000-0004-0000-0000-000079020000}"/>
    <hyperlink ref="D342" r:id="rId635" display="https://www.youtube.com/watch?v=olQlPZuEWLY" xr:uid="{00000000-0004-0000-0000-00007A020000}"/>
    <hyperlink ref="C342" r:id="rId636" tooltip="Columbia University Talk &quot;Hinduphobia in Academia&quot;: Rajiv Malhotra" display="https://www.youtube.com/watch?v=olQlPZuEWLY" xr:uid="{00000000-0004-0000-0000-00007B020000}"/>
    <hyperlink ref="D343" r:id="rId637" display="https://www.youtube.com/watch?v=fwbLw9W9GC8" xr:uid="{00000000-0004-0000-0000-00007C020000}"/>
    <hyperlink ref="C343" r:id="rId638" tooltip="Rajiv Malhotra at MIT: The Force Awakens" display="https://www.youtube.com/watch?v=fwbLw9W9GC8" xr:uid="{00000000-0004-0000-0000-00007D020000}"/>
    <hyperlink ref="D344" r:id="rId639" display="https://www.youtube.com/watch?v=XcIm7eWfJ_M" xr:uid="{00000000-0004-0000-0000-00007E020000}"/>
    <hyperlink ref="C344" r:id="rId640" tooltip="NewsX: Dr Subramanian Swamy's Endorsement for Rajiv Malhotra" display="https://www.youtube.com/watch?v=XcIm7eWfJ_M" xr:uid="{00000000-0004-0000-0000-00007F020000}"/>
    <hyperlink ref="D345" r:id="rId641" display="https://www.youtube.com/watch?v=tD7VxQAIPLM" xr:uid="{00000000-0004-0000-0000-000080020000}"/>
    <hyperlink ref="C345" r:id="rId642" tooltip="Difference Between British Era Sepoys &amp; Today's Intellectual Sepoys" display="https://www.youtube.com/watch?v=tD7VxQAIPLM" xr:uid="{00000000-0004-0000-0000-000081020000}"/>
    <hyperlink ref="D346" r:id="rId643" display="https://www.youtube.com/watch?v=RaNpNJVvWDI" xr:uid="{00000000-0004-0000-0000-000082020000}"/>
    <hyperlink ref="C346" r:id="rId644" tooltip="People like Devdutt Pattanaik Subvert Hinduism While Seeming to Help it" display="https://www.youtube.com/watch?v=RaNpNJVvWDI" xr:uid="{00000000-0004-0000-0000-000083020000}"/>
    <hyperlink ref="D347" r:id="rId645" display="https://www.youtube.com/watch?v=sdUuukDpj9s" xr:uid="{00000000-0004-0000-0000-000084020000}"/>
    <hyperlink ref="C347" r:id="rId646" tooltip="History-Centrism &amp; Dharma vis a vis Religion: Rajiv Malhotra" display="https://www.youtube.com/watch?v=sdUuukDpj9s" xr:uid="{00000000-0004-0000-0000-000085020000}"/>
    <hyperlink ref="D348" r:id="rId647" display="https://www.youtube.com/watch?v=jQ47l4DT1BY" xr:uid="{00000000-0004-0000-0000-000086020000}"/>
    <hyperlink ref="C348" r:id="rId648" tooltip="Rajiv Malhotra explains the difference between Intellectual Kshatriya and Emotional Kshatriya" display="https://www.youtube.com/watch?v=jQ47l4DT1BY" xr:uid="{00000000-0004-0000-0000-000087020000}"/>
    <hyperlink ref="D349" r:id="rId649" display="https://www.youtube.com/watch?v=WkR5PD16sCg" xr:uid="{00000000-0004-0000-0000-000088020000}"/>
    <hyperlink ref="C349" r:id="rId650" tooltip="Rajiv explains how Hindu values of tapas get distorted by naive Hindus selling out to US pop culture" display="https://www.youtube.com/watch?v=WkR5PD16sCg" xr:uid="{00000000-0004-0000-0000-000089020000}"/>
    <hyperlink ref="D350" r:id="rId651" display="https://www.youtube.com/watch?v=wXSD2PQznXI" xr:uid="{00000000-0004-0000-0000-00008A020000}"/>
    <hyperlink ref="C350" r:id="rId652" tooltip="Rajiv Malhotra explains what it takes to become an Intellectual Kshatriya" display="https://www.youtube.com/watch?v=wXSD2PQznXI" xr:uid="{00000000-0004-0000-0000-00008B020000}"/>
    <hyperlink ref="D351" r:id="rId653" display="https://www.youtube.com/watch?v=p4NkqPPh2fk" xr:uid="{00000000-0004-0000-0000-00008C020000}"/>
    <hyperlink ref="C351" r:id="rId654" tooltip="Rajiv Malhotra explains common misunderstanding of Maya among Hindus" display="https://www.youtube.com/watch?v=p4NkqPPh2fk" xr:uid="{00000000-0004-0000-0000-00008D020000}"/>
    <hyperlink ref="D352" r:id="rId655" display="https://www.youtube.com/watch?v=7bZemcM70W0" xr:uid="{00000000-0004-0000-0000-00008E020000}"/>
    <hyperlink ref="C352" r:id="rId656" tooltip="Rajiv Malhotra on 'Analysis of the Kurukshetra'. Interviewed by Vijaya Vishwanathan" display="https://www.youtube.com/watch?v=7bZemcM70W0" xr:uid="{00000000-0004-0000-0000-00008F020000}"/>
    <hyperlink ref="D353" r:id="rId657" display="https://www.youtube.com/watch?v=GpEk4HU0r2Y" xr:uid="{00000000-0004-0000-0000-000090020000}"/>
    <hyperlink ref="C353" r:id="rId658" tooltip="Wendy Doniger's Erotic Psychoanalysis Theory Has Not Been Countered: Rajiv Malhotra #1" display="https://www.youtube.com/watch?v=GpEk4HU0r2Y" xr:uid="{00000000-0004-0000-0000-000091020000}"/>
    <hyperlink ref="D354" r:id="rId659" display="https://www.youtube.com/watch?v=322EiuTqg7w" xr:uid="{00000000-0004-0000-0000-000092020000}"/>
    <hyperlink ref="C354" r:id="rId660" tooltip="When Devdutt Pattanaik Reduces Indian Itihas to Myth, it is Freud's Ideas he is propagating #2" display="https://www.youtube.com/watch?v=322EiuTqg7w" xr:uid="{00000000-0004-0000-0000-000093020000}"/>
    <hyperlink ref="D355" r:id="rId661" display="https://www.youtube.com/watch?v=liKAbE7beNI" xr:uid="{00000000-0004-0000-0000-000094020000}"/>
    <hyperlink ref="C355" r:id="rId662" tooltip="Rajiv Malhotra &amp; Dr Swamy talk on Christian Missionaries Religion Conversion Tactics" display="https://www.youtube.com/watch?v=liKAbE7beNI" xr:uid="{00000000-0004-0000-0000-000095020000}"/>
    <hyperlink ref="D356" r:id="rId663" display="https://www.youtube.com/watch?v=3eTjsY7w5kM" xr:uid="{00000000-0004-0000-0000-000096020000}"/>
    <hyperlink ref="C356" r:id="rId664" tooltip="4 Rajiv Malhotra: Dealing with Dharma transforms even the most rooted Abrahamic" display="https://www.youtube.com/watch?v=3eTjsY7w5kM" xr:uid="{00000000-0004-0000-0000-000097020000}"/>
    <hyperlink ref="D357" r:id="rId665" display="https://www.youtube.com/watch?v=afXofZLlzB4" xr:uid="{00000000-0004-0000-0000-000098020000}"/>
    <hyperlink ref="C357" r:id="rId666" tooltip="5  Are today's Pandavas sitting in the VIP lounge watching the action on the battlefield with binocu" display="https://www.youtube.com/watch?v=afXofZLlzB4" xr:uid="{00000000-0004-0000-0000-000099020000}"/>
    <hyperlink ref="D358" r:id="rId667" display="https://www.youtube.com/watch?v=gtDa8NLyc74" xr:uid="{00000000-0004-0000-0000-00009A020000}"/>
    <hyperlink ref="C358" r:id="rId668" tooltip="3  Rajiv Malhotra explains the five types of people in the kurukshetra and analysis of each" display="https://www.youtube.com/watch?v=gtDa8NLyc74" xr:uid="{00000000-0004-0000-0000-00009B020000}"/>
    <hyperlink ref="D359" r:id="rId669" display="https://www.youtube.com/watch?v=zgOMSgegwGk" xr:uid="{00000000-0004-0000-0000-00009C020000}"/>
    <hyperlink ref="C359" r:id="rId670" tooltip="&quot;Where are the Pandavas?&quot; Rajiv Malhotra interviewed by Vijaya Vishwanathan" display="https://www.youtube.com/watch?v=zgOMSgegwGk" xr:uid="{00000000-0004-0000-0000-00009D020000}"/>
    <hyperlink ref="D360" r:id="rId671" display="https://www.youtube.com/watch?v=Xk3tQcQ1QcQ" xr:uid="{00000000-0004-0000-0000-00009E020000}"/>
    <hyperlink ref="C360" r:id="rId672" tooltip="Rajiv Malhotra on NDTV's We the People_Debate on Foreign NGOs #1" display="https://www.youtube.com/watch?v=Xk3tQcQ1QcQ" xr:uid="{00000000-0004-0000-0000-00009F020000}"/>
    <hyperlink ref="D361" r:id="rId673" display="https://www.youtube.com/watch?v=MP4mGKSR2-0" xr:uid="{00000000-0004-0000-0000-0000A0020000}"/>
    <hyperlink ref="C361" r:id="rId674" tooltip="KUPPUSWAMI SASTRI RESEARCH INSTITUTE (KSRI), Chennai, hosts Distinguished Lecture by Rajiv Malhotra" display="https://www.youtube.com/watch?v=MP4mGKSR2-0" xr:uid="{00000000-0004-0000-0000-0000A1020000}"/>
    <hyperlink ref="D362" r:id="rId675" display="https://www.youtube.com/watch?v=55sjF1l4Hu0" xr:uid="{00000000-0004-0000-0000-0000A2020000}"/>
    <hyperlink ref="C362" r:id="rId676" tooltip="Role of Hindu Temples: Rajiv Malhotra" display="https://www.youtube.com/watch?v=55sjF1l4Hu0" xr:uid="{00000000-0004-0000-0000-0000A3020000}"/>
    <hyperlink ref="D363" r:id="rId677" display="https://www.youtube.com/watch?v=LkTTH9gGQwA" xr:uid="{00000000-0004-0000-0000-0000A4020000}"/>
    <hyperlink ref="C363" r:id="rId678" tooltip="Rajiv Malhotra Motivates JNU Students to Speak Up Against Biased Professors  #16" display="https://www.youtube.com/watch?v=LkTTH9gGQwA" xr:uid="{00000000-0004-0000-0000-0000A5020000}"/>
    <hyperlink ref="D364" r:id="rId679" display="https://www.youtube.com/watch?v=cuauchPBFCY" xr:uid="{00000000-0004-0000-0000-0000A6020000}"/>
    <hyperlink ref="C364" r:id="rId680" tooltip="N. Gopalaswami, former Chief Election Commissioner of India, and Rajiv Malhotra discuss TBFS" display="https://www.youtube.com/watch?v=cuauchPBFCY" xr:uid="{00000000-0004-0000-0000-0000A7020000}"/>
    <hyperlink ref="D365" r:id="rId681" display="https://www.youtube.com/watch?v=oeJfmsvMRBs" xr:uid="{00000000-0004-0000-0000-0000A8020000}"/>
    <hyperlink ref="C365" r:id="rId682" tooltip="The Attack on Kumbh Mela - Rajiv Malhotra Series on &quot;Facebook LIVE&quot; Part 1" display="https://www.youtube.com/watch?v=oeJfmsvMRBs" xr:uid="{00000000-0004-0000-0000-0000A9020000}"/>
    <hyperlink ref="D366" r:id="rId683" display="https://www.youtube.com/watch?v=vEdOCEkdY9Q" xr:uid="{00000000-0004-0000-0000-0000AA020000}"/>
    <hyperlink ref="C366" r:id="rId684" tooltip="Indian Comfort With What is Termed as Chaos: Rajiv Malhotra #1" display="https://www.youtube.com/watch?v=vEdOCEkdY9Q" xr:uid="{00000000-0004-0000-0000-0000AB020000}"/>
    <hyperlink ref="D367" r:id="rId685" display="https://www.youtube.com/watch?v=Cv8kec-TugY" xr:uid="{00000000-0004-0000-0000-0000AC020000}"/>
    <hyperlink ref="C367" r:id="rId686" tooltip="Islamic destruction of temples can't be compared to local rivalries causing destruction #17" display="https://www.youtube.com/watch?v=Cv8kec-TugY" xr:uid="{00000000-0004-0000-0000-0000AD020000}"/>
    <hyperlink ref="D368" r:id="rId687" display="https://www.youtube.com/watch?v=Uk3mD3cAFXg" xr:uid="{00000000-0004-0000-0000-0000AE020000}"/>
    <hyperlink ref="C368" r:id="rId688" tooltip="How YOU can help in the Kurukshetra &amp; Increase our Impact: Rajiv Malhotra" display="https://www.youtube.com/watch?v=Uk3mD3cAFXg" xr:uid="{00000000-0004-0000-0000-0000AF020000}"/>
    <hyperlink ref="D369" r:id="rId689" display="https://www.youtube.com/watch?v=spEEA-o1zlE" xr:uid="{00000000-0004-0000-0000-0000B0020000}"/>
    <hyperlink ref="C369" r:id="rId690" tooltip="Rajiv Malhotra Explains the History of Indian Science &amp; Technology Volumes" display="https://www.youtube.com/watch?v=spEEA-o1zlE" xr:uid="{00000000-0004-0000-0000-0000B1020000}"/>
    <hyperlink ref="D370" r:id="rId691" display="https://www.youtube.com/watch?v=7cA62ZHlWx0" xr:uid="{00000000-0004-0000-0000-0000B2020000}"/>
    <hyperlink ref="C370" r:id="rId692" tooltip="Rajiv Malhotra: When diversity is turned into vote bank, unity suffers #6" display="https://www.youtube.com/watch?v=7cA62ZHlWx0" xr:uid="{00000000-0004-0000-0000-0000B3020000}"/>
    <hyperlink ref="D371" r:id="rId693" display="https://www.youtube.com/watch?v=M8Xez56Bg9c" xr:uid="{00000000-0004-0000-0000-0000B4020000}"/>
    <hyperlink ref="C371" r:id="rId694" tooltip="Smritis are not frozen, need to be changed according to time &amp; context: Rajiv Malhotra #7" display="https://www.youtube.com/watch?v=M8Xez56Bg9c" xr:uid="{00000000-0004-0000-0000-0000B5020000}"/>
    <hyperlink ref="D372" r:id="rId695" display="https://www.youtube.com/watch?v=5U64D5B9-O0" xr:uid="{00000000-0004-0000-0000-0000B6020000}"/>
    <hyperlink ref="C372" r:id="rId696" tooltip="Rajiv Malhotra: #1 How Hindu Open Architecture is the Bedrock of Indian Identity" display="https://www.youtube.com/watch?v=5U64D5B9-O0" xr:uid="{00000000-0004-0000-0000-0000B7020000}"/>
    <hyperlink ref="D373" r:id="rId697" display="https://www.youtube.com/watch?v=fKsfq4rFzbA" xr:uid="{00000000-0004-0000-0000-0000B8020000}"/>
    <hyperlink ref="C373" r:id="rId698" tooltip="How Hindu Inferiority Complex Blocks Development of Indian Grand Narrative #2" display="https://www.youtube.com/watch?v=fKsfq4rFzbA" xr:uid="{00000000-0004-0000-0000-0000B9020000}"/>
    <hyperlink ref="D374" r:id="rId699" display="https://www.youtube.com/watch?v=zKr-cYKprD8" xr:uid="{00000000-0004-0000-0000-0000BA020000}"/>
    <hyperlink ref="C374" r:id="rId700" tooltip="Rajiv Malhotra: Apathy, Ignorance, Laziness of Indians regarding their Civilization" display="https://www.youtube.com/watch?v=zKr-cYKprD8" xr:uid="{00000000-0004-0000-0000-0000BB020000}"/>
    <hyperlink ref="D375" r:id="rId701" display="https://www.youtube.com/watch?v=YHee5lF9yPc" xr:uid="{00000000-0004-0000-0000-0000BC020000}"/>
    <hyperlink ref="C375" r:id="rId702" tooltip="When Muslims &amp; Christians are More Equal than Hindus: Rajiv Malhotra #3" display="https://www.youtube.com/watch?v=YHee5lF9yPc" xr:uid="{00000000-0004-0000-0000-0000BD020000}"/>
    <hyperlink ref="D376" r:id="rId703" display="https://www.youtube.com/watch?v=8xbYHg11ROo" xr:uid="{00000000-0004-0000-0000-0000BE020000}"/>
    <hyperlink ref="C376" r:id="rId704" tooltip="Rajiv Malhotra: #4 Caste Based Reservations Act as Vote Bank" display="https://www.youtube.com/watch?v=8xbYHg11ROo" xr:uid="{00000000-0004-0000-0000-0000BF020000}"/>
    <hyperlink ref="D377" r:id="rId705" display="https://www.youtube.com/watch?v=yp1ZVELrxIA" xr:uid="{00000000-0004-0000-0000-0000C0020000}"/>
    <hyperlink ref="C377" r:id="rId706" tooltip="Rajiv Malhotra: #5 Funding Swadeshi Scholarship for Swadeshi Viewpoint" display="https://www.youtube.com/watch?v=yp1ZVELrxIA" xr:uid="{00000000-0004-0000-0000-0000C1020000}"/>
    <hyperlink ref="D378" r:id="rId707" display="https://www.youtube.com/watch?v=JkoZriLo3fA" xr:uid="{00000000-0004-0000-0000-0000C2020000}"/>
    <hyperlink ref="C378" r:id="rId708" tooltip="If All Religions Are The Same Then Why Remain Hindu: Rajiv Malhotra" display="https://www.youtube.com/watch?v=JkoZriLo3fA" xr:uid="{00000000-0004-0000-0000-0000C3020000}"/>
    <hyperlink ref="D379" r:id="rId709" display="https://www.youtube.com/watch?v=hPD7CW4JiSA" xr:uid="{00000000-0004-0000-0000-0000C4020000}"/>
    <hyperlink ref="C379" r:id="rId710" tooltip="Rajiv Malhotra: Caste Cow Curry Joke in India  #7" display="https://www.youtube.com/watch?v=hPD7CW4JiSA" xr:uid="{00000000-0004-0000-0000-0000C5020000}"/>
    <hyperlink ref="D380" r:id="rId711" display="https://www.youtube.com/watch?v=wKE7d6nLsDM" xr:uid="{00000000-0004-0000-0000-0000C6020000}"/>
    <hyperlink ref="C380" r:id="rId712" tooltip="How Christianity Inc is the Largest MNC in the World: Rajiv Malhotra #1" display="https://www.youtube.com/watch?v=wKE7d6nLsDM" xr:uid="{00000000-0004-0000-0000-0000C7020000}"/>
    <hyperlink ref="D381" r:id="rId713" display="https://www.youtube.com/watch?v=dlQfycnk550" xr:uid="{00000000-0004-0000-0000-0000C8020000}"/>
    <hyperlink ref="C381" r:id="rId714" tooltip="Christianity Needs Major Reform: Rajiv Malhotra #2" display="https://www.youtube.com/watch?v=dlQfycnk550" xr:uid="{00000000-0004-0000-0000-0000C9020000}"/>
    <hyperlink ref="D382" r:id="rId715" display="https://www.youtube.com/watch?v=dgXtHzSngX0" xr:uid="{00000000-0004-0000-0000-0000CA020000}"/>
    <hyperlink ref="C382" r:id="rId716" tooltip="The False &quot;Aryan Dravidian&quot; Divide is Part of Official Govt Discourse on India: Rajiv Malhotra" display="https://www.youtube.com/watch?v=dgXtHzSngX0" xr:uid="{00000000-0004-0000-0000-0000CB020000}"/>
    <hyperlink ref="D383" r:id="rId717" display="https://www.youtube.com/watch?v=Xml5nVm8bg0" xr:uid="{00000000-0004-0000-0000-0000CC020000}"/>
    <hyperlink ref="C383" r:id="rId718" tooltip="DIGESTION of Hindusim into Christianity: Rajiv Malhotra #7" display="https://www.youtube.com/watch?v=Xml5nVm8bg0" xr:uid="{00000000-0004-0000-0000-0000CD020000}"/>
    <hyperlink ref="D384" r:id="rId719" display="https://www.youtube.com/watch?v=I6Nwopg3FIw" xr:uid="{00000000-0004-0000-0000-0000CE020000}"/>
    <hyperlink ref="C384" r:id="rId720" tooltip="Rajiv Malhotra: Sanskrit Protects Dharma From Digestion" display="https://www.youtube.com/watch?v=I6Nwopg3FIw" xr:uid="{00000000-0004-0000-0000-0000CF020000}"/>
    <hyperlink ref="D385" r:id="rId721" display="https://www.youtube.com/watch?v=QT3p6iGNrkU" xr:uid="{00000000-0004-0000-0000-0000D0020000}"/>
    <hyperlink ref="C385" r:id="rId722" tooltip="The Attack on Kumbh Mela - Rajiv Malhotra Series on &quot;Facebook LIVE&quot; Part 2" display="https://www.youtube.com/watch?v=QT3p6iGNrkU" xr:uid="{00000000-0004-0000-0000-0000D1020000}"/>
    <hyperlink ref="D386" r:id="rId723" display="https://www.youtube.com/watch?v=DYtc95s7Kpc" xr:uid="{00000000-0004-0000-0000-0000D2020000}"/>
    <hyperlink ref="C386" r:id="rId724" tooltip="Response to Young Law Student &amp; Human Rights Activist #2" display="https://www.youtube.com/watch?v=DYtc95s7Kpc" xr:uid="{00000000-0004-0000-0000-0000D3020000}"/>
    <hyperlink ref="D387" r:id="rId725" display="https://www.youtube.com/watch?v=Lg0JLlBHCgA" xr:uid="{00000000-0004-0000-0000-0000D4020000}"/>
    <hyperlink ref="C387" r:id="rId726" tooltip="Rajiv Malhotra responds: Why do we need others legitimacy if we are 1/6th of the world" display="https://www.youtube.com/watch?v=Lg0JLlBHCgA" xr:uid="{00000000-0004-0000-0000-0000D5020000}"/>
    <hyperlink ref="D388" r:id="rId727" display="https://www.youtube.com/watch?v=ZpdQsUkjwMc" xr:uid="{00000000-0004-0000-0000-0000D6020000}"/>
    <hyperlink ref="C388" r:id="rId728" tooltip="The Attack on Kumbh Mela - Rajiv Malhotra Series on &quot;Facebook LIVE&quot; Part 3" display="https://www.youtube.com/watch?v=ZpdQsUkjwMc" xr:uid="{00000000-0004-0000-0000-0000D7020000}"/>
    <hyperlink ref="D389" r:id="rId729" display="https://www.youtube.com/watch?v=xA9TKhOjY24" xr:uid="{00000000-0004-0000-0000-0000D8020000}"/>
    <hyperlink ref="C389" r:id="rId730" tooltip="Rajiv Malhotra Discusses the Idea of India &amp; Indian Identity" display="https://www.youtube.com/watch?v=xA9TKhOjY24" xr:uid="{00000000-0004-0000-0000-0000D9020000}"/>
    <hyperlink ref="D390" r:id="rId731" display="https://www.youtube.com/watch?v=w2e5eqI49cE" xr:uid="{00000000-0004-0000-0000-0000DA020000}"/>
    <hyperlink ref="C390" r:id="rId732" tooltip="Rajiv Malhotra: Difference Between Tolerance and Mutual Respect #4" display="https://www.youtube.com/watch?v=w2e5eqI49cE" xr:uid="{00000000-0004-0000-0000-0000DB020000}"/>
    <hyperlink ref="D391" r:id="rId733" display="https://www.youtube.com/watch?v=qY5oQOirve4" xr:uid="{00000000-0004-0000-0000-0000DC020000}"/>
    <hyperlink ref="C391" r:id="rId734" tooltip="JNU student questions John Dayal and leaves him Dumbstruck!" display="https://www.youtube.com/watch?v=qY5oQOirve4" xr:uid="{00000000-0004-0000-0000-0000DD020000}"/>
    <hyperlink ref="D392" r:id="rId735" display="https://www.youtube.com/watch?v=yMRw4TF7CAk" xr:uid="{00000000-0004-0000-0000-0000DE020000}"/>
    <hyperlink ref="C392" r:id="rId736" tooltip="Rajiv Malhotra's Rejoinder to Kancha Ilaiah's Breaking India Activities" display="https://www.youtube.com/watch?v=yMRw4TF7CAk" xr:uid="{00000000-0004-0000-0000-0000DF020000}"/>
    <hyperlink ref="D393" r:id="rId737" display="https://www.youtube.com/watch?v=XCXsh2mfb3M" xr:uid="{00000000-0004-0000-0000-0000E0020000}"/>
    <hyperlink ref="C393" r:id="rId738" tooltip="Kumbh Mela 3.7:  What should Indian Govt &amp; Leaders do to Save The Kumbh Mela" display="https://www.youtube.com/watch?v=XCXsh2mfb3M" xr:uid="{00000000-0004-0000-0000-0000E1020000}"/>
    <hyperlink ref="D394" r:id="rId739" display="https://www.youtube.com/watch?v=sTYcLqa56Z4" xr:uid="{00000000-0004-0000-0000-0000E2020000}"/>
    <hyperlink ref="C394" r:id="rId740" tooltip="Kumbh Mela 3.1: Rajiv responds to Viewers Questions about Akhadas" display="https://www.youtube.com/watch?v=sTYcLqa56Z4" xr:uid="{00000000-0004-0000-0000-0000E3020000}"/>
    <hyperlink ref="D395" r:id="rId741" display="https://www.youtube.com/watch?v=VxI-y4zU4YE" xr:uid="{00000000-0004-0000-0000-0000E4020000}"/>
    <hyperlink ref="C395" r:id="rId742" tooltip="Kumbh Mela 3.6:  What can the Youth do to Save Kumbh Mela" display="https://www.youtube.com/watch?v=VxI-y4zU4YE" xr:uid="{00000000-0004-0000-0000-0000E5020000}"/>
    <hyperlink ref="D396" r:id="rId743" display="https://www.youtube.com/watch?v=kKbQvD24QPY" xr:uid="{00000000-0004-0000-0000-0000E6020000}"/>
    <hyperlink ref="C396" r:id="rId744" tooltip="Kumbh Mela 3.5: HRD Ministry should give a report on state of Indology" display="https://www.youtube.com/watch?v=kKbQvD24QPY" xr:uid="{00000000-0004-0000-0000-0000E7020000}"/>
    <hyperlink ref="D397" r:id="rId745" display="https://www.youtube.com/watch?v=A6j1KcojG0E" xr:uid="{00000000-0004-0000-0000-0000E8020000}"/>
    <hyperlink ref="C397" r:id="rId746" tooltip="Attack on Kumbh Mela 3.4:  Rajiv Malhotra explains Ideological fight with Seculars" display="https://www.youtube.com/watch?v=A6j1KcojG0E" xr:uid="{00000000-0004-0000-0000-0000E9020000}"/>
    <hyperlink ref="D398" r:id="rId747" display="https://www.youtube.com/watch?v=wzPkggokfLg" xr:uid="{00000000-0004-0000-0000-0000EA020000}"/>
    <hyperlink ref="C398" r:id="rId748" tooltip="Kumbh Mela 3.3:  Is Any Legal Action Possible to Restrict Entry to the Kumbh Mela" display="https://www.youtube.com/watch?v=wzPkggokfLg" xr:uid="{00000000-0004-0000-0000-0000EB020000}"/>
    <hyperlink ref="D399" r:id="rId749" display="https://www.youtube.com/watch?v=dJ9wpyiJSSI" xr:uid="{00000000-0004-0000-0000-0000EC020000}"/>
    <hyperlink ref="C399" r:id="rId750" tooltip="Kumbh Mela 3.2:  Rajiv Malhotra responds — Do We Need Bad Cops" display="https://www.youtube.com/watch?v=dJ9wpyiJSSI" xr:uid="{00000000-0004-0000-0000-0000ED020000}"/>
    <hyperlink ref="D400" r:id="rId751" display="https://www.youtube.com/watch?v=0DBc4TKwgDc" xr:uid="{00000000-0004-0000-0000-0000EE020000}"/>
    <hyperlink ref="C400" r:id="rId752" tooltip="MSNBC: Rajiv Malhotra discusses &quot;Who is Bobby Jindal, really&quot; Feb 2013" display="https://www.youtube.com/watch?v=0DBc4TKwgDc" xr:uid="{00000000-0004-0000-0000-0000EF020000}"/>
    <hyperlink ref="D401" r:id="rId753" display="https://www.youtube.com/watch?v=AjEKOFHh4yM" xr:uid="{00000000-0004-0000-0000-0000F0020000}"/>
    <hyperlink ref="C401" r:id="rId754" tooltip="Rajiv Malhotra on MSNBC: A Different Kind of Black-Brown Coalition" display="https://www.youtube.com/watch?v=AjEKOFHh4yM" xr:uid="{00000000-0004-0000-0000-0000F1020000}"/>
    <hyperlink ref="D402" r:id="rId755" display="https://www.youtube.com/watch?v=FQmwAFcJSpw" xr:uid="{00000000-0004-0000-0000-0000F2020000}"/>
    <hyperlink ref="C402" r:id="rId756" tooltip="From William Jones to Pollock, Discourse on India Continues to be Dictated by the West_MIT 9" display="https://www.youtube.com/watch?v=FQmwAFcJSpw" xr:uid="{00000000-0004-0000-0000-0000F3020000}"/>
    <hyperlink ref="D403" r:id="rId757" display="https://www.youtube.com/watch?v=Kg7UNGe9lik" xr:uid="{00000000-0004-0000-0000-0000F4020000}"/>
    <hyperlink ref="C403" r:id="rId758" tooltip="Theory of 'Aesthetization of Power' used by Sheldon Pollock_MIT 10" display="https://www.youtube.com/watch?v=Kg7UNGe9lik" xr:uid="{00000000-0004-0000-0000-0000F5020000}"/>
    <hyperlink ref="D404" r:id="rId759" display="https://www.youtube.com/watch?v=_OTzuNIDOOA" xr:uid="{00000000-0004-0000-0000-0000F6020000}"/>
    <hyperlink ref="C404" r:id="rId760" tooltip="Currently, GOI funded Religion Studies might not be in Dharma's Interest_MIT 11" display="https://www.youtube.com/watch?v=_OTzuNIDOOA" xr:uid="{00000000-0004-0000-0000-0000F7020000}"/>
    <hyperlink ref="D405" r:id="rId761" display="https://www.youtube.com/watch?v=VJZ4LARPMJU&amp;t=79s" xr:uid="{00000000-0004-0000-0000-0000F8020000}"/>
    <hyperlink ref="C405" r:id="rId762" tooltip="How Germans Distorted Hindu Ideas Which Led to Nazism: Rajiv Malhotra #12" display="https://www.youtube.com/watch?v=VJZ4LARPMJU&amp;t=79s" xr:uid="{00000000-0004-0000-0000-0000F9020000}"/>
    <hyperlink ref="D406" r:id="rId763" display="https://www.youtube.com/watch?v=V-N1KdB7QTg" xr:uid="{00000000-0004-0000-0000-0000FA020000}"/>
    <hyperlink ref="C406" r:id="rId764" tooltip="Fb LIVE 5: Kutumba Sastry, President Intl Asso Sanskrit Studies — Interviewed by Rajiv Malhotra" display="https://www.youtube.com/watch?v=V-N1KdB7QTg" xr:uid="{00000000-0004-0000-0000-0000FB020000}"/>
    <hyperlink ref="D407" r:id="rId765" display="https://www.youtube.com/watch?v=4fTC0cZiBus" xr:uid="{00000000-0004-0000-0000-0000FC020000}"/>
    <hyperlink ref="C407" r:id="rId766" tooltip="Rajiv Malhotra talks about The Indus Saraswati Civilization" display="https://www.youtube.com/watch?v=4fTC0cZiBus" xr:uid="{00000000-0004-0000-0000-0000FD020000}"/>
    <hyperlink ref="D408" r:id="rId767" display="https://www.youtube.com/watch?v=G1vj3YNYQYg" xr:uid="{00000000-0004-0000-0000-0000FE020000}"/>
    <hyperlink ref="C408" r:id="rId768" tooltip="Rajiv Malhotra MIT 7:  The Sold Out Insiders" display="https://www.youtube.com/watch?v=G1vj3YNYQYg" xr:uid="{00000000-0004-0000-0000-0000FF020000}"/>
    <hyperlink ref="D409" r:id="rId769" display="https://www.youtube.com/watch?v=Ly_KKukp01g" xr:uid="{00000000-0004-0000-0000-000000030000}"/>
    <hyperlink ref="C409" r:id="rId770" tooltip="Rajiv Malhotra: Control of our tradition has shifted into the hands of 'outsiders'." display="https://www.youtube.com/watch?v=Ly_KKukp01g" xr:uid="{00000000-0004-0000-0000-000001030000}"/>
    <hyperlink ref="D410" r:id="rId771" display="https://www.youtube.com/watch?v=yB7P6V4_zUw" xr:uid="{00000000-0004-0000-0000-000002030000}"/>
    <hyperlink ref="C410" r:id="rId772" tooltip="Rajiv Malhotra in conversation with Indian industrialists: 'Who represents Hinduism?'" display="https://www.youtube.com/watch?v=yB7P6V4_zUw" xr:uid="{00000000-0004-0000-0000-000003030000}"/>
    <hyperlink ref="D411" r:id="rId773" display="https://www.youtube.com/watch?v=xjoBDX3u1Ys" xr:uid="{00000000-0004-0000-0000-000004030000}"/>
    <hyperlink ref="C411" r:id="rId774" tooltip="Rajiv Malhotra MIT 3: Multiple 'Outsider' views on Hindusim &amp; Birth of American Indology" display="https://www.youtube.com/watch?v=xjoBDX3u1Ys" xr:uid="{00000000-0004-0000-0000-000005030000}"/>
    <hyperlink ref="D412" r:id="rId775" display="https://www.youtube.com/watch?v=hFK3wIxZt3g" xr:uid="{00000000-0004-0000-0000-000006030000}"/>
    <hyperlink ref="C412" r:id="rId776" tooltip="How India Should Manage US Think Tanks, Universities, Seminaries" display="https://www.youtube.com/watch?v=hFK3wIxZt3g" xr:uid="{00000000-0004-0000-0000-000007030000}"/>
    <hyperlink ref="D413" r:id="rId777" display="https://www.youtube.com/watch?v=gL_j5YKKN38" xr:uid="{00000000-0004-0000-0000-000008030000}"/>
    <hyperlink ref="C413" r:id="rId778" tooltip="Rajiv Malhotra: Battling the Secularization of Indian Fine Arts" display="https://www.youtube.com/watch?v=gL_j5YKKN38" xr:uid="{00000000-0004-0000-0000-000009030000}"/>
    <hyperlink ref="D414" r:id="rId779" display="https://www.youtube.com/watch?v=J2klGHwzFFo" xr:uid="{00000000-0004-0000-0000-00000A030000}"/>
    <hyperlink ref="C414" r:id="rId780" tooltip="MIT 6: White Liberal American Woman Profile according to Marketing Co’s" display="https://www.youtube.com/watch?v=J2klGHwzFFo" xr:uid="{00000000-0004-0000-0000-00000B030000}"/>
    <hyperlink ref="D415" r:id="rId781" display="https://www.youtube.com/watch?v=ebsBucPcYoU" xr:uid="{00000000-0004-0000-0000-00000C030000}"/>
    <hyperlink ref="C415" r:id="rId782" tooltip="Rajiv Malhotra MIT 1: The Need for Insider Perspective on Hinduism" display="https://www.youtube.com/watch?v=ebsBucPcYoU" xr:uid="{00000000-0004-0000-0000-00000D030000}"/>
    <hyperlink ref="D416" r:id="rId783" display="https://www.youtube.com/watch?v=orOA4dPxE98" xr:uid="{00000000-0004-0000-0000-00000E030000}"/>
    <hyperlink ref="C416" r:id="rId784" tooltip="No one has attempted a Purvapaksha of Sheldon Pollock_MIT 2" display="https://www.youtube.com/watch?v=orOA4dPxE98" xr:uid="{00000000-0004-0000-0000-00000F030000}"/>
    <hyperlink ref="D417" r:id="rId785" display="https://www.youtube.com/watch?v=go47jpA5M1A" xr:uid="{00000000-0004-0000-0000-000010030000}"/>
    <hyperlink ref="C417" r:id="rId786" tooltip="How Hindus Have Lost The Ownership of Hinduism Studies #4" display="https://www.youtube.com/watch?v=go47jpA5M1A" xr:uid="{00000000-0004-0000-0000-000011030000}"/>
    <hyperlink ref="D418" r:id="rId787" display="https://www.youtube.com/watch?v=dlfE6JbvIYI" xr:uid="{00000000-0004-0000-0000-000012030000}"/>
    <hyperlink ref="C418" r:id="rId788" tooltip="How China Hits Back at Western Critics: MIT #13" display="https://www.youtube.com/watch?v=dlfE6JbvIYI" xr:uid="{00000000-0004-0000-0000-000013030000}"/>
    <hyperlink ref="D419" r:id="rId789" display="https://www.youtube.com/watch?v=1VZl4rtt2aU" xr:uid="{00000000-0004-0000-0000-000014030000}"/>
    <hyperlink ref="C419" r:id="rId790" tooltip="Ivy Leagues Control Indological Studies Research: Rajiv Malhotra" display="https://www.youtube.com/watch?v=1VZl4rtt2aU" xr:uid="{00000000-0004-0000-0000-000015030000}"/>
    <hyperlink ref="D420" r:id="rId791" display="https://www.youtube.com/watch?v=cUULt5zHp0k" xr:uid="{00000000-0004-0000-0000-000016030000}"/>
    <hyperlink ref="C420" r:id="rId792" tooltip="Amazing Discoveries About Ancient India That Are Being Neglected: Rajiv Malhotra" display="https://www.youtube.com/watch?v=cUULt5zHp0k" xr:uid="{00000000-0004-0000-0000-000017030000}"/>
    <hyperlink ref="D421" r:id="rId793" display="https://www.youtube.com/watch?v=BNly0XIZX6c" xr:uid="{00000000-0004-0000-0000-000018030000}"/>
    <hyperlink ref="C421" r:id="rId794" tooltip="Biases of American Academia who study Hinduism_MIT 5" display="https://www.youtube.com/watch?v=BNly0XIZX6c" xr:uid="{00000000-0004-0000-0000-000019030000}"/>
    <hyperlink ref="D422" r:id="rId795" display="https://www.youtube.com/watch?v=C3knBzrgTTY" xr:uid="{00000000-0004-0000-0000-00001A030000}"/>
    <hyperlink ref="C422" r:id="rId796" tooltip="Rajiv Malhotra MIT 8: Four types of Hindus who cannot help the cause of Hinduism" display="https://www.youtube.com/watch?v=C3knBzrgTTY" xr:uid="{00000000-0004-0000-0000-00001B030000}"/>
    <hyperlink ref="D423" r:id="rId797" display="https://www.youtube.com/watch?v=w1UAQGgnz4A" xr:uid="{00000000-0004-0000-0000-00001C030000}"/>
    <hyperlink ref="C423" r:id="rId798" tooltip="Christianity Digested lot of Paganism #4" display="https://www.youtube.com/watch?v=w1UAQGgnz4A" xr:uid="{00000000-0004-0000-0000-00001D030000}"/>
    <hyperlink ref="D424" r:id="rId799" display="https://www.youtube.com/watch?v=1-5q-Da6EHQ" xr:uid="{00000000-0004-0000-0000-00001E030000}"/>
    <hyperlink ref="C424" r:id="rId800" tooltip="Rajiv Malhotra: # 5 Original Sin of Adam Eve &amp; Why Virgin Birth is such a big deal" display="https://www.youtube.com/watch?v=1-5q-Da6EHQ" xr:uid="{00000000-0004-0000-0000-00001F030000}"/>
    <hyperlink ref="D425" r:id="rId801" display="https://www.youtube.com/watch?v=JcNaFHIozC4" xr:uid="{00000000-0004-0000-0000-000020030000}"/>
    <hyperlink ref="C425" r:id="rId802" tooltip="#1 Difference is the Truth: Swami Dayanand Saraswati Launches Rajiv's Book 'Being Different'" display="https://www.youtube.com/watch?v=JcNaFHIozC4" xr:uid="{00000000-0004-0000-0000-000021030000}"/>
    <hyperlink ref="D426" r:id="rId803" display="https://www.youtube.com/watch?v=3zpg3MGhmyI" xr:uid="{00000000-0004-0000-0000-000022030000}"/>
    <hyperlink ref="C426" r:id="rId804" tooltip="Rajiv Malhotra: # 2 Western Universalism Has Colonized Others" display="https://www.youtube.com/watch?v=3zpg3MGhmyI" xr:uid="{00000000-0004-0000-0000-000023030000}"/>
    <hyperlink ref="D427" r:id="rId805" display="https://www.youtube.com/watch?v=QrVLpFoGRb4" xr:uid="{00000000-0004-0000-0000-000024030000}"/>
    <hyperlink ref="C427" r:id="rId806" tooltip="Sanskrit Non-translatables, Being Different" display="https://www.youtube.com/watch?v=QrVLpFoGRb4" xr:uid="{00000000-0004-0000-0000-000025030000}"/>
    <hyperlink ref="D428" r:id="rId807" display="https://www.youtube.com/watch?v=yCrftsxElf8" xr:uid="{00000000-0004-0000-0000-000026030000}"/>
    <hyperlink ref="C428" r:id="rId808" tooltip="Rajiv Malhotra: # 6 Ask any Christian Theologian What happens to The Nicene Creed" display="https://www.youtube.com/watch?v=yCrftsxElf8" xr:uid="{00000000-0004-0000-0000-000027030000}"/>
    <hyperlink ref="D429" r:id="rId809" display="https://www.youtube.com/watch?v=c0qRokhkADI" xr:uid="{00000000-0004-0000-0000-000028030000}"/>
    <hyperlink ref="C429" r:id="rId810" tooltip="Rajiv Malhotra: Are Christianity &amp; Hinduism Same AND The Nature of Self in Both #7" display="https://www.youtube.com/watch?v=c0qRokhkADI" xr:uid="{00000000-0004-0000-0000-000029030000}"/>
    <hyperlink ref="D430" r:id="rId811" display="https://www.youtube.com/watch?v=AcHVZjv6cAs" xr:uid="{00000000-0004-0000-0000-00002A030000}"/>
    <hyperlink ref="C430" r:id="rId812" tooltip="Purva-paksha of the West (Reversing the Gaze) not done by India: Rajiv Malhotra #8" display="https://www.youtube.com/watch?v=AcHVZjv6cAs" xr:uid="{00000000-0004-0000-0000-00002B030000}"/>
    <hyperlink ref="D431" r:id="rId813" display="https://www.youtube.com/watch?v=P1Eurn7tEJM" xr:uid="{00000000-0004-0000-0000-00002C030000}"/>
    <hyperlink ref="C431" r:id="rId814" tooltip="History-Centrism of Christianity Makes Them Prisoners of History: Rajiv Malhotra #9" display="https://www.youtube.com/watch?v=P1Eurn7tEJM" xr:uid="{00000000-0004-0000-0000-00002D030000}"/>
    <hyperlink ref="D432" r:id="rId815" display="https://www.youtube.com/watch?v=GDQ-FTObhak" xr:uid="{00000000-0004-0000-0000-00002E030000}"/>
    <hyperlink ref="C432" r:id="rId816" tooltip="Integral Unity Vs Synthetic Unity #10" display="https://www.youtube.com/watch?v=GDQ-FTObhak" xr:uid="{00000000-0004-0000-0000-00002F030000}"/>
    <hyperlink ref="D433" r:id="rId817" display="https://www.youtube.com/watch?v=5P0vjP1Hdvs" xr:uid="{00000000-0004-0000-0000-000030030000}"/>
    <hyperlink ref="C433" r:id="rId818" tooltip="Is Jesus Christian: Q&amp;A with Rajiv Malhotra #13" display="https://www.youtube.com/watch?v=5P0vjP1Hdvs" xr:uid="{00000000-0004-0000-0000-000031030000}"/>
    <hyperlink ref="D434" r:id="rId819" display="https://www.youtube.com/watch?v=OAcu0ZHtcXc" xr:uid="{00000000-0004-0000-0000-000032030000}"/>
    <hyperlink ref="C434" r:id="rId820" tooltip="Buddhist's Nature of Reality is also Integral Unity  #11" display="https://www.youtube.com/watch?v=OAcu0ZHtcXc" xr:uid="{00000000-0004-0000-0000-000033030000}"/>
    <hyperlink ref="D435" r:id="rId821" display="https://www.youtube.com/watch?v=F4X3ljkLFP8" xr:uid="{00000000-0004-0000-0000-000034030000}"/>
    <hyperlink ref="C435" r:id="rId822" tooltip="A Christian can be a True Advaitin Only if History-Centrism is Given up: Rajiv Malhotra #14" display="https://www.youtube.com/watch?v=F4X3ljkLFP8" xr:uid="{00000000-0004-0000-0000-000035030000}"/>
    <hyperlink ref="D436" r:id="rId823" display="https://www.youtube.com/watch?v=_VfaX30ncIU" xr:uid="{00000000-0004-0000-0000-000036030000}"/>
    <hyperlink ref="C436" r:id="rId824" tooltip="Swami Dayanand Saraswati Commends Rajiv Malhotra's Books #15" display="https://www.youtube.com/watch?v=_VfaX30ncIU" xr:uid="{00000000-0004-0000-0000-000037030000}"/>
    <hyperlink ref="D437" r:id="rId825" display="https://www.youtube.com/watch?v=JDOBTQ94-S4" xr:uid="{00000000-0004-0000-0000-000038030000}"/>
    <hyperlink ref="C437" r:id="rId826" tooltip="Digested Cultures live in Museums #1" display="https://www.youtube.com/watch?v=JDOBTQ94-S4" xr:uid="{00000000-0004-0000-0000-000039030000}"/>
    <hyperlink ref="D438" r:id="rId827" display="https://www.youtube.com/watch?v=5tMCiwnQlXM" xr:uid="{00000000-0004-0000-0000-00003A030000}"/>
    <hyperlink ref="C438" r:id="rId828" tooltip="Approach to Define The Dharma Point of View: Rajiv Malhotra  #5" display="https://www.youtube.com/watch?v=5tMCiwnQlXM" xr:uid="{00000000-0004-0000-0000-00003B030000}"/>
    <hyperlink ref="D439" r:id="rId829" display="https://www.youtube.com/watch?v=61VsCIaQhX4" xr:uid="{00000000-0004-0000-0000-00003C030000}"/>
    <hyperlink ref="C439" r:id="rId830" tooltip="#2 Gurus Replacing Sanskrit Words with English Exposes the Tradition to Digestion" display="https://www.youtube.com/watch?v=61VsCIaQhX4" xr:uid="{00000000-0004-0000-0000-00003D030000}"/>
    <hyperlink ref="D440" r:id="rId831" display="https://www.youtube.com/watch?v=o4_iAmYXDzg" xr:uid="{00000000-0004-0000-0000-00003E030000}"/>
    <hyperlink ref="C440" r:id="rId832" tooltip="How much of India do the Westerners Assimilate Before Making a U Turn #3" display="https://www.youtube.com/watch?v=o4_iAmYXDzg" xr:uid="{00000000-0004-0000-0000-00003F030000}"/>
    <hyperlink ref="D441" r:id="rId833" display="https://www.youtube.com/watch?v=bF-3L4O8Nq8" xr:uid="{00000000-0004-0000-0000-000040030000}"/>
    <hyperlink ref="C441" r:id="rId834" tooltip="Our History is NOT a Myth —Q&amp;A Broadcast with Rajiv Malhotra" display="https://www.youtube.com/watch?v=bF-3L4O8Nq8" xr:uid="{00000000-0004-0000-0000-000041030000}"/>
    <hyperlink ref="D442" r:id="rId835" display="https://www.youtube.com/watch?v=5c75GXSIdlM" xr:uid="{00000000-0004-0000-0000-000042030000}"/>
    <hyperlink ref="C442" r:id="rId836" tooltip="#6 There is an Indian Universalism and Being Different is part of it." display="https://www.youtube.com/watch?v=5c75GXSIdlM" xr:uid="{00000000-0004-0000-0000-000043030000}"/>
    <hyperlink ref="D443" r:id="rId837" display="https://www.youtube.com/watch?v=KXamV4OZjYs" xr:uid="{00000000-0004-0000-0000-000044030000}"/>
    <hyperlink ref="C443" r:id="rId838" tooltip="India is Often Mis-represented in USA by Our Colonized Mentality: Rajiv Malhotra #4" display="https://www.youtube.com/watch?v=KXamV4OZjYs" xr:uid="{00000000-0004-0000-0000-000045030000}"/>
    <hyperlink ref="D444" r:id="rId839" display="https://www.youtube.com/watch?v=rbrxzObExNc" xr:uid="{00000000-0004-0000-0000-000046030000}"/>
    <hyperlink ref="C444" r:id="rId840" tooltip="Ideas of Yoga clash with Christianity's Nicene Creed: Rajiv Malhotra" display="https://www.youtube.com/watch?v=rbrxzObExNc" xr:uid="{00000000-0004-0000-0000-000047030000}"/>
    <hyperlink ref="D445" r:id="rId841" display="https://www.youtube.com/watch?v=G6rcMSQ1UVE" xr:uid="{00000000-0004-0000-0000-000048030000}"/>
    <hyperlink ref="C445" r:id="rId842" tooltip="Asking some very important questions about Sufism: Rajiv Malhotra #12" display="https://www.youtube.com/watch?v=G6rcMSQ1UVE" xr:uid="{00000000-0004-0000-0000-000049030000}"/>
    <hyperlink ref="D446" r:id="rId843" display="https://www.youtube.com/watch?v=mK5DuxKw-I8" xr:uid="{00000000-0004-0000-0000-00004A030000}"/>
    <hyperlink ref="C446" r:id="rId844" tooltip="Everything is Ultimately a Distinct Expression of Brahman (Ultimate Reality) #2" display="https://www.youtube.com/watch?v=mK5DuxKw-I8" xr:uid="{00000000-0004-0000-0000-00004B030000}"/>
    <hyperlink ref="D447" r:id="rId845" display="https://www.youtube.com/watch?v=zV5AbsAy5m4" xr:uid="{00000000-0004-0000-0000-00004C030000}"/>
    <hyperlink ref="C447" r:id="rId846" tooltip="Rajiv Malhotra: Why Look for Legitimacy from The West #3" display="https://www.youtube.com/watch?v=zV5AbsAy5m4" xr:uid="{00000000-0004-0000-0000-00004D030000}"/>
    <hyperlink ref="D448" r:id="rId847" display="https://www.youtube.com/watch?v=dzUx3zUv_yw" xr:uid="{00000000-0004-0000-0000-00004E030000}"/>
    <hyperlink ref="C448" r:id="rId848" tooltip="Rajiv Malhotra: India should invest a huge amount in preserving it's civilization #5" display="https://www.youtube.com/watch?v=dzUx3zUv_yw" xr:uid="{00000000-0004-0000-0000-00004F030000}"/>
    <hyperlink ref="D449" r:id="rId849" display="https://www.youtube.com/watch?v=5iT09vIaZOU" xr:uid="{00000000-0004-0000-0000-000050030000}"/>
    <hyperlink ref="C449" r:id="rId850" tooltip="Hindu Gurus are Muddled Up in Understanding Christianity: Rajiv Malhotra #1" display="https://www.youtube.com/watch?v=5iT09vIaZOU" xr:uid="{00000000-0004-0000-0000-000051030000}"/>
    <hyperlink ref="D450" r:id="rId851" display="https://www.youtube.com/watch?v=inpmzGJn2LU" xr:uid="{00000000-0004-0000-0000-000052030000}"/>
    <hyperlink ref="C450" r:id="rId852" tooltip="Hindu Gurus Lost an Opportunity to Convert Western Yoga Students into Hindus  #2" display="https://www.youtube.com/watch?v=inpmzGJn2LU" xr:uid="{00000000-0004-0000-0000-000053030000}"/>
    <hyperlink ref="D451" r:id="rId853" display="https://www.youtube.com/watch?v=wXoImJcJYxQ" xr:uid="{00000000-0004-0000-0000-000054030000}"/>
    <hyperlink ref="C451" r:id="rId854" tooltip="Rajiv Malhotra: How Yoga's Advanced Effects Depend on One's Worldview &amp; Lifestyle  #3" display="https://www.youtube.com/watch?v=wXoImJcJYxQ" xr:uid="{00000000-0004-0000-0000-000055030000}"/>
    <hyperlink ref="D452" r:id="rId855" display="https://www.youtube.com/watch?v=aASsLwbe6kY" xr:uid="{00000000-0004-0000-0000-000056030000}"/>
    <hyperlink ref="C452" r:id="rId856" tooltip="Is chanting Om a part of Yoga: Rajiv Malhotra" display="https://www.youtube.com/watch?v=aASsLwbe6kY" xr:uid="{00000000-0004-0000-0000-000057030000}"/>
    <hyperlink ref="D453" r:id="rId857" display="https://www.youtube.com/watch?v=bFIqLn3c85c" xr:uid="{00000000-0004-0000-0000-000058030000}"/>
    <hyperlink ref="C453" r:id="rId858" tooltip="Lets Create a &quot;Global Yoga Franchise&quot; with Lakhs of Teachers: Rajiv Malhotra #5" display="https://www.youtube.com/watch?v=bFIqLn3c85c" xr:uid="{00000000-0004-0000-0000-000059030000}"/>
    <hyperlink ref="D454" r:id="rId859" display="https://www.youtube.com/watch?v=PWZrF-TGsWo" xr:uid="{00000000-0004-0000-0000-00005A030000}"/>
    <hyperlink ref="C454" r:id="rId860" tooltip="What Should be India's Strategy for Leveraging Yoga: Rajiv Malhotra #6" display="https://www.youtube.com/watch?v=PWZrF-TGsWo" xr:uid="{00000000-0004-0000-0000-00005B030000}"/>
    <hyperlink ref="D455" r:id="rId861" display="https://www.youtube.com/watch?v=S2ePhtW_O5A" xr:uid="{00000000-0004-0000-0000-00005C030000}"/>
    <hyperlink ref="C455" r:id="rId862" tooltip="Rajiv Malhotra responds: What was the origin of Yoga  #7" display="https://www.youtube.com/watch?v=S2ePhtW_O5A" xr:uid="{00000000-0004-0000-0000-00005D030000}"/>
    <hyperlink ref="D456" r:id="rId863" display="https://www.youtube.com/watch?v=6aJLKt2nXsg" xr:uid="{00000000-0004-0000-0000-00005E030000}"/>
    <hyperlink ref="C456" r:id="rId864" tooltip="Rajiv Malhotra: Yoga is Much More Than Asanas Physical Aspect  #8" display="https://www.youtube.com/watch?v=6aJLKt2nXsg" xr:uid="{00000000-0004-0000-0000-00005F030000}"/>
    <hyperlink ref="D457" r:id="rId865" display="https://www.youtube.com/watch?v=tRgTeYpgv8c" xr:uid="{00000000-0004-0000-0000-000060030000}"/>
    <hyperlink ref="C457" r:id="rId866" tooltip="Rajiv Malhotra: Yoga Practitioners Must Also Understand its Philosophy Properly  #9" display="https://www.youtube.com/watch?v=tRgTeYpgv8c" xr:uid="{00000000-0004-0000-0000-000061030000}"/>
    <hyperlink ref="D458" r:id="rId867" display="https://www.youtube.com/watch?v=txsij6WXt8s" xr:uid="{00000000-0004-0000-0000-000062030000}"/>
    <hyperlink ref="C458" r:id="rId868" tooltip="Mutual Respect Between Hinduism &amp; Christianity is a One Way Street: Rajiv Malhotra" display="https://www.youtube.com/watch?v=txsij6WXt8s" xr:uid="{00000000-0004-0000-0000-000063030000}"/>
    <hyperlink ref="D459" r:id="rId869" display="https://www.youtube.com/watch?v=AefxKKTqv5I" xr:uid="{00000000-0004-0000-0000-000064030000}"/>
    <hyperlink ref="C459" r:id="rId870" tooltip="International Yoga Day, Philadelphia" display="https://www.youtube.com/watch?v=AefxKKTqv5I" xr:uid="{00000000-0004-0000-0000-000065030000}"/>
    <hyperlink ref="D460" r:id="rId871" display="https://www.youtube.com/watch?v=7gTT37SeSUc" xr:uid="{00000000-0004-0000-0000-000066030000}"/>
    <hyperlink ref="C460" r:id="rId872" tooltip="Rajiv Malhotra: Inner Awakening program integrates advaita inside with action outside" display="https://www.youtube.com/watch?v=7gTT37SeSUc" xr:uid="{00000000-0004-0000-0000-000067030000}"/>
    <hyperlink ref="D461" r:id="rId873" display="https://www.youtube.com/watch?v=o-395A-OrOQ" xr:uid="{00000000-0004-0000-0000-000068030000}"/>
    <hyperlink ref="C461" r:id="rId874" tooltip="Dharma gets Digested into &quot;Products&quot; of Western Universalism: Rajiv Malhotra #2" display="https://www.youtube.com/watch?v=o-395A-OrOQ" xr:uid="{00000000-0004-0000-0000-000069030000}"/>
    <hyperlink ref="D462" r:id="rId875" display="https://www.youtube.com/watch?v=qYA9DVNkOCA" xr:uid="{00000000-0004-0000-0000-00006A030000}"/>
    <hyperlink ref="C462" r:id="rId876" tooltip="Rajiv Malhotra: #1  Adhyatma-Vidya as inner science" display="https://www.youtube.com/watch?v=qYA9DVNkOCA" xr:uid="{00000000-0004-0000-0000-00006B030000}"/>
    <hyperlink ref="D463" r:id="rId877" display="https://www.youtube.com/watch?v=-JT1qlD0wPQ" xr:uid="{00000000-0004-0000-0000-00006C030000}"/>
    <hyperlink ref="C463" r:id="rId878" tooltip="Non-digestible Tension Points Between Dharmic &amp; Western Universal traditions" display="https://www.youtube.com/watch?v=-JT1qlD0wPQ" xr:uid="{00000000-0004-0000-0000-00006D030000}"/>
    <hyperlink ref="D464" r:id="rId879" display="https://www.youtube.com/watch?v=kSNHRGhGt_Y" xr:uid="{00000000-0004-0000-0000-00006E030000}"/>
    <hyperlink ref="C464" r:id="rId880" tooltip="Rajiv Malhotra: UTurn Stages of Appropriation  #6" display="https://www.youtube.com/watch?v=kSNHRGhGt_Y" xr:uid="{00000000-0004-0000-0000-00006F030000}"/>
    <hyperlink ref="D465" r:id="rId881" display="https://www.youtube.com/watch?v=adov37an6hU" xr:uid="{00000000-0004-0000-0000-000070030000}"/>
    <hyperlink ref="C465" r:id="rId882" tooltip="Rajiv Malhotra: #5  Westernized Indians Discomfort about Own Heritage" display="https://www.youtube.com/watch?v=adov37an6hU" xr:uid="{00000000-0004-0000-0000-000071030000}"/>
    <hyperlink ref="D466" r:id="rId883" display="https://www.youtube.com/watch?v=glBt8I5y1b8" xr:uid="{00000000-0004-0000-0000-000072030000}"/>
    <hyperlink ref="C466" r:id="rId884" tooltip="Rajiv Malhotra: #4  Destructive Effect of Digestion" display="https://www.youtube.com/watch?v=glBt8I5y1b8" xr:uid="{00000000-0004-0000-0000-000073030000}"/>
    <hyperlink ref="D467" r:id="rId885" display="https://www.youtube.com/watch?v=a_HGSrmF_8w" xr:uid="{00000000-0004-0000-0000-000074030000}"/>
    <hyperlink ref="C467" r:id="rId886" tooltip="Leftist Control of Mainstream Media is Biased: Rajiv Malhotra, BLR Lit Fest" display="https://www.youtube.com/watch?v=a_HGSrmF_8w" xr:uid="{00000000-0004-0000-0000-000075030000}"/>
    <hyperlink ref="D468" r:id="rId887" display="https://www.youtube.com/watch?v=Kfqplhug-eA" xr:uid="{00000000-0004-0000-0000-000076030000}"/>
    <hyperlink ref="C468" r:id="rId888" tooltip="Rajiv Malhotra Intl Day of Yoga, Philadelphia: #1 Defining Yoga &amp; Relation to Dharma" display="https://www.youtube.com/watch?v=Kfqplhug-eA" xr:uid="{00000000-0004-0000-0000-000077030000}"/>
    <hyperlink ref="D469" r:id="rId889" display="https://www.youtube.com/watch?v=AgRVHML48XM" xr:uid="{00000000-0004-0000-0000-000078030000}"/>
    <hyperlink ref="C469" r:id="rId890" tooltip="Rajiv Malhotra at Intl Day of Yoga, Philadelphia: #2  Should OM be removed from Yoga" display="https://www.youtube.com/watch?v=AgRVHML48XM" xr:uid="{00000000-0004-0000-0000-000079030000}"/>
    <hyperlink ref="D470" r:id="rId891" display="https://www.youtube.com/watch?v=2Hmcjz_IH8I" xr:uid="{00000000-0004-0000-0000-00007A030000}"/>
    <hyperlink ref="C470" r:id="rId892" tooltip="Rajiv Malhotra at Intl Day of Yoga, Philadelphia:  #3  Scope of Yoga" display="https://www.youtube.com/watch?v=2Hmcjz_IH8I" xr:uid="{00000000-0004-0000-0000-00007B030000}"/>
    <hyperlink ref="D471" r:id="rId893" display="https://www.youtube.com/watch?v=xuKnWRKpLyM" xr:uid="{00000000-0004-0000-0000-00007C030000}"/>
    <hyperlink ref="C471" r:id="rId894" tooltip="Rajiv Malhotra at Intl Day of Yoga, Philadelphia: #4  Is Yoga a religion or science" display="https://www.youtube.com/watch?v=xuKnWRKpLyM" xr:uid="{00000000-0004-0000-0000-00007D030000}"/>
    <hyperlink ref="D472" r:id="rId895" display="https://www.youtube.com/watch?v=2U1DVGO8vo4" xr:uid="{00000000-0004-0000-0000-00007E030000}"/>
    <hyperlink ref="C472" r:id="rId896" tooltip="Rajiv Malhotra at Intl Day of Yoga, Philadelphia: #6  Yoga Asana for Schools" display="https://www.youtube.com/watch?v=2U1DVGO8vo4" xr:uid="{00000000-0004-0000-0000-00007F030000}"/>
    <hyperlink ref="D473" r:id="rId897" display="https://www.youtube.com/watch?v=xhcu0nbcfy0" xr:uid="{00000000-0004-0000-0000-000080030000}"/>
    <hyperlink ref="C473" r:id="rId898" tooltip="Rajiv Malhotra:  क्या हिन्दू धर्म और ईसाई रिलिजन समान हैं" display="https://www.youtube.com/watch?v=xhcu0nbcfy0" xr:uid="{00000000-0004-0000-0000-000081030000}"/>
    <hyperlink ref="D474" r:id="rId899" display="https://www.youtube.com/watch?v=lJLoAHZxMWE" xr:uid="{00000000-0004-0000-0000-000082030000}"/>
    <hyperlink ref="C474" r:id="rId900" tooltip="Rajiv Malhotra fb LIVE 10: Keynote address at first ever 'Swadeshi Indology' Conference" display="https://www.youtube.com/watch?v=lJLoAHZxMWE" xr:uid="{00000000-0004-0000-0000-000083030000}"/>
    <hyperlink ref="D475" r:id="rId901" display="https://www.youtube.com/watch?v=dSKwv3KOvN8" xr:uid="{00000000-0004-0000-0000-000084030000}"/>
    <hyperlink ref="C475" r:id="rId902" tooltip="Rajiv Malhotra at Intl Day of Yoga, Philadelphia: #7  Yoga philosophy is based on nature of Self" display="https://www.youtube.com/watch?v=dSKwv3KOvN8" xr:uid="{00000000-0004-0000-0000-000085030000}"/>
    <hyperlink ref="D476" r:id="rId903" display="https://www.youtube.com/watch?v=t5tjD9qq-98" xr:uid="{00000000-0004-0000-0000-000086030000}"/>
    <hyperlink ref="C476" r:id="rId904" tooltip="Rajiv Malhotra at Intl Day of Yoga, Philadelphia: #8  Yoga solves many kinds of issues" display="https://www.youtube.com/watch?v=t5tjD9qq-98" xr:uid="{00000000-0004-0000-0000-000087030000}"/>
    <hyperlink ref="D477" r:id="rId905" display="https://www.youtube.com/watch?v=LEotomBnsQk" xr:uid="{00000000-0004-0000-0000-000088030000}"/>
    <hyperlink ref="C477" r:id="rId906" tooltip="Rajiv Malhotra: भारतीय स्वयं ज़िम्मेदारी लें, दूसरों पर न निर्भर हों" display="https://www.youtube.com/watch?v=LEotomBnsQk" xr:uid="{00000000-0004-0000-0000-000089030000}"/>
    <hyperlink ref="D478" r:id="rId907" display="https://www.youtube.com/watch?v=tpUBWJjtzrA" xr:uid="{00000000-0004-0000-0000-00008A030000}"/>
    <hyperlink ref="C478" r:id="rId908" tooltip="Rajiv Malhotra: BARC 2_True and verifiable history of Indian science &amp; technology" display="https://www.youtube.com/watch?v=tpUBWJjtzrA" xr:uid="{00000000-0004-0000-0000-00008B030000}"/>
    <hyperlink ref="D479" r:id="rId909" display="https://www.youtube.com/watch?v=Cuelsn9VyZQ" xr:uid="{00000000-0004-0000-0000-00008C030000}"/>
    <hyperlink ref="C479" r:id="rId910" tooltip="Quackery &amp; Chauvinism Can Spoil the Reputation of Scientific Work. #1" display="https://www.youtube.com/watch?v=Cuelsn9VyZQ" xr:uid="{00000000-0004-0000-0000-00008D030000}"/>
    <hyperlink ref="D480" r:id="rId911" display="https://www.youtube.com/watch?v=IQCY6tVgZ9s" xr:uid="{00000000-0004-0000-0000-00008E030000}"/>
    <hyperlink ref="C480" r:id="rId912" tooltip="Rajiv Malhotra: BARC 3_Yoga claims there is an inner science Adhyatma Vidya that is verifiable" display="https://www.youtube.com/watch?v=IQCY6tVgZ9s" xr:uid="{00000000-0004-0000-0000-00008F030000}"/>
    <hyperlink ref="D481" r:id="rId913" display="https://www.youtube.com/watch?v=xVrbpqr1LEE" xr:uid="{00000000-0004-0000-0000-000090030000}"/>
    <hyperlink ref="C481" r:id="rId914" tooltip="Rajiv Malhotra at Intl Day of Yoga, Philadelphia: #5 योग का स्वामित्व किसके पास है" display="https://www.youtube.com/watch?v=xVrbpqr1LEE" xr:uid="{00000000-0004-0000-0000-000091030000}"/>
    <hyperlink ref="D482" r:id="rId915" display="https://www.youtube.com/watch?v=kZVT_WU4Pm4" xr:uid="{00000000-0004-0000-0000-000092030000}"/>
    <hyperlink ref="C482" r:id="rId916" tooltip="Inaugural Address by Prof. V.N. Jha (First Swadeshi Indology Conference)" display="https://www.youtube.com/watch?v=kZVT_WU4Pm4" xr:uid="{00000000-0004-0000-0000-000093030000}"/>
    <hyperlink ref="D483" r:id="rId917" display="https://www.youtube.com/watch?v=5HrBZvxcPmY" xr:uid="{00000000-0004-0000-0000-000094030000}"/>
    <hyperlink ref="C483" r:id="rId918" tooltip="Swadeshi Indology Conference - Closing Comments by Rajiv Malhotra" display="https://www.youtube.com/watch?v=5HrBZvxcPmY" xr:uid="{00000000-0004-0000-0000-000095030000}"/>
    <hyperlink ref="D484" r:id="rId919" display="https://www.youtube.com/watch?v=KdiEMEbTV1M" xr:uid="{00000000-0004-0000-0000-000096030000}"/>
    <hyperlink ref="C484" r:id="rId920" tooltip="Swadeshi Indology Conference: Prof Makarand Paranjape (JNU) on Ambedkarism and Islam" display="https://www.youtube.com/watch?v=KdiEMEbTV1M" xr:uid="{00000000-0004-0000-0000-000097030000}"/>
    <hyperlink ref="D485" r:id="rId921" display="https://www.youtube.com/watch?v=9Zummy0j6Ws" xr:uid="{00000000-0004-0000-0000-000098030000}"/>
    <hyperlink ref="C485" r:id="rId922" tooltip="Welcome Speech by Prof Kannan - First Swadeshi Indology Conference" display="https://www.youtube.com/watch?v=9Zummy0j6Ws" xr:uid="{00000000-0004-0000-0000-000099030000}"/>
    <hyperlink ref="D486" r:id="rId923" display="https://www.youtube.com/watch?v=9VsQzAI5PLo" xr:uid="{00000000-0004-0000-0000-00009A030000}"/>
    <hyperlink ref="C486" r:id="rId924" tooltip="First Swadeshi Indology Conference: Inauguration and Felicitation" display="https://www.youtube.com/watch?v=9VsQzAI5PLo" xr:uid="{00000000-0004-0000-0000-00009B030000}"/>
    <hyperlink ref="D487" r:id="rId925" display="https://www.youtube.com/watch?v=ZwiLQGKP--A" xr:uid="{00000000-0004-0000-0000-00009C030000}"/>
    <hyperlink ref="C487" r:id="rId926" tooltip="Swadeshi Indology Conference - Vote of Thanks by Prof Jalihal" display="https://www.youtube.com/watch?v=ZwiLQGKP--A" xr:uid="{00000000-0004-0000-0000-00009D030000}"/>
    <hyperlink ref="D488" r:id="rId927" display="https://www.youtube.com/watch?v=fmVDyQnLFe4" xr:uid="{00000000-0004-0000-0000-00009E030000}"/>
    <hyperlink ref="C488" r:id="rId928" tooltip="Rajiv: BARC 4_Adhyatma vidya is empirical inner science, different from external hard sciences" display="https://www.youtube.com/watch?v=fmVDyQnLFe4" xr:uid="{00000000-0004-0000-0000-00009F030000}"/>
    <hyperlink ref="D489" r:id="rId929" display="https://www.youtube.com/watch?v=ohUG8LIy7Cs" xr:uid="{00000000-0004-0000-0000-0000A0030000}"/>
    <hyperlink ref="C489" r:id="rId930" tooltip="Rajiv Malhotra: BARC 5_Indian tradition ensures no conflict between science &amp; religion" display="https://www.youtube.com/watch?v=ohUG8LIy7Cs" xr:uid="{00000000-0004-0000-0000-0000A1030000}"/>
    <hyperlink ref="D490" r:id="rId931" display="https://www.youtube.com/watch?v=WfJvOgXp9SM" xr:uid="{00000000-0004-0000-0000-0000A2030000}"/>
    <hyperlink ref="C490" r:id="rId932" tooltip="Rajiv Malhotra: BARC 6_ Colonizers left but the Indian mind is still colonized" display="https://www.youtube.com/watch?v=WfJvOgXp9SM" xr:uid="{00000000-0004-0000-0000-0000A3030000}"/>
    <hyperlink ref="D491" r:id="rId933" display="https://www.youtube.com/watch?v=_vKbwIOfXy0" xr:uid="{00000000-0004-0000-0000-0000A4030000}"/>
    <hyperlink ref="C491" r:id="rId934" tooltip="Rajiv Malhotra: BARC 7_Indian ideas have been plagiarized &amp; appropriated by the West" display="https://www.youtube.com/watch?v=_vKbwIOfXy0" xr:uid="{00000000-0004-0000-0000-0000A5030000}"/>
    <hyperlink ref="D492" r:id="rId935" display="https://www.youtube.com/watch?v=NNu6sJz2cPI" xr:uid="{00000000-0004-0000-0000-0000A6030000}"/>
    <hyperlink ref="C492" r:id="rId936" tooltip="Rajiv Malhotra: BARC 8_ Swami Vivekananda influenced Nikola Tesla" display="https://www.youtube.com/watch?v=NNu6sJz2cPI" xr:uid="{00000000-0004-0000-0000-0000A7030000}"/>
    <hyperlink ref="D493" r:id="rId937" display="https://www.youtube.com/watch?v=Deab_JE4fv4" xr:uid="{00000000-0004-0000-0000-0000A8030000}"/>
    <hyperlink ref="C493" r:id="rId938" tooltip="Rajiv: BARC 9_ How Herb Benson and Stephen Laberge have appropriated ideas from Indian mind sciences" display="https://www.youtube.com/watch?v=Deab_JE4fv4" xr:uid="{00000000-0004-0000-0000-0000A9030000}"/>
    <hyperlink ref="D494" r:id="rId939" display="https://www.youtube.com/watch?v=GiNhw1WJNXc" xr:uid="{00000000-0004-0000-0000-0000AA030000}"/>
    <hyperlink ref="C494" r:id="rId940" tooltip="Rajiv Malhotra: BARC 10_Indian Philosophy is the only one compatible with Quantum Physics" display="https://www.youtube.com/watch?v=GiNhw1WJNXc" xr:uid="{00000000-0004-0000-0000-0000AB030000}"/>
    <hyperlink ref="D495" r:id="rId941" display="https://www.youtube.com/watch?v=NRep5rGd_FU" xr:uid="{00000000-0004-0000-0000-0000AC030000}"/>
    <hyperlink ref="C495" r:id="rId942" tooltip="Rajiv Malhotra: BARC 12_Why difference and diversity should be preserved" display="https://www.youtube.com/watch?v=NRep5rGd_FU" xr:uid="{00000000-0004-0000-0000-0000AD030000}"/>
    <hyperlink ref="D496" r:id="rId943" display="https://www.youtube.com/watch?v=gF2CbaL7t6g" xr:uid="{00000000-0004-0000-0000-0000AE030000}"/>
    <hyperlink ref="C496" r:id="rId944" tooltip="Rajiv Malhotra: Harvard Video Proves Their Infiltration of Kumbh Mela (with Hindi Subtitles)" display="https://www.youtube.com/watch?v=gF2CbaL7t6g" xr:uid="{00000000-0004-0000-0000-0000AF030000}"/>
    <hyperlink ref="D497" r:id="rId945" display="https://www.youtube.com/watch?v=GB9g4sKWR0M" xr:uid="{00000000-0004-0000-0000-0000B0030000}"/>
    <hyperlink ref="C497" r:id="rId946" tooltip="Role of Organizations Like The Hindu American Foundation (HAF): Rajiv Malhotra #1" display="https://www.youtube.com/watch?v=GB9g4sKWR0M" xr:uid="{00000000-0004-0000-0000-0000B1030000}"/>
    <hyperlink ref="D498" r:id="rId947" display="https://www.youtube.com/watch?v=AB0KeX_0T2I" xr:uid="{00000000-0004-0000-0000-0000B2030000}"/>
    <hyperlink ref="C498" r:id="rId948" tooltip="Rajiv Malhotra's Hard-hitting Response to False Charges of Plagiarism #2" display="https://www.youtube.com/watch?v=AB0KeX_0T2I" xr:uid="{00000000-0004-0000-0000-0000B3030000}"/>
    <hyperlink ref="D499" r:id="rId949" display="https://www.youtube.com/watch?v=VDqAX3plBww" xr:uid="{00000000-0004-0000-0000-0000B4030000}"/>
    <hyperlink ref="C499" r:id="rId950" tooltip="Rajiv Malhotra on Obama administration's effect on curtailing violence against Black people #3" display="https://www.youtube.com/watch?v=VDqAX3plBww" xr:uid="{00000000-0004-0000-0000-0000B5030000}"/>
    <hyperlink ref="D500" r:id="rId951" display="https://www.youtube.com/watch?v=Hqx5Pfe-4NI" xr:uid="{00000000-0004-0000-0000-0000B6030000}"/>
    <hyperlink ref="C500" r:id="rId952" tooltip="Indian Social Sciences Scholars are the New Elites: Rajiv Malhotra #4" display="https://www.youtube.com/watch?v=Hqx5Pfe-4NI" xr:uid="{00000000-0004-0000-0000-0000B7030000}"/>
    <hyperlink ref="D501" r:id="rId953" display="https://www.youtube.com/watch?v=rAWCL2ENS90" xr:uid="{00000000-0004-0000-0000-0000B8030000}"/>
    <hyperlink ref="C501" r:id="rId954" tooltip="Rajiv Malhotra: Importance of Knowledge Percolating to the Lower Strata #5" display="https://www.youtube.com/watch?v=rAWCL2ENS90" xr:uid="{00000000-0004-0000-0000-0000B9030000}"/>
    <hyperlink ref="D502" r:id="rId955" display="https://www.youtube.com/watch?v=47hxgUfQ8jo" xr:uid="{00000000-0004-0000-0000-0000BA030000}"/>
    <hyperlink ref="C502" r:id="rId956" tooltip="Ambedkar and The Origins of 'Left Wing' 'Right Wing' #6" display="https://www.youtube.com/watch?v=47hxgUfQ8jo" xr:uid="{00000000-0004-0000-0000-0000BB030000}"/>
    <hyperlink ref="D503" r:id="rId957" display="https://www.youtube.com/watch?v=EMznloyYysU" xr:uid="{00000000-0004-0000-0000-0000BC030000}"/>
    <hyperlink ref="C503" r:id="rId958" tooltip="Harvard Video Proves Their Infiltration of Kumbh Mela: Rajiv Malhotra" display="https://www.youtube.com/watch?v=EMznloyYysU" xr:uid="{00000000-0004-0000-0000-0000BD030000}"/>
    <hyperlink ref="D504" r:id="rId959" display="https://www.youtube.com/watch?v=Xsq9jAEpAY8" xr:uid="{00000000-0004-0000-0000-0000BE030000}"/>
    <hyperlink ref="C504" r:id="rId960" tooltip="Supreme Court Lawyer Monika Arora Explains Lawsuit Against Wendy Doniger’s Book" display="https://www.youtube.com/watch?v=Xsq9jAEpAY8" xr:uid="{00000000-0004-0000-0000-0000BF030000}"/>
    <hyperlink ref="D505" r:id="rId961" display="https://www.youtube.com/watch?v=-HWLO-7d98U" xr:uid="{00000000-0004-0000-0000-0000C0030000}"/>
    <hyperlink ref="C505" r:id="rId962" tooltip="Rajiv Malhotra on NewsX Channel: Hinduphobia, Breaking India forces &amp; Kashmir problem" display="https://www.youtube.com/watch?v=-HWLO-7d98U" xr:uid="{00000000-0004-0000-0000-0000C1030000}"/>
    <hyperlink ref="D506" r:id="rId963" display="https://www.youtube.com/watch?v=xAx9rKxKjCk" xr:uid="{00000000-0004-0000-0000-0000C2030000}"/>
    <hyperlink ref="C506" r:id="rId964" tooltip="Rajiv Malhotra on Literarisation #7" display="https://www.youtube.com/watch?v=xAx9rKxKjCk" xr:uid="{00000000-0004-0000-0000-0000C3030000}"/>
    <hyperlink ref="D507" r:id="rId965" display="https://www.youtube.com/watch?v=pIn71L7Kv9Q" xr:uid="{00000000-0004-0000-0000-0000C4030000}"/>
    <hyperlink ref="C507" r:id="rId966" tooltip="Rajiv Malhotra: The Invisible Fence Syndrome #9" display="https://www.youtube.com/watch?v=pIn71L7Kv9Q" xr:uid="{00000000-0004-0000-0000-0000C5030000}"/>
    <hyperlink ref="D508" r:id="rId967" display="https://www.youtube.com/watch?v=9oRLNbl-DxI" xr:uid="{00000000-0004-0000-0000-0000C6030000}"/>
    <hyperlink ref="C508" r:id="rId968" tooltip="Why the Hindu Community has Failed to Confront Hinduphobia #1" display="https://www.youtube.com/watch?v=9oRLNbl-DxI" xr:uid="{00000000-0004-0000-0000-0000C7030000}"/>
    <hyperlink ref="D509" r:id="rId969" display="https://www.youtube.com/watch?v=ZhuUYD3QvB8" xr:uid="{00000000-0004-0000-0000-0000C8030000}"/>
    <hyperlink ref="C509" r:id="rId970" tooltip="Rajiv Malhotra: The Need For Hindu Viewpoint in Mainstream Media #2" display="https://www.youtube.com/watch?v=ZhuUYD3QvB8" xr:uid="{00000000-0004-0000-0000-0000C9030000}"/>
    <hyperlink ref="D510" r:id="rId971" display="https://www.youtube.com/watch?v=G2ke7Higm-Y" xr:uid="{00000000-0004-0000-0000-0000CA030000}"/>
    <hyperlink ref="C510" r:id="rId972" tooltip="Rajiv Malhotra's Encounter with a Hinduphobic Professor from Univ of Chicago #3" display="https://www.youtube.com/watch?v=G2ke7Higm-Y" xr:uid="{00000000-0004-0000-0000-0000CB030000}"/>
    <hyperlink ref="D511" r:id="rId973" display="https://www.youtube.com/watch?v=FTdLV7hcCvI" xr:uid="{00000000-0004-0000-0000-0000CC030000}"/>
    <hyperlink ref="C511" r:id="rId974" tooltip="Removing Caste Discrimination in India: Rajiv Malhotra #4" display="https://www.youtube.com/watch?v=FTdLV7hcCvI" xr:uid="{00000000-0004-0000-0000-0000CD030000}"/>
    <hyperlink ref="D512" r:id="rId975" display="https://www.youtube.com/watch?v=FQ3dpY5j5y8" xr:uid="{00000000-0004-0000-0000-0000CE030000}"/>
    <hyperlink ref="C512" r:id="rId976" tooltip="Rajiv Malhotra: Why the Western Labels of 'Left' &amp; 'Right' Do Not Apply to Hinduism #5" display="https://www.youtube.com/watch?v=FQ3dpY5j5y8" xr:uid="{00000000-0004-0000-0000-0000CF030000}"/>
    <hyperlink ref="D513" r:id="rId977" display="https://www.youtube.com/watch?v=iGqKIfGTc-s" xr:uid="{00000000-0004-0000-0000-0000D0030000}"/>
    <hyperlink ref="C513" r:id="rId978" tooltip="Rajiv Malhotra's Responds to Disruption by Hinduphobic Mob &amp; Condemns All Forms of Xenophobia #6" display="https://www.youtube.com/watch?v=iGqKIfGTc-s" xr:uid="{00000000-0004-0000-0000-0000D1030000}"/>
    <hyperlink ref="D514" r:id="rId979" display="https://www.youtube.com/watch?v=ejkbEib1Otk" xr:uid="{00000000-0004-0000-0000-0000D2030000}"/>
    <hyperlink ref="C514" r:id="rId980" tooltip="Americanization of The Indian Elite: Rajiv Malhotra #8" display="https://www.youtube.com/watch?v=ejkbEib1Otk" xr:uid="{00000000-0004-0000-0000-0000D3030000}"/>
    <hyperlink ref="D515" r:id="rId981" display="https://www.youtube.com/watch?v=4PxIlOKBbng" xr:uid="{00000000-0004-0000-0000-0000D4030000}"/>
    <hyperlink ref="C515" r:id="rId982" tooltip="Rajiv Malhotra: Impact of Aryan-Dravidian Theory in South India #1" display="https://www.youtube.com/watch?v=4PxIlOKBbng" xr:uid="{00000000-0004-0000-0000-0000D5030000}"/>
    <hyperlink ref="D516" r:id="rId983" display="https://www.youtube.com/watch?v=9fu_xDvkBMk" xr:uid="{00000000-0004-0000-0000-0000D6030000}"/>
    <hyperlink ref="C516" r:id="rId984" tooltip="Rajiv Malhotra: The Promise &amp; the Concerns Around Computational Linguistics #2" display="https://www.youtube.com/watch?v=9fu_xDvkBMk" xr:uid="{00000000-0004-0000-0000-0000D7030000}"/>
    <hyperlink ref="D517" r:id="rId985" display="https://www.youtube.com/watch?v=s_eR4_6kip8" xr:uid="{00000000-0004-0000-0000-0000D8030000}"/>
    <hyperlink ref="C517" r:id="rId986" tooltip="An Analyst of the 'Industry of Indology&quot;, Rajiv Malhotra  #3" display="https://www.youtube.com/watch?v=s_eR4_6kip8" xr:uid="{00000000-0004-0000-0000-0000D9030000}"/>
    <hyperlink ref="D518" r:id="rId987" display="https://www.youtube.com/watch?v=C-AklzjB96w" xr:uid="{00000000-0004-0000-0000-0000DA030000}"/>
    <hyperlink ref="C518" r:id="rId988" tooltip="Rajiv Malhotra: Who Defines Sacred and How to Experience It #4" display="https://www.youtube.com/watch?v=C-AklzjB96w" xr:uid="{00000000-0004-0000-0000-0000DB030000}"/>
    <hyperlink ref="D519" r:id="rId989" display="https://www.youtube.com/watch?v=CLCX0mlWjw0" xr:uid="{00000000-0004-0000-0000-0000DC030000}"/>
    <hyperlink ref="C519" r:id="rId990" tooltip="How the Britishers Created Caste-based Fault Lines in India  #5" display="https://www.youtube.com/watch?v=CLCX0mlWjw0" xr:uid="{00000000-0004-0000-0000-0000DD030000}"/>
    <hyperlink ref="D520" r:id="rId991" display="https://www.youtube.com/watch?v=5XqO9FCH3Xk" xr:uid="{00000000-0004-0000-0000-0000DE030000}"/>
    <hyperlink ref="C520" r:id="rId992" tooltip="Rajiv Malhotra: The Book 'Battle for Sanskrit' &amp; what happened to the Sringeri Mutt Project #6" display="https://www.youtube.com/watch?v=5XqO9FCH3Xk" xr:uid="{00000000-0004-0000-0000-0000DF030000}"/>
    <hyperlink ref="D521" r:id="rId993" display="https://www.youtube.com/watch?v=4xWwhXcAjhU" xr:uid="{00000000-0004-0000-0000-0000E0030000}"/>
    <hyperlink ref="C521" r:id="rId994" tooltip="Analysis of Pollock's &quot;Death of Sanskrit&quot; thesis - 2 paper presentations" display="https://www.youtube.com/watch?v=4xWwhXcAjhU" xr:uid="{00000000-0004-0000-0000-0000E1030000}"/>
    <hyperlink ref="D522" r:id="rId995" display="https://www.youtube.com/watch?v=KStzrk3h76o" xr:uid="{00000000-0004-0000-0000-0000E2030000}"/>
    <hyperlink ref="C522" r:id="rId996" tooltip="Rajiv Malhotra's comments and Q&amp;A on &quot;Death of Sanskrit&quot; Thesis" display="https://www.youtube.com/watch?v=KStzrk3h76o" xr:uid="{00000000-0004-0000-0000-0000E3030000}"/>
    <hyperlink ref="D523" r:id="rId997" display="https://www.youtube.com/watch?v=udY03G3fVJQ" xr:uid="{00000000-0004-0000-0000-0000E4030000}"/>
    <hyperlink ref="C523" r:id="rId998" tooltip="Rajiv Malhotra: I will do the Purvapaksha &amp; Traditional Scholars Should do Uttarpaksa #7" display="https://www.youtube.com/watch?v=udY03G3fVJQ" xr:uid="{00000000-0004-0000-0000-0000E5030000}"/>
    <hyperlink ref="D524" r:id="rId999" display="https://www.youtube.com/watch?v=1UT4aCq24wA" xr:uid="{00000000-0004-0000-0000-0000E6030000}"/>
    <hyperlink ref="C524" r:id="rId1000" tooltip="Rajiv Malhotra: Lack of Rigor in Indian Academia &amp; the Removal of Sacred from Sanskrit #9" display="https://www.youtube.com/watch?v=1UT4aCq24wA" xr:uid="{00000000-0004-0000-0000-0000E7030000}"/>
    <hyperlink ref="D525" r:id="rId1001" display="https://www.youtube.com/watch?v=JkMKDP2BOlw&amp;t=169s" xr:uid="{00000000-0004-0000-0000-0000E8030000}"/>
    <hyperlink ref="C525" r:id="rId1002" tooltip="Pollock’s Position on Sastras - Surya K" display="https://www.youtube.com/watch?v=JkMKDP2BOlw&amp;t=169s" xr:uid="{00000000-0004-0000-0000-0000E9030000}"/>
    <hyperlink ref="D526" r:id="rId1003" display="https://www.youtube.com/watch?v=a6bj2Qddmzk" xr:uid="{00000000-0004-0000-0000-0000EA030000}"/>
    <hyperlink ref="C526" r:id="rId1004" tooltip="Critique of Pollock's Position on The Science of Sastras - 2 Paper Presentations" display="https://www.youtube.com/watch?v=a6bj2Qddmzk" xr:uid="{00000000-0004-0000-0000-0000EB030000}"/>
    <hyperlink ref="D527" r:id="rId1005" display="https://www.youtube.com/watch?v=qEJJIhs02cI" xr:uid="{00000000-0004-0000-0000-0000EC030000}"/>
    <hyperlink ref="C527" r:id="rId1006" tooltip="Prof. Ramanujan's comments and Q&amp;A on the two papers on science of Sastra" display="https://www.youtube.com/watch?v=qEJJIhs02cI" xr:uid="{00000000-0004-0000-0000-0000ED030000}"/>
    <hyperlink ref="D528" r:id="rId1007" display="https://www.youtube.com/watch?v=v2dy-2T9kRE" xr:uid="{00000000-0004-0000-0000-0000EE030000}"/>
    <hyperlink ref="C528" r:id="rId1008" tooltip="Misrepresentations in Pollock’s Sastra paper - 2 Paper Presentations" display="https://www.youtube.com/watch?v=v2dy-2T9kRE" xr:uid="{00000000-0004-0000-0000-0000EF030000}"/>
    <hyperlink ref="D529" r:id="rId1009" display="https://www.youtube.com/watch?v=REfOblHmn6Q" xr:uid="{00000000-0004-0000-0000-0000F0030000}"/>
    <hyperlink ref="C529" r:id="rId1010" tooltip="Comments on two papers on misrepresentations in Pollock’s Sastra paper: Prof. VN Jha" display="https://www.youtube.com/watch?v=REfOblHmn6Q" xr:uid="{00000000-0004-0000-0000-0000F1030000}"/>
    <hyperlink ref="D530" r:id="rId1011" display="https://www.youtube.com/watch?v=8Fyp5gw_HGc&amp;t=19s" xr:uid="{00000000-0004-0000-0000-0000F2030000}"/>
    <hyperlink ref="C530" r:id="rId1012" tooltip="Rajiv Malhotra and others in discussion on Pollock's position on Sastras" display="https://www.youtube.com/watch?v=8Fyp5gw_HGc&amp;t=19s" xr:uid="{00000000-0004-0000-0000-0000F3030000}"/>
    <hyperlink ref="D531" r:id="rId1013" display="https://www.youtube.com/watch?v=xl6nyKVDNCQ" xr:uid="{00000000-0004-0000-0000-0000F4030000}"/>
    <hyperlink ref="C531" r:id="rId1014" tooltip="Rajiv Malhotra fb LIVE 11: Strategy of Infinity Foundation India &amp; How it will Transform India" display="https://www.youtube.com/watch?v=xl6nyKVDNCQ" xr:uid="{00000000-0004-0000-0000-0000F5030000}"/>
    <hyperlink ref="D532" r:id="rId1015" display="https://www.youtube.com/watch?v=ll-fhgVbj1I" xr:uid="{00000000-0004-0000-0000-0000F6030000}"/>
    <hyperlink ref="C532" r:id="rId1016" tooltip="Rajiv Malhotra: Importance of Sacredness in Indian Civilization #8" display="https://www.youtube.com/watch?v=ll-fhgVbj1I" xr:uid="{00000000-0004-0000-0000-0000F7030000}"/>
    <hyperlink ref="D533" r:id="rId1017" display="https://www.youtube.com/watch?v=1uNyxmccf1U" xr:uid="{00000000-0004-0000-0000-0000F8030000}"/>
    <hyperlink ref="C533" r:id="rId1018" tooltip="Rajiv Malhotra's Unique Position to Critique Western Indology #1" display="https://www.youtube.com/watch?v=1uNyxmccf1U" xr:uid="{00000000-0004-0000-0000-0000F9030000}"/>
    <hyperlink ref="D534" r:id="rId1019" display="https://www.youtube.com/watch?v=NMCXHN1fW9k" xr:uid="{00000000-0004-0000-0000-0000FA030000}"/>
    <hyperlink ref="C534" r:id="rId1020" tooltip="Rajiv Malhotra: What is Our Response to Murty Classical Library 500 Volume Project #3" display="https://www.youtube.com/watch?v=NMCXHN1fW9k" xr:uid="{00000000-0004-0000-0000-0000FB030000}"/>
    <hyperlink ref="D535" r:id="rId1021" display="https://www.youtube.com/watch?v=NeCQOUox8zc" xr:uid="{00000000-0004-0000-0000-0000FC030000}"/>
    <hyperlink ref="C535" r:id="rId1022" tooltip="Making Sanskrit Mainstream: Rajiv Malhotra's Vision  #4" display="https://www.youtube.com/watch?v=NeCQOUox8zc" xr:uid="{00000000-0004-0000-0000-0000FD030000}"/>
    <hyperlink ref="D536" r:id="rId1023" display="https://www.youtube.com/watch?v=3vhgcNKVRgY" xr:uid="{00000000-0004-0000-0000-0000FE030000}"/>
    <hyperlink ref="C536" r:id="rId1024" tooltip="Rajiv Malhotra: How Devdutt Pattanaik is Facilitating Digestion by Turning Our Itihas into Myth  #5" display="https://www.youtube.com/watch?v=3vhgcNKVRgY" xr:uid="{00000000-0004-0000-0000-0000FF030000}"/>
    <hyperlink ref="D537" r:id="rId1025" display="https://www.youtube.com/watch?v=gPdm-EF13GU" xr:uid="{00000000-0004-0000-0000-000000040000}"/>
    <hyperlink ref="C537" r:id="rId1026" tooltip="Prof Girish Nath Jha &amp; Rajiv Malhotra on the Decline of Sanskrit During Colonial Times  #6" display="https://www.youtube.com/watch?v=gPdm-EF13GU" xr:uid="{00000000-0004-0000-0000-000001040000}"/>
    <hyperlink ref="D538" r:id="rId1027" display="https://www.youtube.com/watch?v=wYCmU0vaKvc" xr:uid="{00000000-0004-0000-0000-000002040000}"/>
    <hyperlink ref="C538" r:id="rId1028" tooltip="Loss of Purvapaksha Tradition Led to The Decline of Indian Civilization  #7" display="https://www.youtube.com/watch?v=wYCmU0vaKvc" xr:uid="{00000000-0004-0000-0000-000003040000}"/>
    <hyperlink ref="D539" r:id="rId1029" display="https://www.youtube.com/watch?v=wu_ONpNjikY" xr:uid="{00000000-0004-0000-0000-000004040000}"/>
    <hyperlink ref="C539" r:id="rId1030" tooltip="If Dravidianism can be debunked, AIT will become irrelevant by Rajiv Malhotra #8" display="https://www.youtube.com/watch?v=wu_ONpNjikY" xr:uid="{00000000-0004-0000-0000-000005040000}"/>
    <hyperlink ref="D540" r:id="rId1031" display="https://www.youtube.com/watch?v=6ufhk6JL8x8" xr:uid="{00000000-0004-0000-0000-000006040000}"/>
    <hyperlink ref="C540" r:id="rId1032" tooltip="BFS Book Cover, &quot;Sir William Jones &amp; The Pandits&quot;  #2" display="https://www.youtube.com/watch?v=6ufhk6JL8x8" xr:uid="{00000000-0004-0000-0000-000007040000}"/>
    <hyperlink ref="D541" r:id="rId1033" display="https://www.youtube.com/watch?v=S9RImbEoWYA" xr:uid="{00000000-0004-0000-0000-000008040000}"/>
    <hyperlink ref="C541" r:id="rId1034" tooltip="Rajiv Malhotra Argues for Continually Updating the Purvapaksha Tradition  #9" display="https://www.youtube.com/watch?v=S9RImbEoWYA" xr:uid="{00000000-0004-0000-0000-000009040000}"/>
    <hyperlink ref="D542" r:id="rId1035" display="https://www.youtube.com/watch?v=D7yIybTWmmU" xr:uid="{00000000-0004-0000-0000-00000A040000}"/>
    <hyperlink ref="C542" r:id="rId1036" tooltip="Prof Upender Rao: Evidence of Sanskrit Being Part of Popular Culture  #11" display="https://www.youtube.com/watch?v=D7yIybTWmmU" xr:uid="{00000000-0004-0000-0000-00000B040000}"/>
    <hyperlink ref="D543" r:id="rId1037" display="https://www.youtube.com/watch?v=EfHkupTL5wU" xr:uid="{00000000-0004-0000-0000-00000C040000}"/>
    <hyperlink ref="C543" r:id="rId1038" tooltip="Prof Girish Jha Describes Research Applying Traditional Sanskrit Knowledge in Modern Science #12" display="https://www.youtube.com/watch?v=EfHkupTL5wU" xr:uid="{00000000-0004-0000-0000-00000D040000}"/>
    <hyperlink ref="D544" r:id="rId1039" display="https://www.youtube.com/watch?v=4pkD8CkJiIQ" xr:uid="{00000000-0004-0000-0000-00000E040000}"/>
    <hyperlink ref="C544" r:id="rId1040" tooltip="Negative Impact of Indian Billionaires Funding Western Universities  #13" display="https://www.youtube.com/watch?v=4pkD8CkJiIQ" xr:uid="{00000000-0004-0000-0000-00000F040000}"/>
    <hyperlink ref="D545" r:id="rId1041" display="https://www.youtube.com/watch?v=uTyoGVNa7FA" xr:uid="{00000000-0004-0000-0000-000010040000}"/>
    <hyperlink ref="C545" r:id="rId1042" tooltip="'Sanskritizing English' By Introducing Non-translatable words  #14" display="https://www.youtube.com/watch?v=uTyoGVNa7FA" xr:uid="{00000000-0004-0000-0000-000011040000}"/>
    <hyperlink ref="D546" r:id="rId1043" display="https://www.youtube.com/watch?v=xkyySDtO5HU" xr:uid="{00000000-0004-0000-0000-000012040000}"/>
    <hyperlink ref="C546" r:id="rId1044" tooltip="Prof Koenraad Elst &amp; Prof Girish Jha on the alleged North &amp; South Language Divide in India  #15" display="https://www.youtube.com/watch?v=xkyySDtO5HU" xr:uid="{00000000-0004-0000-0000-000013040000}"/>
    <hyperlink ref="D547" r:id="rId1045" display="https://www.youtube.com/watch?v=VkyOIj4SQu4" xr:uid="{00000000-0004-0000-0000-000014040000}"/>
    <hyperlink ref="C547" r:id="rId1046" tooltip="Rajiv Malhotra on the origin of Sanskrit and Vedas  #10" display="https://www.youtube.com/watch?v=VkyOIj4SQu4" xr:uid="{00000000-0004-0000-0000-000015040000}"/>
    <hyperlink ref="D548" r:id="rId1047" display="https://www.youtube.com/watch?v=GCo89ggyUKw" xr:uid="{00000000-0004-0000-0000-000016040000}"/>
    <hyperlink ref="C548" r:id="rId1048" tooltip="Critiquing Pollock’s out of context reading of the Ramayana - 2 Paper Presentations" display="https://www.youtube.com/watch?v=GCo89ggyUKw" xr:uid="{00000000-0004-0000-0000-000017040000}"/>
    <hyperlink ref="D549" r:id="rId1049" display="https://www.youtube.com/watch?v=vOOkxcKaZEo" xr:uid="{00000000-0004-0000-0000-000018040000}"/>
    <hyperlink ref="C549" r:id="rId1050" tooltip="Pollock’s out of context reading of the Ramayana - Comments and Q&amp;A on the papers" display="https://www.youtube.com/watch?v=vOOkxcKaZEo" xr:uid="{00000000-0004-0000-0000-000019040000}"/>
    <hyperlink ref="D550" r:id="rId1051" display="https://www.youtube.com/watch?v=aRzq_l_Rmcc" xr:uid="{00000000-0004-0000-0000-00001A040000}"/>
    <hyperlink ref="C550" r:id="rId1052" tooltip="Comments on the two papers - Nityananda Misra" display="https://www.youtube.com/watch?v=aRzq_l_Rmcc" xr:uid="{00000000-0004-0000-0000-00001B040000}"/>
    <hyperlink ref="D551" r:id="rId1053" display="https://www.youtube.com/watch?v=iZ6Xk9YCaaY" xr:uid="{00000000-0004-0000-0000-00001C040000}"/>
    <hyperlink ref="C551" r:id="rId1054" tooltip="A Purvapaksha of Deep Orientalism - Ashay Naik" display="https://www.youtube.com/watch?v=iZ6Xk9YCaaY" xr:uid="{00000000-0004-0000-0000-00001D040000}"/>
    <hyperlink ref="D552" r:id="rId1055" display="https://www.youtube.com/watch?v=ozdJ_kTaZcc" xr:uid="{00000000-0004-0000-0000-00001E040000}"/>
    <hyperlink ref="C552" r:id="rId1056" tooltip="History of Indology and Nazi ideology - Prof. K. Gopinath" display="https://www.youtube.com/watch?v=ozdJ_kTaZcc" xr:uid="{00000000-0004-0000-0000-00001F040000}"/>
    <hyperlink ref="D553" r:id="rId1057" display="https://www.youtube.com/watch?v=Q7TqlnXF3cA" xr:uid="{00000000-0004-0000-0000-000020040000}"/>
    <hyperlink ref="C553" r:id="rId1058" tooltip="Sheldon Pollock's Idea of a Nazi Indology - Dr. Koenraad Elst" display="https://www.youtube.com/watch?v=Q7TqlnXF3cA" xr:uid="{00000000-0004-0000-0000-000021040000}"/>
    <hyperlink ref="D554" r:id="rId1059" display="https://www.youtube.com/watch?v=_nyKGkDh6WM" xr:uid="{00000000-0004-0000-0000-000022040000}"/>
    <hyperlink ref="C554" r:id="rId1060" tooltip="Theme- Sanskrit was Responsible for Holocaust- Comments and Q&amp;A" display="https://www.youtube.com/watch?v=_nyKGkDh6WM" xr:uid="{00000000-0004-0000-0000-000023040000}"/>
    <hyperlink ref="D555" r:id="rId1061" display="https://www.youtube.com/watch?v=log0y9fRklc" xr:uid="{00000000-0004-0000-0000-000024040000}"/>
    <hyperlink ref="C555" r:id="rId1062" tooltip="How to Interpret the US Presidential Elections 2016 in terms of the Myth of American Exceptionalism" display="https://www.youtube.com/watch?v=log0y9fRklc" xr:uid="{00000000-0004-0000-0000-000025040000}"/>
    <hyperlink ref="D556" r:id="rId1063" display="https://www.youtube.com/watch?v=74BW9K7eGtY&amp;t=21s" xr:uid="{00000000-0004-0000-0000-000026040000}"/>
    <hyperlink ref="C556" r:id="rId1064" tooltip="The New MOHENJO DARO Movie, What is True &amp; False About Its Depictions of History" display="https://www.youtube.com/watch?v=74BW9K7eGtY&amp;t=21s" xr:uid="{00000000-0004-0000-0000-000027040000}"/>
    <hyperlink ref="D557" r:id="rId1065" display="https://www.youtube.com/watch?v=gzOZ5Lo3n9Y" xr:uid="{00000000-0004-0000-0000-000028040000}"/>
    <hyperlink ref="C557" r:id="rId1066" tooltip="JNU Sociology Professors are Effectively Studying &quot;The White Man's Grandmother&quot;  #10" display="https://www.youtube.com/watch?v=gzOZ5Lo3n9Y" xr:uid="{00000000-0004-0000-0000-000029040000}"/>
    <hyperlink ref="D558" r:id="rId1067" display="https://www.youtube.com/watch?v=2yRygpW0RYY" xr:uid="{00000000-0004-0000-0000-00002A040000}"/>
    <hyperlink ref="C558" r:id="rId1068" tooltip="On Pollockism- Purvapaksha on Pollock's Methodologies: Sati Shankar" display="https://www.youtube.com/watch?v=2yRygpW0RYY" xr:uid="{00000000-0004-0000-0000-00002B040000}"/>
    <hyperlink ref="D559" r:id="rId1069" display="https://www.youtube.com/watch?v=Y3j3g76ggFE" xr:uid="{00000000-0004-0000-0000-00002C040000}"/>
    <hyperlink ref="C559" r:id="rId1070" tooltip="On Pollockism paper_Comments and Q and A" display="https://www.youtube.com/watch?v=Y3j3g76ggFE" xr:uid="{00000000-0004-0000-0000-00002D040000}"/>
    <hyperlink ref="D560" r:id="rId1071" display="https://www.youtube.com/watch?v=bMOOUhzJreA" xr:uid="{00000000-0004-0000-0000-00002E040000}"/>
    <hyperlink ref="C560" r:id="rId1072" tooltip="&quot;Sanskrit is dead and its okay&quot; - Naresh Cuntoor" display="https://www.youtube.com/watch?v=bMOOUhzJreA" xr:uid="{00000000-0004-0000-0000-00002F040000}"/>
    <hyperlink ref="D561" r:id="rId1073" display="https://www.youtube.com/watch?v=WzACbsbv3Mc" xr:uid="{00000000-0004-0000-0000-000030040000}"/>
    <hyperlink ref="C561" r:id="rId1074" tooltip="Vedic Knowledge, Science &amp; Pollockian Indology - Prof. Ravi Gomatam" display="https://www.youtube.com/watch?v=WzACbsbv3Mc" xr:uid="{00000000-0004-0000-0000-000031040000}"/>
    <hyperlink ref="D562" r:id="rId1075" display="https://www.youtube.com/watch?v=0W0XxcsCH_0" xr:uid="{00000000-0004-0000-0000-000032040000}"/>
    <hyperlink ref="C562" r:id="rId1076" tooltip="Dr. Koenraad Elst's Comments on Indic Viewpoints to Refute Pollock's positions" display="https://www.youtube.com/watch?v=0W0XxcsCH_0" xr:uid="{00000000-0004-0000-0000-000033040000}"/>
    <hyperlink ref="D563" r:id="rId1077" display="https://www.youtube.com/watch?v=a30EnICYBUA" xr:uid="{00000000-0004-0000-0000-000034040000}"/>
    <hyperlink ref="C563" r:id="rId1078" tooltip="Panel Discussion on Murty Classical Library - Part 1" display="https://www.youtube.com/watch?v=a30EnICYBUA" xr:uid="{00000000-0004-0000-0000-000035040000}"/>
    <hyperlink ref="D564" r:id="rId1079" display="https://www.youtube.com/watch?v=Wr_CIMPuH3I" xr:uid="{00000000-0004-0000-0000-000036040000}"/>
    <hyperlink ref="C564" r:id="rId1080" tooltip="Panel Discussion on Murty Classical Library - Part 2" display="https://www.youtube.com/watch?v=Wr_CIMPuH3I" xr:uid="{00000000-0004-0000-0000-000037040000}"/>
    <hyperlink ref="D565" r:id="rId1081" display="https://www.youtube.com/watch?v=w1panKQ58dU" xr:uid="{00000000-0004-0000-0000-000038040000}"/>
    <hyperlink ref="C565" r:id="rId1082" tooltip="New TV Serial on Aryan/Dravidian Conflict is Incorrect &amp; Politically Dangerous" display="https://www.youtube.com/watch?v=w1panKQ58dU" xr:uid="{00000000-0004-0000-0000-000039040000}"/>
    <hyperlink ref="D566" r:id="rId1083" display="https://www.youtube.com/watch?v=N20dY0-9Nio" xr:uid="{00000000-0004-0000-0000-00003A040000}"/>
    <hyperlink ref="C566" r:id="rId1084" tooltip="Sense Philology - TM Narendran" display="https://www.youtube.com/watch?v=N20dY0-9Nio" xr:uid="{00000000-0004-0000-0000-00003B040000}"/>
    <hyperlink ref="D567" r:id="rId1085" display="https://www.youtube.com/watch?v=mxQpJeckKaU" xr:uid="{00000000-0004-0000-0000-00003C040000}"/>
    <hyperlink ref="C567" r:id="rId1086" tooltip="Orientalist &amp; Post Colonial Basis of Indology - Ravi Joshi" display="https://www.youtube.com/watch?v=mxQpJeckKaU" xr:uid="{00000000-0004-0000-0000-00003D040000}"/>
    <hyperlink ref="D568" r:id="rId1087" display="https://www.youtube.com/watch?v=3dgPn1KOovw" xr:uid="{00000000-0004-0000-0000-00003E040000}"/>
    <hyperlink ref="C568" r:id="rId1088" tooltip="Recent Political Attacks in Hawaii Against Hinduism —Christianity's Violent Conquest of Pagans  #15" display="https://www.youtube.com/watch?v=3dgPn1KOovw" xr:uid="{00000000-0004-0000-0000-00003F040000}"/>
    <hyperlink ref="D569" r:id="rId1089" display="https://www.youtube.com/watch?v=Aivw6qVhabo" xr:uid="{00000000-0004-0000-0000-000040040000}"/>
    <hyperlink ref="C569" r:id="rId1090" tooltip="Contrast the Attitude of Abrahamic Religions &amp; Sanatan Dharma Towards Peace #3" display="https://www.youtube.com/watch?v=Aivw6qVhabo" xr:uid="{00000000-0004-0000-0000-000041040000}"/>
    <hyperlink ref="D570" r:id="rId1091" display="https://www.youtube.com/watch?v=av1BWeMbl1Q" xr:uid="{00000000-0004-0000-0000-000042040000}"/>
    <hyperlink ref="C570" r:id="rId1092" tooltip="Rajiv Malhotra Discusses Strategy for Kumbh Mela with Head of Akhada Parishad" display="https://www.youtube.com/watch?v=av1BWeMbl1Q" xr:uid="{00000000-0004-0000-0000-000043040000}"/>
    <hyperlink ref="D571" r:id="rId1093" display="https://www.youtube.com/watch?v=dLQSHM_T-jI" xr:uid="{00000000-0004-0000-0000-000044040000}"/>
    <hyperlink ref="C571" r:id="rId1094" tooltip="Hindu Dharma Shastras Accused of Human Rights Violation Against Women &amp; Dalits #4" display="https://www.youtube.com/watch?v=dLQSHM_T-jI" xr:uid="{00000000-0004-0000-0000-000045040000}"/>
    <hyperlink ref="D572" r:id="rId1095" display="https://www.youtube.com/watch?v=joPLKP546hk" xr:uid="{00000000-0004-0000-0000-000046040000}"/>
    <hyperlink ref="C572" r:id="rId1096" tooltip="Are The Vedic Texts Not Powerful Enough To Convince Anybody Who Reads it: Rajiv Malhotra #6" display="https://www.youtube.com/watch?v=joPLKP546hk" xr:uid="{00000000-0004-0000-0000-000047040000}"/>
    <hyperlink ref="D573" r:id="rId1097" display="https://www.youtube.com/watch?v=0ol6BUtHZu8" xr:uid="{00000000-0004-0000-0000-000048040000}"/>
    <hyperlink ref="C573" r:id="rId1098" tooltip="Do Our sacred Scriptures Praise War &amp; Violence: Rajiv Malhotra #8" display="https://www.youtube.com/watch?v=0ol6BUtHZu8" xr:uid="{00000000-0004-0000-0000-000049040000}"/>
    <hyperlink ref="D574" r:id="rId1099" display="https://www.youtube.com/watch?v=N1wkN3CKqHY" xr:uid="{00000000-0004-0000-0000-00004A040000}"/>
    <hyperlink ref="C574" r:id="rId1100" tooltip="Rajiv Malhotra Interviews Yogi Amrit Desai - Part 1" display="https://www.youtube.com/watch?v=N1wkN3CKqHY" xr:uid="{00000000-0004-0000-0000-00004B040000}"/>
    <hyperlink ref="D575" r:id="rId1101" display="https://www.youtube.com/watch?v=Zr29r9gnq6A" xr:uid="{00000000-0004-0000-0000-00004C040000}"/>
    <hyperlink ref="C575" r:id="rId1102" tooltip="Rajiv Malhotra &amp; Dr Subramanian Swamy in a Vibrant LIVE Broadcast on Strategic Issues #16" display="https://www.youtube.com/watch?v=Zr29r9gnq6A" xr:uid="{00000000-0004-0000-0000-00004D040000}"/>
    <hyperlink ref="D576" r:id="rId1103" display="https://www.youtube.com/watch?v=eVhJjqlSE8s" xr:uid="{00000000-0004-0000-0000-00004E040000}"/>
    <hyperlink ref="C576" r:id="rId1104" tooltip="How to Counter Devdutt Pattanaik's Absurd Interpretations of Hinduism: Rajiv Malhotra #5" display="https://www.youtube.com/watch?v=eVhJjqlSE8s" xr:uid="{00000000-0004-0000-0000-00004F040000}"/>
    <hyperlink ref="D577" r:id="rId1105" display="https://www.youtube.com/watch?v=R6bvpvI1_uY" xr:uid="{00000000-0004-0000-0000-000050040000}"/>
    <hyperlink ref="C577" r:id="rId1106" tooltip="Yogi Amrit Desai's Hatha Yoga is Integrated Into Ashtanga Yoga: Rajiv    Part 2" display="https://www.youtube.com/watch?v=R6bvpvI1_uY" xr:uid="{00000000-0004-0000-0000-000051040000}"/>
    <hyperlink ref="D578" r:id="rId1107" display="https://www.youtube.com/watch?v=WtWOT6Hj2vM" xr:uid="{00000000-0004-0000-0000-000052040000}"/>
    <hyperlink ref="C578" r:id="rId1108" tooltip="Controversies on Yoga's Appropriation &amp; Mis-appropriation by Westerners: Yogi Amrit Desai Part 3" display="https://www.youtube.com/watch?v=WtWOT6Hj2vM" xr:uid="{00000000-0004-0000-0000-000053040000}"/>
    <hyperlink ref="D579" r:id="rId1109" display="https://www.youtube.com/watch?v=3dYP3FhD3Po" xr:uid="{00000000-0004-0000-0000-000054040000}"/>
    <hyperlink ref="C579" r:id="rId1110" tooltip="How Yoga Helps Americans Solve Problems Like Addiction: Rajiv Interviews Yogi Amrit Desai   Part 4" display="https://www.youtube.com/watch?v=3dYP3FhD3Po" xr:uid="{00000000-0004-0000-0000-000055040000}"/>
    <hyperlink ref="D580" r:id="rId1111" display="https://www.youtube.com/watch?v=FgVpxhtCQdA" xr:uid="{00000000-0004-0000-0000-000056040000}"/>
    <hyperlink ref="C580" r:id="rId1112" tooltip="Rajiv Malhotra with Yogi Amrit Desai: FULL Interview" display="https://www.youtube.com/watch?v=FgVpxhtCQdA" xr:uid="{00000000-0004-0000-0000-000057040000}"/>
    <hyperlink ref="D581" r:id="rId1113" display="https://www.youtube.com/watch?v=07rLdtPRbEE" xr:uid="{00000000-0004-0000-0000-000058040000}"/>
    <hyperlink ref="C581" r:id="rId1114" tooltip="In Conversation with Swami Nithyananda: July 2016" display="https://www.youtube.com/watch?v=07rLdtPRbEE" xr:uid="{00000000-0004-0000-0000-000059040000}"/>
    <hyperlink ref="D582" r:id="rId1115" display="https://www.youtube.com/watch?v=n0Ekb7yhf18" xr:uid="{00000000-0004-0000-0000-00005A040000}"/>
    <hyperlink ref="C582" r:id="rId1116" tooltip="Can Living Guru be Replaced by Technology? Rajiv's Dialogue with Yogi Amrit Desai - Part 5" display="https://www.youtube.com/watch?v=n0Ekb7yhf18" xr:uid="{00000000-0004-0000-0000-00005B040000}"/>
    <hyperlink ref="D583" r:id="rId1117" display="https://www.youtube.com/watch?v=Pe53dUS_mHE" xr:uid="{00000000-0004-0000-0000-00005C040000}"/>
    <hyperlink ref="C583" r:id="rId1118" tooltip="Society Must Be Detoxed By Force &amp; Intervention. Rajiv's Dialogue with Yogi Amrit Desai - Part 6" display="https://www.youtube.com/watch?v=Pe53dUS_mHE" xr:uid="{00000000-0004-0000-0000-00005D040000}"/>
    <hyperlink ref="D584" r:id="rId1119" display="https://www.youtube.com/watch?v=fZLoHeGF4XI" xr:uid="{00000000-0004-0000-0000-00005E040000}"/>
    <hyperlink ref="C584" r:id="rId1120" tooltip="Q&amp;A Rajiv Malhotra at Chinmaya Mission, DC" display="https://www.youtube.com/watch?v=fZLoHeGF4XI" xr:uid="{00000000-0004-0000-0000-00005F040000}"/>
    <hyperlink ref="D585" r:id="rId1121" display="https://www.youtube.com/watch?v=NaCx35vC5wg" xr:uid="{00000000-0004-0000-0000-000060040000}"/>
    <hyperlink ref="C585" r:id="rId1122" tooltip="JNU Plenary 2016: Assimilation of Tradition &amp; Modernity, Talk by Rajiv Malhotra" display="https://www.youtube.com/watch?v=NaCx35vC5wg" xr:uid="{00000000-0004-0000-0000-000061040000}"/>
    <hyperlink ref="D586" r:id="rId1123" display="https://www.youtube.com/watch?v=8M2LUwJGwHw" xr:uid="{00000000-0004-0000-0000-000062040000}"/>
    <hyperlink ref="C586" r:id="rId1124" tooltip="Rajiv Malhotra Addresses Common Misconceptions Regarding Various Darshanas in Sanatan Dharma  #1" display="https://www.youtube.com/watch?v=8M2LUwJGwHw" xr:uid="{00000000-0004-0000-0000-000063040000}"/>
    <hyperlink ref="D587" r:id="rId1125" display="https://www.youtube.com/watch?v=4VaCcFKHkSY" xr:uid="{00000000-0004-0000-0000-000064040000}"/>
    <hyperlink ref="C587" r:id="rId1126" tooltip="Q&amp;A Hinduism vs Pagan Religions; Caste Divides; Open Architecture of Dharmic Traditions #2" display="https://www.youtube.com/watch?v=4VaCcFKHkSY" xr:uid="{00000000-0004-0000-0000-000065040000}"/>
    <hyperlink ref="D588" r:id="rId1127" display="https://www.youtube.com/watch?v=udkwSpjJnGk" xr:uid="{00000000-0004-0000-0000-000066040000}"/>
    <hyperlink ref="C588" r:id="rId1128" tooltip="Rajiv Malhotra's Call To Action For Correcting The Discourse On Hinduism &amp; Hindu Organizations. #3" display="https://www.youtube.com/watch?v=udkwSpjJnGk" xr:uid="{00000000-0004-0000-0000-000067040000}"/>
    <hyperlink ref="D589" r:id="rId1129" display="https://www.youtube.com/watch?v=Z8Wd8i754cU" xr:uid="{00000000-0004-0000-0000-000068040000}"/>
    <hyperlink ref="C589" r:id="rId1130" tooltip="Misappropriation of Ancient Indian Ideas by The West; Value of Sanskrit; Aryan Dravidian Divide #4" display="https://www.youtube.com/watch?v=Z8Wd8i754cU" xr:uid="{00000000-0004-0000-0000-000069040000}"/>
    <hyperlink ref="D590" r:id="rId1131" display="https://www.youtube.com/watch?v=tlCqUXsDwDc" xr:uid="{00000000-0004-0000-0000-00006A040000}"/>
    <hyperlink ref="C590" r:id="rId1132" tooltip="Western Collective Ego Remains Even After Individual Ego Is Surrendered: Rajiv with Amrit Desai  #7" display="https://www.youtube.com/watch?v=tlCqUXsDwDc" xr:uid="{00000000-0004-0000-0000-00006B040000}"/>
    <hyperlink ref="D591" r:id="rId1133" display="https://www.youtube.com/watch?v=aEAK6N982oQ" xr:uid="{00000000-0004-0000-0000-00006C040000}"/>
    <hyperlink ref="C591" r:id="rId1134" tooltip="Deception &amp; Multigenerational Inculturation Strategy of the Church to Convert Hindus" display="https://www.youtube.com/watch?v=aEAK6N982oQ" xr:uid="{00000000-0004-0000-0000-00006D040000}"/>
    <hyperlink ref="D592" r:id="rId1135" display="https://www.youtube.com/watch?v=aBwX_u__31I" xr:uid="{00000000-0004-0000-0000-00006E040000}"/>
    <hyperlink ref="C592" r:id="rId1136" tooltip="History &amp; Contributions of the Jiva Goswami Tradition: Dialogue with Dr Satyanarayana Dasa #1" display="https://www.youtube.com/watch?v=aBwX_u__31I" xr:uid="{00000000-0004-0000-0000-00006F040000}"/>
    <hyperlink ref="D593" r:id="rId1137" display="https://www.youtube.com/watch?v=i24adZlRCZk" xr:uid="{00000000-0004-0000-0000-000070040000}"/>
    <hyperlink ref="C593" r:id="rId1138" tooltip="Can Dharmic &amp; Abrahamic Traditions be Reconciled? Rajiv in Dialogue with Dr Satyanarayana Dasa #2" display="https://www.youtube.com/watch?v=i24adZlRCZk" xr:uid="{00000000-0004-0000-0000-000071040000}"/>
    <hyperlink ref="D594" r:id="rId1139" display="https://www.youtube.com/watch?v=KYhdz2LiDLA" xr:uid="{00000000-0004-0000-0000-000072040000}"/>
    <hyperlink ref="C594" r:id="rId1140" tooltip="American Myth Undergoing Latest Crisis, Needs Dharmic Missionaries. Rajiv with Yogi Amrit Desai #8" display="https://www.youtube.com/watch?v=KYhdz2LiDLA" xr:uid="{00000000-0004-0000-0000-000073040000}"/>
    <hyperlink ref="D595" r:id="rId1141" display="https://www.youtube.com/watch?v=BKG8mWyOvuw" xr:uid="{00000000-0004-0000-0000-000074040000}"/>
    <hyperlink ref="C595" r:id="rId1142" tooltip="Indian Spiritual Traditions Demand Discipline, Rigor &amp; Integrity: Dr Satyanarayana Dasa #3" display="https://www.youtube.com/watch?v=BKG8mWyOvuw" xr:uid="{00000000-0004-0000-0000-000075040000}"/>
    <hyperlink ref="D596" r:id="rId1143" display="https://www.youtube.com/watch?v=bGDeGR7DrFw" xr:uid="{00000000-0004-0000-0000-000076040000}"/>
    <hyperlink ref="C596" r:id="rId1144" tooltip="How Gurus Must Prevent Collective U-Turns of Western Students. Rajiv's Dialogue with Yogi Amrit #9" display="https://www.youtube.com/watch?v=bGDeGR7DrFw" xr:uid="{00000000-0004-0000-0000-000077040000}"/>
    <hyperlink ref="D597" r:id="rId1145" display="https://www.youtube.com/watch?v=BsEY7XJTv70" xr:uid="{00000000-0004-0000-0000-000078040000}"/>
    <hyperlink ref="C597" r:id="rId1146" tooltip="Provocative Speculation: Are Many Hindus Unfit for Hinduism? Rajiv with Dr Satyanarayana Dasa  #4" display="https://www.youtube.com/watch?v=BsEY7XJTv70" xr:uid="{00000000-0004-0000-0000-000079040000}"/>
    <hyperlink ref="D598" r:id="rId1147" display="https://www.youtube.com/watch?v=Kfvmj7QyAfQ" xr:uid="{00000000-0004-0000-0000-00007A040000}"/>
    <hyperlink ref="C598" r:id="rId1148" tooltip="In Conversation with Francois Gautier" display="https://www.youtube.com/watch?v=Kfvmj7QyAfQ" xr:uid="{00000000-0004-0000-0000-00007B040000}"/>
    <hyperlink ref="D599" r:id="rId1149" display="https://www.youtube.com/watch?v=C6XbkLOcyVs" xr:uid="{00000000-0004-0000-0000-00007C040000}"/>
    <hyperlink ref="C599" r:id="rId1150" tooltip="Dharma and Well-being, New Jersey 2016" display="https://www.youtube.com/watch?v=C6XbkLOcyVs" xr:uid="{00000000-0004-0000-0000-00007D040000}"/>
    <hyperlink ref="D600" r:id="rId1151" display="https://www.youtube.com/watch?v=ANDhhofT1w0" xr:uid="{00000000-0004-0000-0000-00007E040000}"/>
    <hyperlink ref="C600" r:id="rId1152" tooltip="Keynote at DCF Fundraiser in Los Angeles, 2016" display="https://www.youtube.com/watch?v=ANDhhofT1w0" xr:uid="{00000000-0004-0000-0000-00007F040000}"/>
    <hyperlink ref="D601" r:id="rId1153" display="https://www.youtube.com/watch?v=qiir-ZWT6yI" xr:uid="{00000000-0004-0000-0000-000080040000}"/>
    <hyperlink ref="C601" r:id="rId1154" tooltip="What are the chances that Liberal Muslims will call for a Reformation of Islam: Rajiv Malhotra" display="https://www.youtube.com/watch?v=qiir-ZWT6yI" xr:uid="{00000000-0004-0000-0000-000081040000}"/>
    <hyperlink ref="D602" r:id="rId1155" display="https://www.youtube.com/watch?v=wEalKzas5Ig" xr:uid="{00000000-0004-0000-0000-000082040000}"/>
    <hyperlink ref="C602" r:id="rId1156" tooltip="FACEBOOK HQ: Vedic Consciousness &amp; it's Relation to Modern Technology" display="https://www.youtube.com/watch?v=wEalKzas5Ig" xr:uid="{00000000-0004-0000-0000-000083040000}"/>
    <hyperlink ref="D603" r:id="rId1157" display="https://www.youtube.com/watch?v=6PUBS8MXVzc" xr:uid="{00000000-0004-0000-0000-000084040000}"/>
    <hyperlink ref="C603" r:id="rId1158" tooltip="Academic Hinduphobia Book Launch, by Dr Subramanian Swamy" display="https://www.youtube.com/watch?v=6PUBS8MXVzc" xr:uid="{00000000-0004-0000-0000-000085040000}"/>
    <hyperlink ref="D604" r:id="rId1159" display="https://www.youtube.com/watch?v=HmKETjjGv0E" xr:uid="{00000000-0004-0000-0000-000086040000}"/>
    <hyperlink ref="C604" r:id="rId1160" tooltip="Hinduphobia of The Indian Left is a Combination of Many Factors: Rajiv Malhotra #5" display="https://www.youtube.com/watch?v=HmKETjjGv0E" xr:uid="{00000000-0004-0000-0000-000087040000}"/>
    <hyperlink ref="D605" r:id="rId1161" display="https://www.youtube.com/watch?v=vTz9mFEgYQU" xr:uid="{00000000-0004-0000-0000-000088040000}"/>
    <hyperlink ref="C605" r:id="rId1162" tooltip="Can We Use Guna System To Classify Western Indologists: Rajiv Malhotra #2" display="https://www.youtube.com/watch?v=vTz9mFEgYQU" xr:uid="{00000000-0004-0000-0000-000089040000}"/>
    <hyperlink ref="D606" r:id="rId1163" display="https://www.youtube.com/watch?v=B1KtIwSP4_U" xr:uid="{00000000-0004-0000-0000-00008A040000}"/>
    <hyperlink ref="C606" r:id="rId1164" tooltip="Intellectual &amp; Emotional Kshatriyas, Both Can Help Dharma &amp; India: Rajiv Malhotra #6" display="https://www.youtube.com/watch?v=B1KtIwSP4_U" xr:uid="{00000000-0004-0000-0000-00008B040000}"/>
    <hyperlink ref="D607" r:id="rId1165" display="https://www.youtube.com/watch?v=nUfn2eRsHgo" xr:uid="{00000000-0004-0000-0000-00008C040000}"/>
    <hyperlink ref="C607" r:id="rId1166" tooltip="Western Study of Sanskrit Misstates Our Sanskriti &amp; Conceals Facts: Rajiv Malhotra #7" display="https://www.youtube.com/watch?v=nUfn2eRsHgo" xr:uid="{00000000-0004-0000-0000-00008D040000}"/>
    <hyperlink ref="D608" r:id="rId1167" display="https://www.youtube.com/watch?v=sGXLoCpynsU" xr:uid="{00000000-0004-0000-0000-00008E040000}"/>
    <hyperlink ref="C608" r:id="rId1168" tooltip="Insiders Vs Outsiders — Who should have ‘Adhikara’ as Experts on Sanskrit: Rajiv Malhotra #3" display="https://www.youtube.com/watch?v=sGXLoCpynsU" xr:uid="{00000000-0004-0000-0000-00008F040000}"/>
    <hyperlink ref="D609" r:id="rId1169" display="https://www.youtube.com/watch?v=Nattb-ZPK4g" xr:uid="{00000000-0004-0000-0000-000090040000}"/>
    <hyperlink ref="C609" r:id="rId1170" tooltip="I am trying to Provoke the 'Insiders' to Protect our Sanskriti: Rajiv Malhotra #4" display="https://www.youtube.com/watch?v=Nattb-ZPK4g" xr:uid="{00000000-0004-0000-0000-000091040000}"/>
    <hyperlink ref="D610" r:id="rId1171" display="https://www.youtube.com/watch?v=EfQbirNpLM8" xr:uid="{00000000-0004-0000-0000-000092040000}"/>
    <hyperlink ref="C610" r:id="rId1172" tooltip="Murty Classical Library Translations Not Reviewed by Traditional Sanskrit Scholars' Panel #1" display="https://www.youtube.com/watch?v=EfQbirNpLM8" xr:uid="{00000000-0004-0000-0000-000093040000}"/>
    <hyperlink ref="D611" r:id="rId1173" display="https://www.youtube.com/watch?v=zNgyoAjVDhk" xr:uid="{00000000-0004-0000-0000-000094040000}"/>
    <hyperlink ref="C611" r:id="rId1174" tooltip="Don't Be Deceived by Western Culture which is Celebrated by Media: Rajiv Malhotra #8" display="https://www.youtube.com/watch?v=zNgyoAjVDhk" xr:uid="{00000000-0004-0000-0000-000095040000}"/>
    <hyperlink ref="D612" r:id="rId1175" display="https://www.youtube.com/watch?v=6WJO3QlTEpg" xr:uid="{00000000-0004-0000-0000-000096040000}"/>
    <hyperlink ref="C612" r:id="rId1176" tooltip="Lack of Support for Rigorous Indology Research Such as that by Shrikant Talageri: Rajiv Malhotra #9" display="https://www.youtube.com/watch?v=6WJO3QlTEpg" xr:uid="{00000000-0004-0000-0000-000097040000}"/>
    <hyperlink ref="D613" r:id="rId1177" display="https://www.youtube.com/watch?v=9qgkONu6nbk" xr:uid="{00000000-0004-0000-0000-000098040000}"/>
    <hyperlink ref="C613" r:id="rId1178" tooltip="Knowing Hindu History: Rajiv Malhotra FULL Lecture, Duke University USA" display="https://www.youtube.com/watch?v=9qgkONu6nbk" xr:uid="{00000000-0004-0000-0000-000099040000}"/>
    <hyperlink ref="D614" r:id="rId1179" display="https://www.youtube.com/watch?v=k8zAYJDE01E" xr:uid="{00000000-0004-0000-0000-00009A040000}"/>
    <hyperlink ref="C614" r:id="rId1180" tooltip="Genocide &amp; Slavery Were Foundations of the so called 'Modernity Era' of Europe &amp; USA #10" display="https://www.youtube.com/watch?v=k8zAYJDE01E" xr:uid="{00000000-0004-0000-0000-00009B040000}"/>
    <hyperlink ref="D615" r:id="rId1181" display="https://www.youtube.com/watch?v=Qh0tc43apsI" xr:uid="{00000000-0004-0000-0000-00009C040000}"/>
    <hyperlink ref="C615" r:id="rId1182" tooltip="Hindu Contributions in the Cognitive Sciences: Rajiv at Duke University #1" display="https://www.youtube.com/watch?v=Qh0tc43apsI" xr:uid="{00000000-0004-0000-0000-00009D040000}"/>
    <hyperlink ref="D616" r:id="rId1183" display="https://www.youtube.com/watch?v=B3K5KRgT0oE" xr:uid="{00000000-0004-0000-0000-00009E040000}"/>
    <hyperlink ref="C616" r:id="rId1184" tooltip="Sanskrit is Foundation of Linguistics &amp; Computation: Rajiv at Duke University #2" display="https://www.youtube.com/watch?v=B3K5KRgT0oE" xr:uid="{00000000-0004-0000-0000-00009F040000}"/>
    <hyperlink ref="D617" r:id="rId1185" display="https://www.youtube.com/watch?v=MqvZxu1TaSQ" xr:uid="{00000000-0004-0000-0000-0000A0040000}"/>
    <hyperlink ref="C617" r:id="rId1186" tooltip="Digestion and the Doctrine of Christian Discovery #3" display="https://www.youtube.com/watch?v=MqvZxu1TaSQ" xr:uid="{00000000-0004-0000-0000-0000A1040000}"/>
    <hyperlink ref="D618" r:id="rId1187" display="https://www.youtube.com/watch?v=SmB_GUlrfzk" xr:uid="{00000000-0004-0000-0000-0000A2040000}"/>
    <hyperlink ref="C618" r:id="rId1188" tooltip="Hindu Society was Not Otherworldly; India has been an Important Part of World History  #4" display="https://www.youtube.com/watch?v=SmB_GUlrfzk" xr:uid="{00000000-0004-0000-0000-0000A3040000}"/>
    <hyperlink ref="D619" r:id="rId1189" display="https://www.youtube.com/watch?v=YtD-Ro9OJRQ" xr:uid="{00000000-0004-0000-0000-0000A4040000}"/>
    <hyperlink ref="C619" r:id="rId1190" tooltip="In Conversation with Sri Sri Ravi Shankar" display="https://www.youtube.com/watch?v=YtD-Ro9OJRQ" xr:uid="{00000000-0004-0000-0000-0000A5040000}"/>
    <hyperlink ref="D620" r:id="rId1191" display="https://www.youtube.com/watch?v=m1RnPcyk_e0" xr:uid="{00000000-0004-0000-0000-0000A6040000}"/>
    <hyperlink ref="C620" r:id="rId1192" tooltip="In Conversation with Dr. Nagaswamy, Eminent Archaeologist &amp; Scholar #23" display="https://www.youtube.com/watch?v=m1RnPcyk_e0" xr:uid="{00000000-0004-0000-0000-0000A7040000}"/>
    <hyperlink ref="D621" r:id="rId1193" display="https://www.youtube.com/watch?v=MFeGLeUGf6Q" xr:uid="{00000000-0004-0000-0000-0000A8040000}"/>
    <hyperlink ref="C621" r:id="rId1194" tooltip="Current State of De-colonizing is Incomplete - Lokmanthan 2016, Bhopal" display="https://www.youtube.com/watch?v=MFeGLeUGf6Q" xr:uid="{00000000-0004-0000-0000-0000A9040000}"/>
    <hyperlink ref="D622" r:id="rId1195" display="https://www.youtube.com/watch?v=ZkrWcJXqbGA" xr:uid="{00000000-0004-0000-0000-0000AA040000}"/>
    <hyperlink ref="C622" r:id="rId1196" tooltip="Historical Evidence: Hindu Tradition Is Progressive, Not Regressive #6" display="https://www.youtube.com/watch?v=ZkrWcJXqbGA" xr:uid="{00000000-0004-0000-0000-0000AB040000}"/>
    <hyperlink ref="D623" r:id="rId1197" display="https://www.youtube.com/watch?v=ZoDHsv06lNI" xr:uid="{00000000-0004-0000-0000-0000AC040000}"/>
    <hyperlink ref="C623" r:id="rId1198" tooltip="Sanskrit &amp; Sanskriti Are Being Secularized and their History Being Falsified #11" display="https://www.youtube.com/watch?v=ZoDHsv06lNI" xr:uid="{00000000-0004-0000-0000-0000AD040000}"/>
    <hyperlink ref="D624" r:id="rId1199" display="https://www.youtube.com/watch?v=j53ZVDx4pYc" xr:uid="{00000000-0004-0000-0000-0000AE040000}"/>
    <hyperlink ref="C624" r:id="rId1200" tooltip="In Medieval Times Arabs Embraced Indian Science &amp; Spread it to Europe #5" display="https://www.youtube.com/watch?v=j53ZVDx4pYc" xr:uid="{00000000-0004-0000-0000-0000AF040000}"/>
    <hyperlink ref="D625" r:id="rId1201" display="https://www.youtube.com/watch?v=ZI3BJk08OWI" xr:uid="{00000000-0004-0000-0000-0000B0040000}"/>
    <hyperlink ref="C625" r:id="rId1202" tooltip="Spanish Queen was a &quot;Venture Capitalist&quot; who Funded Columbus to Find a New Sea Route to India #7" display="https://www.youtube.com/watch?v=ZI3BJk08OWI" xr:uid="{00000000-0004-0000-0000-0000B1040000}"/>
    <hyperlink ref="D626" r:id="rId1203" display="https://www.youtube.com/watch?v=84agoVdaycE" xr:uid="{00000000-0004-0000-0000-0000B2040000}"/>
    <hyperlink ref="C626" r:id="rId1204" tooltip="Why Digestion Is the Greatest Threat to Hinduism: Rajiv at Duke University #8" display="https://www.youtube.com/watch?v=84agoVdaycE" xr:uid="{00000000-0004-0000-0000-0000B3040000}"/>
    <hyperlink ref="D627" r:id="rId1205" display="https://www.youtube.com/watch?v=sLe31yV0Fb4" xr:uid="{00000000-0004-0000-0000-0000B4040000}"/>
    <hyperlink ref="C627" r:id="rId1206" tooltip="Is There Any Practical Utility of Sanskrit? #1" display="https://www.youtube.com/watch?v=sLe31yV0Fb4" xr:uid="{00000000-0004-0000-0000-0000B5040000}"/>
    <hyperlink ref="D628" r:id="rId1207" display="https://www.youtube.com/watch?v=0gtyqapBB3A" xr:uid="{00000000-0004-0000-0000-0000B6040000}"/>
    <hyperlink ref="C628" r:id="rId1208" tooltip="Reviving the Vedic Learning Methods in Children: Rajiv Malhotra #3" display="https://www.youtube.com/watch?v=0gtyqapBB3A" xr:uid="{00000000-0004-0000-0000-0000B7040000}"/>
    <hyperlink ref="D629" r:id="rId1209" display="https://www.youtube.com/watch?v=EKyX0QsZVJc" xr:uid="{00000000-0004-0000-0000-0000B8040000}"/>
    <hyperlink ref="C629" r:id="rId1210" tooltip="Vernacular Languages in India Played a Hyphenated Role Along Side With Sanskrit #4" display="https://www.youtube.com/watch?v=EKyX0QsZVJc" xr:uid="{00000000-0004-0000-0000-0000B9040000}"/>
    <hyperlink ref="D630" r:id="rId1211" display="https://www.youtube.com/watch?v=DrTFGS7SoCg" xr:uid="{00000000-0004-0000-0000-0000BA040000}"/>
    <hyperlink ref="C630" r:id="rId1212" tooltip="Sufism is a &quot;Soft&quot; Conversion to Islam: Rajiv Malhotra #5" display="https://www.youtube.com/watch?v=DrTFGS7SoCg" xr:uid="{00000000-0004-0000-0000-0000BB040000}"/>
    <hyperlink ref="D631" r:id="rId1213" display="https://www.youtube.com/watch?v=J2Z6w1bXfYc" xr:uid="{00000000-0004-0000-0000-0000BC040000}"/>
    <hyperlink ref="C631" r:id="rId1214" tooltip="The Fight Is With Charvakas 2.0, Not with Buddhism or Other Dharmic Traditions  #6" display="https://www.youtube.com/watch?v=J2Z6w1bXfYc" xr:uid="{00000000-0004-0000-0000-0000BD040000}"/>
    <hyperlink ref="D632" r:id="rId1215" display="https://www.youtube.com/watch?v=1jVMegap8Ws" xr:uid="{00000000-0004-0000-0000-0000BE040000}"/>
    <hyperlink ref="C632" r:id="rId1216" tooltip="Samskrita Bharati Teaches Sanskrit by Immersion, Not by Grammar: Rajiv Malhotra #8" display="https://www.youtube.com/watch?v=1jVMegap8Ws" xr:uid="{00000000-0004-0000-0000-0000BF040000}"/>
    <hyperlink ref="D633" r:id="rId1217" display="https://www.youtube.com/watch?v=4W3kmjNG_K8" xr:uid="{00000000-0004-0000-0000-0000C0040000}"/>
    <hyperlink ref="C633" r:id="rId1218" tooltip="In Conversation With General GD Bakshi" display="https://www.youtube.com/watch?v=4W3kmjNG_K8" xr:uid="{00000000-0004-0000-0000-0000C1040000}"/>
    <hyperlink ref="D634" r:id="rId1219" display="https://www.youtube.com/watch?v=8usGAaPq-WY" xr:uid="{00000000-0004-0000-0000-0000C2040000}"/>
    <hyperlink ref="C634" r:id="rId1220" tooltip="Response to a Young Post Modernist by Rajiv Malhotra" display="https://www.youtube.com/watch?v=8usGAaPq-WY" xr:uid="{00000000-0004-0000-0000-0000C3040000}"/>
    <hyperlink ref="D635" r:id="rId1221" display="https://www.youtube.com/watch?v=RfiT3REVHxQ" xr:uid="{00000000-0004-0000-0000-0000C4040000}"/>
    <hyperlink ref="C635" r:id="rId1222" tooltip="Influences of Vedic Tradition on Accelerated Educational Systems like Montessori and Waldorf #9" display="https://www.youtube.com/watch?v=RfiT3REVHxQ" xr:uid="{00000000-0004-0000-0000-0000C5040000}"/>
    <hyperlink ref="D636" r:id="rId1223" display="https://www.youtube.com/watch?v=r0tSX3M-7oM&amp;t=41s" xr:uid="{00000000-0004-0000-0000-0000C6040000}"/>
    <hyperlink ref="C636" r:id="rId1224" tooltip="Times LitFest Delhi: How Will India Deal with President Trump" display="https://www.youtube.com/watch?v=r0tSX3M-7oM&amp;t=41s" xr:uid="{00000000-0004-0000-0000-0000C7040000}"/>
    <hyperlink ref="D637" r:id="rId1225" display="https://www.youtube.com/watch?v=9hi4MG3BU0Y" xr:uid="{00000000-0004-0000-0000-0000C8040000}"/>
    <hyperlink ref="C637" r:id="rId1226" tooltip="Deep Malaise Of Aspirational Whiteness in India: Rajiv at Duke Univ #10" display="https://www.youtube.com/watch?v=9hi4MG3BU0Y" xr:uid="{00000000-0004-0000-0000-0000C9040000}"/>
    <hyperlink ref="D638" r:id="rId1227" display="https://www.youtube.com/watch?v=uiJHx80DJcw" xr:uid="{00000000-0004-0000-0000-0000CA040000}"/>
    <hyperlink ref="C638" r:id="rId1228" tooltip="What is Hindutva: Rajiv at Duke University  #11" display="https://www.youtube.com/watch?v=uiJHx80DJcw" xr:uid="{00000000-0004-0000-0000-0000CB040000}"/>
    <hyperlink ref="D639" r:id="rId1229" display="https://www.youtube.com/watch?v=XWeFa6jUiPw" xr:uid="{00000000-0004-0000-0000-0000CC040000}"/>
    <hyperlink ref="C639" r:id="rId1230" tooltip="Talk on Swadeshi Indology at IGNCA, New Delhi" display="https://www.youtube.com/watch?v=XWeFa6jUiPw" xr:uid="{00000000-0004-0000-0000-0000CD040000}"/>
    <hyperlink ref="D640" r:id="rId1231" display="https://www.youtube.com/watch?v=Y5sHrOViVq0" xr:uid="{00000000-0004-0000-0000-0000CE040000}"/>
    <hyperlink ref="C640" r:id="rId1232" tooltip="In Conversation with Dr. Sonal Mansingh" display="https://www.youtube.com/watch?v=Y5sHrOViVq0" xr:uid="{00000000-0004-0000-0000-0000CF040000}"/>
    <hyperlink ref="D641" r:id="rId1233" display="https://www.youtube.com/watch?v=SNAHZpRl3go" xr:uid="{00000000-0004-0000-0000-0000D0040000}"/>
    <hyperlink ref="C641" r:id="rId1234" tooltip="A Discussion with Nithyananda: on God vs. Sadashiva, Why Wear Gold, Attacks against Hinduism &amp; More" display="https://www.youtube.com/watch?v=SNAHZpRl3go" xr:uid="{00000000-0004-0000-0000-0000D1040000}"/>
    <hyperlink ref="D642" r:id="rId1235" display="https://www.youtube.com/watch?v=kDDNkLWPpUc" xr:uid="{00000000-0004-0000-0000-0000D2040000}"/>
    <hyperlink ref="C642" r:id="rId1236" tooltip="Dialogue with Prof R Vaidyanathan, IIM Bangalore - Caste System" display="https://www.youtube.com/watch?v=kDDNkLWPpUc" xr:uid="{00000000-0004-0000-0000-0000D3040000}"/>
    <hyperlink ref="D643" r:id="rId1237" display="https://www.youtube.com/watch?v=Vrv16kSoTLQ" xr:uid="{00000000-0004-0000-0000-0000D4040000}"/>
    <hyperlink ref="C643" r:id="rId1238" tooltip="Aagamas are As Central to Hinduism As Vedas #1" display="https://www.youtube.com/watch?v=Vrv16kSoTLQ" xr:uid="{00000000-0004-0000-0000-0000D5040000}"/>
    <hyperlink ref="D644" r:id="rId1239" display="https://www.youtube.com/watch?v=1k_PbRxkEqo" xr:uid="{00000000-0004-0000-0000-0000D6040000}"/>
    <hyperlink ref="C644" r:id="rId1240" tooltip="Acārya Abhinavagupta Initiated Adi Shankaracharya Into Aagamas  #2" display="https://www.youtube.com/watch?v=1k_PbRxkEqo" xr:uid="{00000000-0004-0000-0000-0000D7040000}"/>
    <hyperlink ref="D645" r:id="rId1241" display="https://www.youtube.com/watch?v=JZ7LHVZfMwM" xr:uid="{00000000-0004-0000-0000-0000D8040000}"/>
    <hyperlink ref="C645" r:id="rId1242" tooltip="Are Neo Vedantins Justified in Demeaning Rituals  #3" display="https://www.youtube.com/watch?v=JZ7LHVZfMwM" xr:uid="{00000000-0004-0000-0000-0000D9040000}"/>
    <hyperlink ref="D646" r:id="rId1243" display="https://www.youtube.com/watch?v=-pTe3fDFF7U" xr:uid="{00000000-0004-0000-0000-0000DA040000}"/>
    <hyperlink ref="C646" r:id="rId1244" tooltip="Aagamas Not Separate Set of Scriptures but Part of Vedas, Correct Nomenclature is &quot;Vedaagamas&quot; #4" display="https://www.youtube.com/watch?v=-pTe3fDFF7U" xr:uid="{00000000-0004-0000-0000-0000DB040000}"/>
    <hyperlink ref="D647" r:id="rId1245" display="https://www.youtube.com/watch?v=HzuZ57Y3-VQ" xr:uid="{00000000-0004-0000-0000-0000DC040000}"/>
    <hyperlink ref="C647" r:id="rId1246" tooltip="Atma Pramana Alone Does Not Confer the Adhikara to Impart Teachings of Sanatana Hindu Dharma  #5" display="https://www.youtube.com/watch?v=HzuZ57Y3-VQ" xr:uid="{00000000-0004-0000-0000-0000DD040000}"/>
    <hyperlink ref="D648" r:id="rId1247" display="https://www.youtube.com/watch?v=b96t52xbmO8" xr:uid="{00000000-0004-0000-0000-0000DE040000}"/>
    <hyperlink ref="C648" r:id="rId1248" tooltip="Dialogue with Dr. HR Nagendra, President VYASA, Bangalore" display="https://www.youtube.com/watch?v=b96t52xbmO8" xr:uid="{00000000-0004-0000-0000-0000DF040000}"/>
    <hyperlink ref="D649" r:id="rId1249" display="https://www.youtube.com/watch?v=6M1Mp5tvk-E" xr:uid="{00000000-0004-0000-0000-0000E0040000}"/>
    <hyperlink ref="C649" r:id="rId1250" tooltip="Translating Hindu Itihasa to &quot;Myth&quot; Demeans &amp; Undermines Hindu Culture  #6" display="https://www.youtube.com/watch?v=6M1Mp5tvk-E" xr:uid="{00000000-0004-0000-0000-0000E1040000}"/>
    <hyperlink ref="D650" r:id="rId1251" display="https://www.youtube.com/watch?v=LAZPY_rTJLU" xr:uid="{00000000-0004-0000-0000-0000E2040000}"/>
    <hyperlink ref="C650" r:id="rId1252" tooltip="Bangalore Literature Festival 2016 - India Reclaiming Our Civilization's Heritage" display="https://www.youtube.com/watch?v=LAZPY_rTJLU" xr:uid="{00000000-0004-0000-0000-0000E3040000}"/>
    <hyperlink ref="D651" r:id="rId1253" display="https://www.youtube.com/watch?v=13shkRG4RMc" xr:uid="{00000000-0004-0000-0000-0000E4040000}"/>
    <hyperlink ref="C651" r:id="rId1254" tooltip="The Tree of Yoga is Rooted in Sanatana Hindu Dharma  #7" display="https://www.youtube.com/watch?v=13shkRG4RMc" xr:uid="{00000000-0004-0000-0000-0000E5040000}"/>
    <hyperlink ref="D652" r:id="rId1255" display="https://www.youtube.com/watch?v=lnII4AH2rHw" xr:uid="{00000000-0004-0000-0000-0000E6040000}"/>
    <hyperlink ref="C652" r:id="rId1256" tooltip="Why Outsiders Like Pollock &amp; Doniger DO NOT Have Adhikara To Translate Hindu Shastra #8" display="https://www.youtube.com/watch?v=lnII4AH2rHw" xr:uid="{00000000-0004-0000-0000-0000E7040000}"/>
    <hyperlink ref="D653" r:id="rId1257" display="https://www.youtube.com/watch?v=az7GJp1YAXw" xr:uid="{00000000-0004-0000-0000-0000E8040000}"/>
    <hyperlink ref="C653" r:id="rId1258" tooltip="Swami Nithyananda's Vision of a Theme Park Which Will Be a 'Living Presentation' of Vedic Culture #9" display="https://www.youtube.com/watch?v=az7GJp1YAXw" xr:uid="{00000000-0004-0000-0000-0000E9040000}"/>
    <hyperlink ref="D654" r:id="rId1259" display="https://www.youtube.com/watch?v=_zmgXM40afU" xr:uid="{00000000-0004-0000-0000-0000EA040000}"/>
    <hyperlink ref="C654" r:id="rId1260" tooltip="Angkor Wat Was Built As a Mandala For The Whole Hindu Civilization  #10" display="https://www.youtube.com/watch?v=_zmgXM40afU" xr:uid="{00000000-0004-0000-0000-0000EB040000}"/>
    <hyperlink ref="D655" r:id="rId1261" display="https://www.youtube.com/watch?v=IS6hRiM7WuU" xr:uid="{00000000-0004-0000-0000-0000EC040000}"/>
    <hyperlink ref="C655" r:id="rId1262" tooltip="Banning of Puja &amp; Rituals Shows ASI's Disregard for Sacredness In Indian Culture #11" display="https://www.youtube.com/watch?v=IS6hRiM7WuU" xr:uid="{00000000-0004-0000-0000-0000ED040000}"/>
    <hyperlink ref="D656" r:id="rId1263" display="https://www.youtube.com/watch?v=-c4KLljIDeo" xr:uid="{00000000-0004-0000-0000-0000EE040000}"/>
    <hyperlink ref="C656" r:id="rId1264" tooltip="Flaws in the Chronology of Western Indologists  #12" display="https://www.youtube.com/watch?v=-c4KLljIDeo" xr:uid="{00000000-0004-0000-0000-0000EF040000}"/>
    <hyperlink ref="D657" r:id="rId1265" display="https://www.youtube.com/watch?v=6KN0GnYv6xQ" xr:uid="{00000000-0004-0000-0000-0000F0040000}"/>
    <hyperlink ref="C657" r:id="rId1266" tooltip="Lack of Shastra Vidya Contributed to the Decline of Pagan Civilizations #13" display="https://www.youtube.com/watch?v=6KN0GnYv6xQ" xr:uid="{00000000-0004-0000-0000-0000F1040000}"/>
    <hyperlink ref="D658" r:id="rId1267" display="https://www.youtube.com/watch?v=GP0JLpTLOWU" xr:uid="{00000000-0004-0000-0000-0000F2040000}"/>
    <hyperlink ref="C658" r:id="rId1268" tooltip="Distinction Between a Living Guru and a Deity #14" display="https://www.youtube.com/watch?v=GP0JLpTLOWU" xr:uid="{00000000-0004-0000-0000-0000F3040000}"/>
    <hyperlink ref="D659" r:id="rId1269" display="https://www.youtube.com/watch?v=OdRuRzl5pwg" xr:uid="{00000000-0004-0000-0000-0000F4040000}"/>
    <hyperlink ref="C659" r:id="rId1270" tooltip="Existence of Shiv Avatar Hanuman in Vaishnav Text of Ramayana is Not a Paradox #15" display="https://www.youtube.com/watch?v=OdRuRzl5pwg" xr:uid="{00000000-0004-0000-0000-0000F5040000}"/>
    <hyperlink ref="D660" r:id="rId1271" display="https://www.youtube.com/watch?v=ImpfhngYCCA" xr:uid="{00000000-0004-0000-0000-0000F6040000}"/>
    <hyperlink ref="C660" r:id="rId1272" tooltip="In Conversation with Shri Chamu Krishna Shastry" display="https://www.youtube.com/watch?v=ImpfhngYCCA" xr:uid="{00000000-0004-0000-0000-0000F7040000}"/>
    <hyperlink ref="D661" r:id="rId1273" display="https://www.youtube.com/watch?v=p08RUDejFXs" xr:uid="{00000000-0004-0000-0000-0000F8040000}"/>
    <hyperlink ref="C661" r:id="rId1274" tooltip="God Particle, Shaktinipat (Quantum Entanglement), Divinity in Matter #17" display="https://www.youtube.com/watch?v=p08RUDejFXs" xr:uid="{00000000-0004-0000-0000-0000F9040000}"/>
    <hyperlink ref="D662" r:id="rId1275" display="https://www.youtube.com/watch?v=NpCmOPhka6g" xr:uid="{00000000-0004-0000-0000-0000FA040000}"/>
    <hyperlink ref="C662" r:id="rId1276" tooltip="Difference Between the Spiritual Process of Siddhis and Shaktis #18" display="https://www.youtube.com/watch?v=NpCmOPhka6g" xr:uid="{00000000-0004-0000-0000-0000FB040000}"/>
    <hyperlink ref="D663" r:id="rId1277" display="https://www.youtube.com/watch?v=Iz3TO-dXkSI" xr:uid="{00000000-0004-0000-0000-0000FC040000}"/>
    <hyperlink ref="C663" r:id="rId1278" tooltip="Journalists are the Furthest Away from Truth and Spirituality  #19" display="https://www.youtube.com/watch?v=Iz3TO-dXkSI" xr:uid="{00000000-0004-0000-0000-0000FD040000}"/>
    <hyperlink ref="D664" r:id="rId1279" display="https://www.youtube.com/watch?v=5Qbkf3waru8" xr:uid="{00000000-0004-0000-0000-0000FE040000}"/>
    <hyperlink ref="C664" r:id="rId1280" tooltip="Shaktinipat is Beyond the Physics of Space and Time  #20" display="https://www.youtube.com/watch?v=5Qbkf3waru8" xr:uid="{00000000-0004-0000-0000-0000FF040000}"/>
    <hyperlink ref="D665" r:id="rId1281" display="https://www.youtube.com/watch?v=0cvq3rbQ7Dw" xr:uid="{00000000-0004-0000-0000-000000050000}"/>
    <hyperlink ref="C665" r:id="rId1282" tooltip="Can Machines Transmit Shakti?  #21" display="https://www.youtube.com/watch?v=0cvq3rbQ7Dw" xr:uid="{00000000-0004-0000-0000-000001050000}"/>
    <hyperlink ref="D666" r:id="rId1283" display="https://www.youtube.com/watch?v=69M5XJQEYX4" xr:uid="{00000000-0004-0000-0000-000002050000}"/>
    <hyperlink ref="C666" r:id="rId1284" tooltip="&quot;I am Spiritual But Not Religious&quot;, Makes NO Sense if a Hindu Says This #22" display="https://www.youtube.com/watch?v=69M5XJQEYX4" xr:uid="{00000000-0004-0000-0000-000003050000}"/>
    <hyperlink ref="D667" r:id="rId1285" display="https://www.youtube.com/watch?v=Yb0AWtlb8-g" xr:uid="{00000000-0004-0000-0000-000004050000}"/>
    <hyperlink ref="C667" r:id="rId1286" tooltip="Donations to a Hindu Temple Should Legally be Owned by the Deity ResidingThere.  #23" display="https://www.youtube.com/watch?v=Yb0AWtlb8-g" xr:uid="{00000000-0004-0000-0000-000005050000}"/>
    <hyperlink ref="D668" r:id="rId1287" display="https://www.youtube.com/watch?v=1Gop0_4D5pE" xr:uid="{00000000-0004-0000-0000-000006050000}"/>
    <hyperlink ref="C668" r:id="rId1288" tooltip="Swami Nityananda on the &quot;Collective Evolution&quot; Theory of Sri Aurobindo  #26" display="https://www.youtube.com/watch?v=1Gop0_4D5pE" xr:uid="{00000000-0004-0000-0000-000007050000}"/>
    <hyperlink ref="D669" r:id="rId1289" display="https://www.youtube.com/watch?v=-pDxEjRprYM" xr:uid="{00000000-0004-0000-0000-000008050000}"/>
    <hyperlink ref="C669" r:id="rId1290" tooltip="Bionic Humans &amp; Evolution of Consciousness  #25" display="https://www.youtube.com/watch?v=-pDxEjRprYM" xr:uid="{00000000-0004-0000-0000-000009050000}"/>
    <hyperlink ref="D670" r:id="rId1291" display="https://www.youtube.com/watch?v=1P_XO3xfTCs" xr:uid="{00000000-0004-0000-0000-00000A050000}"/>
    <hyperlink ref="C670" r:id="rId1292" tooltip="A Hindu Perspective on the Ethics of GMO, Human Organs Farming, and The Karmic Imprint #24" display="https://www.youtube.com/watch?v=1P_XO3xfTCs" xr:uid="{00000000-0004-0000-0000-00000B050000}"/>
    <hyperlink ref="D671" r:id="rId1293" display="https://www.youtube.com/watch?v=Voaw-uef3Tw" xr:uid="{00000000-0004-0000-0000-00000C050000}"/>
    <hyperlink ref="C671" r:id="rId1294" tooltip="Hindu Perspective on Mercy Killing/Euthanasia  #16" display="https://www.youtube.com/watch?v=Voaw-uef3Tw" xr:uid="{00000000-0004-0000-0000-00000D050000}"/>
    <hyperlink ref="D672" r:id="rId1295" display="https://www.youtube.com/watch?v=F2WG7neA31s" xr:uid="{00000000-0004-0000-0000-00000E050000}"/>
    <hyperlink ref="C672" r:id="rId1296" tooltip="Rajiv's Open Challenge to Neuro-Scientists— &quot;Rishis Do Exist&quot;   #27" display="https://www.youtube.com/watch?v=F2WG7neA31s" xr:uid="{00000000-0004-0000-0000-00000F050000}"/>
    <hyperlink ref="D673" r:id="rId1297" display="https://www.youtube.com/watch?v=n5lHU4Qyfbk" xr:uid="{00000000-0004-0000-0000-000010050000}"/>
    <hyperlink ref="C673" r:id="rId1298" tooltip="Do Miracle Healings Given by Yogis Hack the Karma Cycle #28" display="https://www.youtube.com/watch?v=n5lHU4Qyfbk" xr:uid="{00000000-0004-0000-0000-000011050000}"/>
    <hyperlink ref="D674" r:id="rId1299" display="https://www.youtube.com/watch?v=mcxquOK_mY8" xr:uid="{00000000-0004-0000-0000-000012050000}"/>
    <hyperlink ref="C674" r:id="rId1300" tooltip="Breaking India: The Strategic Ploy Against Hinduism by Churches, Academics and More" display="https://www.youtube.com/watch?v=mcxquOK_mY8" xr:uid="{00000000-0004-0000-0000-000013050000}"/>
    <hyperlink ref="D675" r:id="rId1301" display="https://www.youtube.com/watch?v=9FgUTz996bs" xr:uid="{00000000-0004-0000-0000-000014050000}"/>
    <hyperlink ref="C675" r:id="rId1302" tooltip="Continuing the Guru Parampara: Swami Nithyananda Shares His Mission of Gratitude and Integrity #30" display="https://www.youtube.com/watch?v=9FgUTz996bs" xr:uid="{00000000-0004-0000-0000-000015050000}"/>
    <hyperlink ref="D676" r:id="rId1303" display="https://www.youtube.com/watch?v=DVcN5QXGA_w" xr:uid="{00000000-0004-0000-0000-000016050000}"/>
    <hyperlink ref="C676" r:id="rId1304" tooltip="Be the Heir to Your Own Fortune: Can Billionaires Bank on Financial Security in the Next Life? #29" display="https://www.youtube.com/watch?v=DVcN5QXGA_w" xr:uid="{00000000-0004-0000-0000-000017050000}"/>
    <hyperlink ref="D677" r:id="rId1305" display="https://www.youtube.com/watch?v=_D2sWZSHDqg&amp;t=834s" xr:uid="{00000000-0004-0000-0000-000018050000}"/>
    <hyperlink ref="C677" r:id="rId1306" tooltip="Interview with a Neo-Jewish Pseudo-Hindu on Hinduized Judaism, Tantric Kabbala, &amp; More" display="https://www.youtube.com/watch?v=_D2sWZSHDqg&amp;t=834s" xr:uid="{00000000-0004-0000-0000-000019050000}"/>
    <hyperlink ref="D678" r:id="rId1307" display="https://www.youtube.com/watch?v=7-JbRtATwHQ" xr:uid="{00000000-0004-0000-0000-00001A050000}"/>
    <hyperlink ref="C678" r:id="rId1308" tooltip="Being Different: Decolonizing Ourselves by Reversing the Indian Gaze Back at the West" display="https://www.youtube.com/watch?v=7-JbRtATwHQ" xr:uid="{00000000-0004-0000-0000-00001B050000}"/>
    <hyperlink ref="D679" r:id="rId1309" display="https://www.youtube.com/watch?v=N6IDjOR1OY0" xr:uid="{00000000-0004-0000-0000-00001C050000}"/>
    <hyperlink ref="C679" r:id="rId1310" tooltip="Indra's Net: Exposing the Western Academics who Attack Hinduism and Challenging their Claims" display="https://www.youtube.com/watch?v=N6IDjOR1OY0" xr:uid="{00000000-0004-0000-0000-00001D050000}"/>
    <hyperlink ref="D680" r:id="rId1311" display="https://www.youtube.com/watch?v=mScbp58xwJE" xr:uid="{00000000-0004-0000-0000-00001E050000}"/>
    <hyperlink ref="C680" r:id="rId1312" tooltip="Hindu Gurus Accepting Max Mullerian Translations is the Biggest Disadvantage Done to Hinduism #31" display="https://www.youtube.com/watch?v=mScbp58xwJE" xr:uid="{00000000-0004-0000-0000-00001F050000}"/>
    <hyperlink ref="D681" r:id="rId1313" display="https://www.youtube.com/watch?v=eQBirhrwc3E" xr:uid="{00000000-0004-0000-0000-000020050000}"/>
    <hyperlink ref="C681" r:id="rId1314" tooltip="Taking the Experience then Dropping the Guru: Why a Jewish Seeker Came &amp; then Left Hinduism" display="https://www.youtube.com/watch?v=eQBirhrwc3E" xr:uid="{00000000-0004-0000-0000-000021050000}"/>
    <hyperlink ref="D682" r:id="rId1315" display="https://www.youtube.com/watch?v=qzXGb7RIXmc" xr:uid="{00000000-0004-0000-0000-000022050000}"/>
    <hyperlink ref="C682" r:id="rId1316" tooltip="Why does Swamiji wear so much Gold Jewellery? The reason Gold became precious. #32" display="https://www.youtube.com/watch?v=qzXGb7RIXmc" xr:uid="{00000000-0004-0000-0000-000023050000}"/>
    <hyperlink ref="D683" r:id="rId1317" display="https://www.youtube.com/watch?v=JjtvU2xQpaQ" xr:uid="{00000000-0004-0000-0000-000024050000}"/>
    <hyperlink ref="C683" r:id="rId1318" tooltip="The Battle for Sanskrit: Setting the Record Straight on our Ancient but Living Language" display="https://www.youtube.com/watch?v=JjtvU2xQpaQ" xr:uid="{00000000-0004-0000-0000-000025050000}"/>
    <hyperlink ref="D684" r:id="rId1319" display="https://www.youtube.com/watch?v=C6sAuCIhIzA" xr:uid="{00000000-0004-0000-0000-000026050000}"/>
    <hyperlink ref="C684" r:id="rId1320" tooltip="Two Kinds of Divine Power, Siddhis and Shaktis, are NOT Occult, Paranormal or Superstition 34" display="https://www.youtube.com/watch?v=C6sAuCIhIzA" xr:uid="{00000000-0004-0000-0000-000027050000}"/>
    <hyperlink ref="D685" r:id="rId1321" display="https://www.youtube.com/watch?v=strZVEaixcs" xr:uid="{00000000-0004-0000-0000-000028050000}"/>
    <hyperlink ref="C685" r:id="rId1322" tooltip="Book on Major Gurus, Lost Parampara, Shiva's Trishul Denigrated as Symbol of The Devil #33" display="https://www.youtube.com/watch?v=strZVEaixcs" xr:uid="{00000000-0004-0000-0000-000029050000}"/>
    <hyperlink ref="D686" r:id="rId1323" display="https://www.youtube.com/watch?v=Ih4StVOa0Qs" xr:uid="{00000000-0004-0000-0000-00002A050000}"/>
    <hyperlink ref="C686" r:id="rId1324" tooltip="Indian Anti-Superstition Laws are Anti-Hindu &amp; Are Based on Western Idea of Superstition #35" display="https://www.youtube.com/watch?v=Ih4StVOa0Qs" xr:uid="{00000000-0004-0000-0000-00002B050000}"/>
    <hyperlink ref="D687" r:id="rId1325" display="https://www.youtube.com/watch?v=LIl0C87tzGE" xr:uid="{00000000-0004-0000-0000-00002C050000}"/>
    <hyperlink ref="C687" r:id="rId1326" tooltip="Vajpayee Govt Took the Unfortunate Decision of Converting Ma Ganga Into a Lake #36" display="https://www.youtube.com/watch?v=LIl0C87tzGE" xr:uid="{00000000-0004-0000-0000-00002D050000}"/>
    <hyperlink ref="D688" r:id="rId1327" display="https://www.youtube.com/watch?v=sZGlmV--sG4" xr:uid="{00000000-0004-0000-0000-00002E050000}"/>
    <hyperlink ref="C688" r:id="rId1328" tooltip="Rajiv Malhotra's Talk at S-Vyasa University, Bengaluru" display="https://www.youtube.com/watch?v=sZGlmV--sG4" xr:uid="{00000000-0004-0000-0000-00002F050000}"/>
    <hyperlink ref="D689" r:id="rId1329" display="https://www.youtube.com/watch?v=MAt3aD51sUM" xr:uid="{00000000-0004-0000-0000-000030050000}"/>
    <hyperlink ref="C689" r:id="rId1330" tooltip="Ram Leela is a Living Representation of &quot;The Hindu Grand Narrative&quot;.  # 37" display="https://www.youtube.com/watch?v=MAt3aD51sUM" xr:uid="{00000000-0004-0000-0000-000031050000}"/>
    <hyperlink ref="D690" r:id="rId1331" display="https://www.youtube.com/watch?v=EXkq2inhXiw" xr:uid="{00000000-0004-0000-0000-000032050000}"/>
    <hyperlink ref="C690" r:id="rId1332" tooltip="Criticism on Interviewing Swami Nityananda, Rajiv Responds  #38" display="https://www.youtube.com/watch?v=EXkq2inhXiw" xr:uid="{00000000-0004-0000-0000-000033050000}"/>
    <hyperlink ref="D691" r:id="rId1333" display="https://www.youtube.com/watch?v=XfaMChybaCc" xr:uid="{00000000-0004-0000-0000-000034050000}"/>
    <hyperlink ref="C691" r:id="rId1334" tooltip="Academic Hinduphobia: Challenging Media and Western Academics who Blatantly Abuse Hinduism" display="https://www.youtube.com/watch?v=XfaMChybaCc" xr:uid="{00000000-0004-0000-0000-000035050000}"/>
    <hyperlink ref="D692" r:id="rId1335" display="https://www.youtube.com/watch?v=D559dD7btfo" xr:uid="{00000000-0004-0000-0000-000036050000}"/>
    <hyperlink ref="C692" r:id="rId1336" tooltip="All Civilizations, Traditions, Paths Are NOT The Same  #1" display="https://www.youtube.com/watch?v=D559dD7btfo" xr:uid="{00000000-0004-0000-0000-000037050000}"/>
    <hyperlink ref="D693" r:id="rId1337" display="https://www.youtube.com/watch?v=rt5w2HzSWc0" xr:uid="{00000000-0004-0000-0000-000038050000}"/>
    <hyperlink ref="C693" r:id="rId1338" tooltip="Lecture on &quot;Diplomacy and Brand India&quot; - Foreign Service Institute, New Delhi" display="https://www.youtube.com/watch?v=rt5w2HzSWc0" xr:uid="{00000000-0004-0000-0000-000039050000}"/>
    <hyperlink ref="D694" r:id="rId1339" display="https://www.youtube.com/watch?v=kvEIBfEnwXM" xr:uid="{00000000-0004-0000-0000-00003A050000}"/>
    <hyperlink ref="C694" r:id="rId1340" tooltip="Swadeshi Indology Conference 2 — Inaugural Session" display="https://www.youtube.com/watch?v=kvEIBfEnwXM" xr:uid="{00000000-0004-0000-0000-00003B050000}"/>
    <hyperlink ref="D695" r:id="rId1341" display="https://www.youtube.com/watch?v=lkDfIrZy2VY" xr:uid="{00000000-0004-0000-0000-00003C050000}"/>
    <hyperlink ref="C695" r:id="rId1342" tooltip="Swadeshi Indology Conference 2 —  Closing Session" display="https://www.youtube.com/watch?v=lkDfIrZy2VY" xr:uid="{00000000-0004-0000-0000-00003D050000}"/>
    <hyperlink ref="D696" r:id="rId1343" display="https://www.youtube.com/watch?v=vB9JqlUiYUk" xr:uid="{00000000-0004-0000-0000-00003E050000}"/>
    <hyperlink ref="C696" r:id="rId1344" tooltip="Hindu Students Council &amp; Rajiv Malhotra Discuss CNN's Latest Hinduphobia" display="https://www.youtube.com/watch?v=vB9JqlUiYUk" xr:uid="{00000000-0004-0000-0000-00003F050000}"/>
    <hyperlink ref="D697" r:id="rId1345" display="https://www.youtube.com/watch?v=vzoIHUTieE0" xr:uid="{00000000-0004-0000-0000-000040050000}"/>
    <hyperlink ref="C697" r:id="rId1346" tooltip="&quot;Idea of Bharatiya Exceptionalism&quot; — Idea of Bharat International Conference" display="https://www.youtube.com/watch?v=vzoIHUTieE0" xr:uid="{00000000-0004-0000-0000-000041050000}"/>
    <hyperlink ref="D698" r:id="rId1347" display="https://www.youtube.com/watch?v=eKSuEJqn2NI" xr:uid="{00000000-0004-0000-0000-000042050000}"/>
    <hyperlink ref="C698" r:id="rId1348" tooltip="Jewish-Hindu Difference on Nature of Reincarnation #2" display="https://www.youtube.com/watch?v=eKSuEJqn2NI" xr:uid="{00000000-0004-0000-0000-000043050000}"/>
    <hyperlink ref="D699" r:id="rId1349" display="https://www.youtube.com/watch?v=1UnsEQPK3PQ" xr:uid="{00000000-0004-0000-0000-000044050000}"/>
    <hyperlink ref="C699" r:id="rId1350" tooltip="Global Perceptions of Indian Heritage - SI Conference 2- Inaugural Session" display="https://www.youtube.com/watch?v=1UnsEQPK3PQ" xr:uid="{00000000-0004-0000-0000-000045050000}"/>
    <hyperlink ref="D700" r:id="rId1351" display="https://www.youtube.com/watch?v=bD-uUsBgY-w" xr:uid="{00000000-0004-0000-0000-000046050000}"/>
    <hyperlink ref="C700" r:id="rId1352" tooltip="Global Perceptions of Indian Heritage - SI Conference 2- Closing Session" display="https://www.youtube.com/watch?v=bD-uUsBgY-w" xr:uid="{00000000-0004-0000-0000-000047050000}"/>
    <hyperlink ref="D701" r:id="rId1353" display="https://www.youtube.com/watch?v=Lrh5zQHEIk4" xr:uid="{00000000-0004-0000-0000-000048050000}"/>
    <hyperlink ref="C701" r:id="rId1354" tooltip="Monograph 1: Pollock's Three Dimensional Philology" display="https://www.youtube.com/watch?v=Lrh5zQHEIk4" xr:uid="{00000000-0004-0000-0000-000049050000}"/>
    <hyperlink ref="D702" r:id="rId1355" display="https://www.youtube.com/watch?v=edQr4IJQuEg" xr:uid="{00000000-0004-0000-0000-00004A050000}"/>
    <hyperlink ref="C702" r:id="rId1356" tooltip="Monograph 2: Politics of Sanskrit Studies" display="https://www.youtube.com/watch?v=edQr4IJQuEg" xr:uid="{00000000-0004-0000-0000-00004B050000}"/>
    <hyperlink ref="D703" r:id="rId1357" display="https://www.youtube.com/watch?v=RJSsEA6fpJE" xr:uid="{00000000-0004-0000-0000-00004C050000}"/>
    <hyperlink ref="C703" r:id="rId1358" tooltip="Purva Paksa of Pollock's use of Chronology - Megh K &amp; Manogna S" display="https://www.youtube.com/watch?v=RJSsEA6fpJE" xr:uid="{00000000-0004-0000-0000-00004D050000}"/>
    <hyperlink ref="D704" r:id="rId1359" display="https://www.youtube.com/watch?v=BlNY-1vmqvA" xr:uid="{00000000-0004-0000-0000-00004E050000}"/>
    <hyperlink ref="C704" r:id="rId1360" tooltip="Critique of &amp; Rebuttal to Pollock's Dating for Epics - Nilesh Oak" display="https://www.youtube.com/watch?v=BlNY-1vmqvA" xr:uid="{00000000-0004-0000-0000-00004F050000}"/>
    <hyperlink ref="D705" r:id="rId1361" display="https://www.youtube.com/watch?v=_CKZQa18hcY" xr:uid="{00000000-0004-0000-0000-000050050000}"/>
    <hyperlink ref="C705" r:id="rId1362" tooltip="Mimamsa Critique of Pollock's History Theory - Dr S. Tilak" display="https://www.youtube.com/watch?v=_CKZQa18hcY" xr:uid="{00000000-0004-0000-0000-000051050000}"/>
    <hyperlink ref="D706" r:id="rId1363" display="https://www.youtube.com/watch?v=iwaHs0-q9l8" xr:uid="{00000000-0004-0000-0000-000052050000}"/>
    <hyperlink ref="C706" r:id="rId1364" tooltip="The Science of Meaning - Sudarshan Therani" display="https://www.youtube.com/watch?v=iwaHs0-q9l8" xr:uid="{00000000-0004-0000-0000-000053050000}"/>
    <hyperlink ref="D707" r:id="rId1365" display="https://www.youtube.com/watch?v=lkO1JaN7BoQ" xr:uid="{00000000-0004-0000-0000-000054050000}"/>
    <hyperlink ref="C707" r:id="rId1366" tooltip="Gaṇita Śāstra &amp; Western Mathematics - S Mukhopadhayay" display="https://www.youtube.com/watch?v=lkO1JaN7BoQ" xr:uid="{00000000-0004-0000-0000-000055050000}"/>
    <hyperlink ref="D708" r:id="rId1367" display="https://www.youtube.com/watch?v=vaRCmUwpmNk" xr:uid="{00000000-0004-0000-0000-000056050000}"/>
    <hyperlink ref="C708" r:id="rId1368" tooltip="Are Sanskrit Grammar &amp; Royal Power Related - Sowmya K" display="https://www.youtube.com/watch?v=vaRCmUwpmNk" xr:uid="{00000000-0004-0000-0000-000057050000}"/>
    <hyperlink ref="D709" r:id="rId1369" display="https://www.youtube.com/watch?v=qY_yQIrKwRk" xr:uid="{00000000-0004-0000-0000-000058050000}"/>
    <hyperlink ref="C709" r:id="rId1370" tooltip="Examination of Pollock's &quot;Project SKSEC&quot; - Manjushree Hegde" display="https://www.youtube.com/watch?v=qY_yQIrKwRk" xr:uid="{00000000-0004-0000-0000-000059050000}"/>
    <hyperlink ref="D710" r:id="rId1371" display="https://www.youtube.com/watch?v=4ZkNnR--tMY" xr:uid="{00000000-0004-0000-0000-00005A050000}"/>
    <hyperlink ref="C710" r:id="rId1372" tooltip="A Computational Theory for Rasa - Prof K Gopinath" display="https://www.youtube.com/watch?v=4ZkNnR--tMY" xr:uid="{00000000-0004-0000-0000-00005B050000}"/>
    <hyperlink ref="D711" r:id="rId1373" display="https://www.youtube.com/watch?v=Fb11XAvWeyE" xr:uid="{00000000-0004-0000-0000-00005C050000}"/>
    <hyperlink ref="C711" r:id="rId1374" tooltip="Pollock's Influence on Contemporary Discourse- Discussion between Sonal Mansingh and Rajiv Malhotra" display="https://www.youtube.com/watch?v=Fb11XAvWeyE" xr:uid="{00000000-0004-0000-0000-00005D050000}"/>
    <hyperlink ref="D712" r:id="rId1375" display="https://www.youtube.com/watch?v=xAicQnL_abA" xr:uid="{00000000-0004-0000-0000-00005E050000}"/>
    <hyperlink ref="C712" r:id="rId1376" tooltip="Why Traditional Scholars Should Take Pollock Seriously - Rajiv Malhotra Explains" display="https://www.youtube.com/watch?v=xAicQnL_abA" xr:uid="{00000000-0004-0000-0000-00005F050000}"/>
    <hyperlink ref="D713" r:id="rId1377" display="https://www.youtube.com/watch?v=kcbL1wC9PEg" xr:uid="{00000000-0004-0000-0000-000060050000}"/>
    <hyperlink ref="C713" r:id="rId1378" tooltip="Sheldon Pollock's Prashastis For His Funding Sources" display="https://www.youtube.com/watch?v=kcbL1wC9PEg" xr:uid="{00000000-0004-0000-0000-000061050000}"/>
    <hyperlink ref="D714" r:id="rId1379" display="https://www.youtube.com/watch?v=qqDl6coS7wg" xr:uid="{00000000-0004-0000-0000-000062050000}"/>
    <hyperlink ref="C714" r:id="rId1380" tooltip="Rajiv Malhotra Darshan with Puri Shankaracharya to discuss common interests" display="https://www.youtube.com/watch?v=qqDl6coS7wg" xr:uid="{00000000-0004-0000-0000-000063050000}"/>
    <hyperlink ref="D715" r:id="rId1381" display="https://www.youtube.com/watch?v=0RYS6V76lRQ" xr:uid="{00000000-0004-0000-0000-000064050000}"/>
    <hyperlink ref="C715" r:id="rId1382" tooltip="Decolonizing the Indian Civil Services: Rajiv Malhotra" display="https://www.youtube.com/watch?v=0RYS6V76lRQ" xr:uid="{00000000-0004-0000-0000-000065050000}"/>
    <hyperlink ref="D716" r:id="rId1383" display="https://www.youtube.com/watch?v=gtJ9OzJIB_c" xr:uid="{00000000-0004-0000-0000-000066050000}"/>
    <hyperlink ref="C716" r:id="rId1384" tooltip="R Nagaswamy's Plenary Talk at Swadeshi Indology Conf 2" display="https://www.youtube.com/watch?v=gtJ9OzJIB_c" xr:uid="{00000000-0004-0000-0000-000067050000}"/>
    <hyperlink ref="D717" r:id="rId1385" display="https://www.youtube.com/watch?v=7AYmPqY5iF4" xr:uid="{00000000-0004-0000-0000-000068050000}"/>
    <hyperlink ref="C717" r:id="rId1386" tooltip="Lets Debate the Politics of Social Sciences" display="https://www.youtube.com/watch?v=7AYmPqY5iF4" xr:uid="{00000000-0004-0000-0000-000069050000}"/>
    <hyperlink ref="D718" r:id="rId1387" display="https://www.youtube.com/watch?v=4iGdwJ3nQcs&amp;t=38s" xr:uid="{00000000-0004-0000-0000-00006A050000}"/>
    <hyperlink ref="C718" r:id="rId1388" tooltip="Kashmir Violence and the Legal Hounding of Madhu Kishwar" display="https://www.youtube.com/watch?v=4iGdwJ3nQcs&amp;t=38s" xr:uid="{00000000-0004-0000-0000-00006B050000}"/>
    <hyperlink ref="D719" r:id="rId1389" display="https://www.youtube.com/watch?v=OI3nL5YCIO8" xr:uid="{00000000-0004-0000-0000-00006C050000}"/>
    <hyperlink ref="C719" r:id="rId1390" tooltip="Princeton University's Parth Parihar Interviews Rajiv Malhotra" display="https://www.youtube.com/watch?v=OI3nL5YCIO8" xr:uid="{00000000-0004-0000-0000-00006D050000}"/>
    <hyperlink ref="D720" r:id="rId1391" display="https://www.youtube.com/watch?v=_xxJKDZyRuE" xr:uid="{00000000-0004-0000-0000-00006E050000}"/>
    <hyperlink ref="C720" r:id="rId1392" tooltip="Keynote Speech by Rajiv Malhotra: &quot;Hindu Contributions to Humanity&quot;" display="https://www.youtube.com/watch?v=_xxJKDZyRuE" xr:uid="{00000000-0004-0000-0000-00006F050000}"/>
    <hyperlink ref="D721" r:id="rId1393" display="https://www.youtube.com/watch?v=vhlPSbFlxPI" xr:uid="{00000000-0004-0000-0000-000070050000}"/>
    <hyperlink ref="C721" r:id="rId1394" tooltip="Rajiv Malhotra Invites Hindus To Send Queries About Hinduism" display="https://www.youtube.com/watch?v=vhlPSbFlxPI" xr:uid="{00000000-0004-0000-0000-000071050000}"/>
    <hyperlink ref="D722" r:id="rId1395" display="https://www.youtube.com/watch?v=vmOlaD1O5rg" xr:uid="{00000000-0004-0000-0000-000072050000}"/>
    <hyperlink ref="C722" r:id="rId1396" tooltip="Did the &quot;Art of Living&quot; Event Destroy The Yamuna, as Alleged?" display="https://www.youtube.com/watch?v=vmOlaD1O5rg" xr:uid="{00000000-0004-0000-0000-000073050000}"/>
    <hyperlink ref="D723" r:id="rId1397" display="https://www.youtube.com/watch?v=WzgR7yTQNzY" xr:uid="{00000000-0004-0000-0000-000074050000}"/>
    <hyperlink ref="C723" r:id="rId1398" tooltip="In Conversation with Meenakshi Jain" display="https://www.youtube.com/watch?v=WzgR7yTQNzY" xr:uid="{00000000-0004-0000-0000-000075050000}"/>
    <hyperlink ref="D724" r:id="rId1399" display="https://www.youtube.com/watch?v=SNpVBfgzPmo" xr:uid="{00000000-0004-0000-0000-000076050000}"/>
    <hyperlink ref="C724" r:id="rId1400" tooltip="Discussing the Digestion of Yoga with a White Hindu" display="https://www.youtube.com/watch?v=SNpVBfgzPmo" xr:uid="{00000000-0004-0000-0000-000077050000}"/>
    <hyperlink ref="D725" r:id="rId1401" display="https://www.youtube.com/watch?v=MC9pK4dCHAs" xr:uid="{00000000-0004-0000-0000-000078050000}"/>
    <hyperlink ref="C725" r:id="rId1402" tooltip="Natyasastra to Bollywood: Rasa, an eternal experience - Charu Uppal" display="https://www.youtube.com/watch?v=MC9pK4dCHAs" xr:uid="{00000000-0004-0000-0000-000079050000}"/>
    <hyperlink ref="D726" r:id="rId1403" display="https://www.youtube.com/watch?v=g8GW7DlPr4g" xr:uid="{00000000-0004-0000-0000-00007A050000}"/>
    <hyperlink ref="C726" r:id="rId1404" tooltip="The Science of the Sacred - Sudarshan Therani" display="https://www.youtube.com/watch?v=g8GW7DlPr4g" xr:uid="{00000000-0004-0000-0000-00007B050000}"/>
    <hyperlink ref="D727" r:id="rId1405" display="https://www.youtube.com/watch?v=lQph5joRdU8" xr:uid="{00000000-0004-0000-0000-00007C050000}"/>
    <hyperlink ref="C727" r:id="rId1406" tooltip="Sheldon Pollock &amp; Desacralization of Sanskrit - Megh K and Manogna S" display="https://www.youtube.com/watch?v=lQph5joRdU8" xr:uid="{00000000-0004-0000-0000-00007D050000}"/>
    <hyperlink ref="D728" r:id="rId1407" display="https://www.youtube.com/watch?v=DMReaVWJGFE" xr:uid="{00000000-0004-0000-0000-00007E050000}"/>
    <hyperlink ref="C728" r:id="rId1408" tooltip="Pollock's views on Rasa: A Critique - Karthik S Joshi" display="https://www.youtube.com/watch?v=DMReaVWJGFE" xr:uid="{00000000-0004-0000-0000-00007F050000}"/>
    <hyperlink ref="D729" r:id="rId1409" display="https://www.youtube.com/watch?v=Zused4CGMw4" xr:uid="{00000000-0004-0000-0000-000080050000}"/>
    <hyperlink ref="C729" r:id="rId1410" tooltip="Sanskrit is not dead - Satyanarayana Dasa" display="https://www.youtube.com/watch?v=Zused4CGMw4" xr:uid="{00000000-0004-0000-0000-000081050000}"/>
    <hyperlink ref="D730" r:id="rId1411" display="https://www.youtube.com/watch?v=KCUZ6hBgxc0" xr:uid="{00000000-0004-0000-0000-000082050000}"/>
    <hyperlink ref="C730" r:id="rId1412" tooltip="Pollock's &quot;From Rasa Seen to Rasa Heard&quot;: A Critique - Sreejit Datta" display="https://www.youtube.com/watch?v=KCUZ6hBgxc0" xr:uid="{00000000-0004-0000-0000-000083050000}"/>
    <hyperlink ref="D731" r:id="rId1413" display="https://www.youtube.com/watch?v=k0FNC9LuJoo&amp;t=4s" xr:uid="{00000000-0004-0000-0000-000084050000}"/>
    <hyperlink ref="C731" r:id="rId1414" tooltip="The Buddha Versus Sheldon Pollock — Dr. Koenraad Elst" display="https://www.youtube.com/watch?v=k0FNC9LuJoo&amp;t=4s" xr:uid="{00000000-0004-0000-0000-000085050000}"/>
    <hyperlink ref="D732" r:id="rId1415" display="https://www.youtube.com/watch?v=DBYSIkWsAOI" xr:uid="{00000000-0004-0000-0000-000086050000}"/>
    <hyperlink ref="C732" r:id="rId1416" tooltip="Remarks From Chair: Session on Misc Themes - Shashi Tiwari" display="https://www.youtube.com/watch?v=DBYSIkWsAOI" xr:uid="{00000000-0004-0000-0000-000087050000}"/>
    <hyperlink ref="D733" r:id="rId1417" display="https://www.youtube.com/watch?v=VKbVHIgKbbo" xr:uid="{00000000-0004-0000-0000-000088050000}"/>
    <hyperlink ref="C733" r:id="rId1418" tooltip="Remarks From Chair: Session on Sastra &amp; Misc Theme — Dr. Aravinda Rao" display="https://www.youtube.com/watch?v=VKbVHIgKbbo" xr:uid="{00000000-0004-0000-0000-000089050000}"/>
    <hyperlink ref="D734" r:id="rId1419" display="https://www.youtube.com/watch?v=uaTb9-4kT2Y" xr:uid="{00000000-0004-0000-0000-00008A050000}"/>
    <hyperlink ref="C734" r:id="rId1420" tooltip="Hinduism and Buddhism: Convergent or Divergent - Rajath V" display="https://www.youtube.com/watch?v=uaTb9-4kT2Y" xr:uid="{00000000-0004-0000-0000-00008B050000}"/>
    <hyperlink ref="D735" r:id="rId1421" display="https://www.youtube.com/watch?v=wKoUB00RmE0" xr:uid="{00000000-0004-0000-0000-00008C050000}"/>
    <hyperlink ref="C735" r:id="rId1422" tooltip="The Science &amp; Nescience of Mimamsa - Sudarshan Therani" display="https://www.youtube.com/watch?v=wKoUB00RmE0" xr:uid="{00000000-0004-0000-0000-00008D050000}"/>
    <hyperlink ref="D736" r:id="rId1423" display="https://www.youtube.com/watch?v=sI2xSENomQY" xr:uid="{00000000-0004-0000-0000-00008E050000}"/>
    <hyperlink ref="C736" r:id="rId1424" tooltip="Pollock's 'Irresponsible' Vs Valmiki's 'Plausible' Ramayana - Animesh Aaryan" display="https://www.youtube.com/watch?v=sI2xSENomQY" xr:uid="{00000000-0004-0000-0000-00008F050000}"/>
    <hyperlink ref="D737" r:id="rId1425" display="https://www.youtube.com/watch?v=Ts09Fp7M53k" xr:uid="{00000000-0004-0000-0000-000090050000}"/>
    <hyperlink ref="C737" r:id="rId1426" tooltip="The divine nature of the Vedas - Alok Mishra" display="https://www.youtube.com/watch?v=Ts09Fp7M53k" xr:uid="{00000000-0004-0000-0000-000091050000}"/>
    <hyperlink ref="D738" r:id="rId1427" display="https://www.youtube.com/watch?v=inDcB8LwlqI" xr:uid="{00000000-0004-0000-0000-000092050000}"/>
    <hyperlink ref="C738" r:id="rId1428" tooltip="Sastra of Science &amp; Science of Sastras - Madhu &amp; Sudarshan Therani" display="https://www.youtube.com/watch?v=inDcB8LwlqI" xr:uid="{00000000-0004-0000-0000-000093050000}"/>
    <hyperlink ref="D739" r:id="rId1429" display="https://www.youtube.com/watch?v=1wYg5d-4aVg" xr:uid="{00000000-0004-0000-0000-000094050000}"/>
    <hyperlink ref="C739" r:id="rId1430" tooltip="Rejoinder to Rasa Reader: An Insider View - Sharda Narayanan" display="https://www.youtube.com/watch?v=1wYg5d-4aVg" xr:uid="{00000000-0004-0000-0000-000095050000}"/>
    <hyperlink ref="D740" r:id="rId1431" display="https://www.youtube.com/watch?v=oLCI7vQ7WFk" xr:uid="{00000000-0004-0000-0000-000096050000}"/>
    <hyperlink ref="C740" r:id="rId1432" tooltip="Remarks From Chair: Session on Rasa - Dr Pappu Venugopala Rao" display="https://www.youtube.com/watch?v=oLCI7vQ7WFk" xr:uid="{00000000-0004-0000-0000-000097050000}"/>
    <hyperlink ref="D741" r:id="rId1433" display="https://www.youtube.com/watch?v=Owv0FewW5Bo" xr:uid="{00000000-0004-0000-0000-000098050000}"/>
    <hyperlink ref="C741" r:id="rId1434" tooltip="Commonalities in Hindu &amp; Buddhist Meta Framework - Ravi Joshi" display="https://www.youtube.com/watch?v=Owv0FewW5Bo" xr:uid="{00000000-0004-0000-0000-000099050000}"/>
    <hyperlink ref="D742" r:id="rId1435" display="https://www.youtube.com/watch?v=3ytmTvor21A" xr:uid="{00000000-0004-0000-0000-00009A050000}"/>
    <hyperlink ref="C742" r:id="rId1436" tooltip="Impressions of Swadeshi Indology Conference 2 - Dr. Sonal Mansingh" display="https://www.youtube.com/watch?v=3ytmTvor21A" xr:uid="{00000000-0004-0000-0000-00009B050000}"/>
    <hyperlink ref="D743" r:id="rId1437" display="https://www.youtube.com/watch?v=tPgOVeqnOcc" xr:uid="{00000000-0004-0000-0000-00009C050000}"/>
    <hyperlink ref="C743" r:id="rId1438" tooltip="Remarks from chair - Session 2 on Rasa - Prof. K Gopinath" display="https://www.youtube.com/watch?v=tPgOVeqnOcc" xr:uid="{00000000-0004-0000-0000-00009D050000}"/>
    <hyperlink ref="D744" r:id="rId1439" display="https://www.youtube.com/watch?v=sEg8fP2ckhI" xr:uid="{00000000-0004-0000-0000-00009E050000}"/>
    <hyperlink ref="C744" r:id="rId1440" tooltip="Plenary Session 3: Dr. Pappu Venugopala Rao" display="https://www.youtube.com/watch?v=sEg8fP2ckhI" xr:uid="{00000000-0004-0000-0000-00009F050000}"/>
    <hyperlink ref="D745" r:id="rId1441" display="https://www.youtube.com/watch?v=tmCFtpj6IZc" xr:uid="{00000000-0004-0000-0000-0000A0050000}"/>
    <hyperlink ref="C745" r:id="rId1442" tooltip="Plenary Session 2 - Dr Meenakshi Jain" display="https://www.youtube.com/watch?v=tmCFtpj6IZc" xr:uid="{00000000-0004-0000-0000-0000A1050000}"/>
    <hyperlink ref="D746" r:id="rId1443" display="https://www.youtube.com/watch?v=Ul-faWS75vA" xr:uid="{00000000-0004-0000-0000-0000A2050000}"/>
    <hyperlink ref="C746" r:id="rId1444" tooltip="Pollock’s Hypothesis on “Othering” is unscientific - Murali KV" display="https://www.youtube.com/watch?v=Ul-faWS75vA" xr:uid="{00000000-0004-0000-0000-0000A3050000}"/>
    <hyperlink ref="D747" r:id="rId1445" display="https://www.youtube.com/watch?v=rP79c8rd-jE" xr:uid="{00000000-0004-0000-0000-0000A4050000}"/>
    <hyperlink ref="C747" r:id="rId1446" tooltip="Upanishads and Buddha's Teachings - Sunil M V" display="https://www.youtube.com/watch?v=rP79c8rd-jE" xr:uid="{00000000-0004-0000-0000-0000A5050000}"/>
    <hyperlink ref="D748" r:id="rId1447" display="https://www.youtube.com/watch?v=4ej2lqB-kjM" xr:uid="{00000000-0004-0000-0000-0000A6050000}"/>
    <hyperlink ref="C748" r:id="rId1448" tooltip="Pollock's Desacralisation of the Indian Rasa Tradition - Ashay Naik" display="https://www.youtube.com/watch?v=4ej2lqB-kjM" xr:uid="{00000000-0004-0000-0000-0000A7050000}"/>
    <hyperlink ref="D749" r:id="rId1449" display="https://www.youtube.com/watch?v=OmWUkxANoEk" xr:uid="{00000000-0004-0000-0000-0000A8050000}"/>
    <hyperlink ref="C749" r:id="rId1450" tooltip="Mimamsa and the Problem of History in Traditional India - Ananth Sethuraman" display="https://www.youtube.com/watch?v=OmWUkxANoEk" xr:uid="{00000000-0004-0000-0000-0000A9050000}"/>
    <hyperlink ref="D750" r:id="rId1451" display="https://www.youtube.com/watch?v=5IYA6g6rNW0" xr:uid="{00000000-0004-0000-0000-0000AA050000}"/>
    <hyperlink ref="C750" r:id="rId1452" tooltip="Rasa one step below Brahman - Dr. R Ganesh" display="https://www.youtube.com/watch?v=5IYA6g6rNW0" xr:uid="{00000000-0004-0000-0000-0000AB050000}"/>
    <hyperlink ref="D751" r:id="rId1453" display="https://www.youtube.com/watch?v=zEXu5K5eyCY" xr:uid="{00000000-0004-0000-0000-0000AC050000}"/>
    <hyperlink ref="C751" r:id="rId1454" tooltip="Rasa theory - Dr. Nagaswamy" display="https://www.youtube.com/watch?v=zEXu5K5eyCY" xr:uid="{00000000-0004-0000-0000-0000AD050000}"/>
    <hyperlink ref="D752" r:id="rId1455" display="https://www.youtube.com/watch?v=s9g49kgd9ao" xr:uid="{00000000-0004-0000-0000-0000AE050000}"/>
    <hyperlink ref="C752" r:id="rId1456" tooltip="Change and growth of Rasa Theory - Naresh Cuntoor" display="https://www.youtube.com/watch?v=s9g49kgd9ao" xr:uid="{00000000-0004-0000-0000-0000AF050000}"/>
    <hyperlink ref="D753" r:id="rId1457" display="https://www.youtube.com/watch?v=7IXp156RgtQ" xr:uid="{00000000-0004-0000-0000-0000B0050000}"/>
    <hyperlink ref="C753" r:id="rId1458" tooltip="Mimamsa and Ahistoricism - Prof. K S Kannan" display="https://www.youtube.com/watch?v=7IXp156RgtQ" xr:uid="{00000000-0004-0000-0000-0000B1050000}"/>
    <hyperlink ref="D754" r:id="rId1459" display="https://www.youtube.com/watch?v=1CJb6PuWDqk" xr:uid="{00000000-0004-0000-0000-0000B2050000}"/>
    <hyperlink ref="C754" r:id="rId1460" tooltip="Remarks From Chair - Session on Chronology and Buddhism_Dr Nagaswamy" display="https://www.youtube.com/watch?v=1CJb6PuWDqk" xr:uid="{00000000-0004-0000-0000-0000B3050000}"/>
    <hyperlink ref="D755" r:id="rId1461" display="https://www.youtube.com/watch?v=3Pat7agSMJU&amp;t=22s" xr:uid="{00000000-0004-0000-0000-0000B4050000}"/>
    <hyperlink ref="C755" r:id="rId1462" tooltip="Brahmanism, Buddhism and Mimamsa - Sharda Narayanan" display="https://www.youtube.com/watch?v=3Pat7agSMJU&amp;t=22s" xr:uid="{00000000-0004-0000-0000-0000B5050000}"/>
    <hyperlink ref="D756" r:id="rId1463" display="https://www.youtube.com/watch?v=lyiuoR-2E6I" xr:uid="{00000000-0004-0000-0000-0000B6050000}"/>
    <hyperlink ref="C756" r:id="rId1464" tooltip="Examining Pollock's &quot;Sanskrit Cosmopolis&quot; - Arvind Prasad" display="https://www.youtube.com/watch?v=lyiuoR-2E6I" xr:uid="{00000000-0004-0000-0000-0000B7050000}"/>
    <hyperlink ref="D757" r:id="rId1465" display="https://www.youtube.com/watch?v=h4ZgKKlmUl0&amp;t=481s" xr:uid="{00000000-0004-0000-0000-0000B8050000}"/>
    <hyperlink ref="C757" r:id="rId1466" tooltip="Conflict Between Buddhism &amp; Hinduism - Dr. R Nagaswamy" display="https://www.youtube.com/watch?v=h4ZgKKlmUl0&amp;t=481s" xr:uid="{00000000-0004-0000-0000-0000B9050000}"/>
    <hyperlink ref="D758" r:id="rId1467" display="https://www.youtube.com/watch?v=8gCMYZ-alVw" xr:uid="{00000000-0004-0000-0000-0000BA050000}"/>
    <hyperlink ref="C758" r:id="rId1468" tooltip="Pollock's Philology: Mixing Ramayana and Political Imagination - Ishani Dutta" display="https://www.youtube.com/watch?v=8gCMYZ-alVw" xr:uid="{00000000-0004-0000-0000-0000BB050000}"/>
    <hyperlink ref="D759" r:id="rId1469" display="https://www.youtube.com/watch?v=aPfBxS4huSc" xr:uid="{00000000-0004-0000-0000-0000BC050000}"/>
    <hyperlink ref="C759" r:id="rId1470" tooltip="Remarks from Chair - Session on Mimamsa &amp; some Misc topics - Dr. Koenraad Elst" display="https://www.youtube.com/watch?v=aPfBxS4huSc" xr:uid="{00000000-0004-0000-0000-0000BD050000}"/>
    <hyperlink ref="D760" r:id="rId1471" display="https://www.youtube.com/watch?v=HQK8u4lh7y0" xr:uid="{00000000-0004-0000-0000-0000BE050000}"/>
    <hyperlink ref="C760" r:id="rId1472" tooltip="Remarks from chair - Session on Philology - Dr. Korada Subrahmanyam" display="https://www.youtube.com/watch?v=HQK8u4lh7y0" xr:uid="{00000000-0004-0000-0000-0000BF050000}"/>
    <hyperlink ref="D761" r:id="rId1473" display="https://www.youtube.com/watch?v=qIQN0DtO2Z8" xr:uid="{00000000-0004-0000-0000-0000C0050000}"/>
    <hyperlink ref="C761" r:id="rId1474" tooltip="Remarks from chair - Session on Buddhism - Dr. Amarjiva Lochan" display="https://www.youtube.com/watch?v=qIQN0DtO2Z8" xr:uid="{00000000-0004-0000-0000-0000C1050000}"/>
    <hyperlink ref="D762" r:id="rId1475" display="https://www.youtube.com/watch?v=ZErxsCxSQsA" xr:uid="{00000000-0004-0000-0000-0000C2050000}"/>
    <hyperlink ref="C762" r:id="rId1476" tooltip="Pollock's &quot;Death of Sanskrit&quot; - An Analysis - Jayaraman Mahadevan" display="https://www.youtube.com/watch?v=ZErxsCxSQsA" xr:uid="{00000000-0004-0000-0000-0000C3050000}"/>
    <hyperlink ref="D763" r:id="rId1477" display="https://www.youtube.com/watch?v=ZyApm_PJ-W8&amp;t=65s" xr:uid="{00000000-0004-0000-0000-0000C4050000}"/>
    <hyperlink ref="C763" r:id="rId1478" tooltip="India’s (Unacknowledged) Contributions to Mind Sciences: Rajiv Malhotra" display="https://www.youtube.com/watch?v=ZyApm_PJ-W8&amp;t=65s" xr:uid="{00000000-0004-0000-0000-0000C5050000}"/>
    <hyperlink ref="D764" r:id="rId1479" display="https://www.youtube.com/watch?v=VFJFvcNogFU" xr:uid="{00000000-0004-0000-0000-0000C6050000}"/>
    <hyperlink ref="C764" r:id="rId1480" tooltip="Rajiv Malhotra in Conversation with Brooke Boon, Founder of ‘Holy Yoga’" display="https://www.youtube.com/watch?v=VFJFvcNogFU" xr:uid="{00000000-0004-0000-0000-0000C7050000}"/>
    <hyperlink ref="D765" r:id="rId1481" display="https://www.youtube.com/watch?v=JlEmX46IYNY" xr:uid="{00000000-0004-0000-0000-0000C8050000}"/>
    <hyperlink ref="C765" r:id="rId1482" tooltip="Rajiv Malhotra in Conversation with Brooke Boon, Founder of ‘Holy Yoga’" display="https://www.youtube.com/watch?v=JlEmX46IYNY" xr:uid="{00000000-0004-0000-0000-0000C9050000}"/>
    <hyperlink ref="D766" r:id="rId1483" display="https://www.youtube.com/watch?v=SPD35eCSgDk" xr:uid="{00000000-0004-0000-0000-0000CA050000}"/>
    <hyperlink ref="C766" r:id="rId1484" tooltip="In Conversation with Vivek Agnihotri, A Patriotic Filmmaker" display="https://www.youtube.com/watch?v=SPD35eCSgDk" xr:uid="{00000000-0004-0000-0000-0000CB050000}"/>
    <hyperlink ref="D767" r:id="rId1485" display="https://www.youtube.com/watch?v=sy6xQyjX7qg" xr:uid="{00000000-0004-0000-0000-0000CC050000}"/>
    <hyperlink ref="C767" r:id="rId1486" tooltip="Discussion with Suzin Green, a Kali Worshipper &amp; Yoga-based Life Coach" display="https://www.youtube.com/watch?v=sy6xQyjX7qg" xr:uid="{00000000-0004-0000-0000-0000CD050000}"/>
    <hyperlink ref="D768" r:id="rId1487" display="https://www.youtube.com/watch?v=xCLLCYBg7Zc" xr:uid="{00000000-0004-0000-0000-0000CE050000}"/>
    <hyperlink ref="C768" r:id="rId1488" tooltip="Dr Subramanian Swamy In Conversation with Rajiv Malhotra" display="https://www.youtube.com/watch?v=xCLLCYBg7Zc" xr:uid="{00000000-0004-0000-0000-0000CF050000}"/>
    <hyperlink ref="D769" r:id="rId1489" display="https://www.youtube.com/watch?v=s4vjcCAXvVI" xr:uid="{00000000-0004-0000-0000-0000D0050000}"/>
    <hyperlink ref="C769" r:id="rId1490" tooltip="Discussion with General GD Bakshi:  &quot;Bold Proposals on India's Security Dilemmas&quot;" display="https://www.youtube.com/watch?v=s4vjcCAXvVI" xr:uid="{00000000-0004-0000-0000-0000D1050000}"/>
    <hyperlink ref="D770" r:id="rId1491" display="https://www.youtube.com/watch?v=wfQX8QWcWgI" xr:uid="{00000000-0004-0000-0000-0000D2050000}"/>
    <hyperlink ref="C770" r:id="rId1492" tooltip="Swami Vigyananand (Chairman of World Hindu Foundation) In Conversation with Rajiv Malhotra" display="https://www.youtube.com/watch?v=wfQX8QWcWgI" xr:uid="{00000000-0004-0000-0000-0000D3050000}"/>
    <hyperlink ref="D771" r:id="rId1493" display="https://www.youtube.com/watch?v=c50rfZlrNXU" xr:uid="{00000000-0004-0000-0000-0000D4050000}"/>
    <hyperlink ref="C771" r:id="rId1494" tooltip="Prof R. Vaidyanathan &amp; Rajiv Malhotra on the Global and Local Economic Mess" display="https://www.youtube.com/watch?v=c50rfZlrNXU" xr:uid="{00000000-0004-0000-0000-0000D5050000}"/>
    <hyperlink ref="D772" r:id="rId1495" display="https://www.youtube.com/watch?v=Bx9ffGtMMxo" xr:uid="{00000000-0004-0000-0000-0000D6050000}"/>
    <hyperlink ref="C772" r:id="rId1496" tooltip="Meet the Real Hero Behind Demonetization" display="https://www.youtube.com/watch?v=Bx9ffGtMMxo" xr:uid="{00000000-0004-0000-0000-0000D7050000}"/>
    <hyperlink ref="D773" r:id="rId1497" display="https://www.youtube.com/watch?v=DL5cLBZou3I" xr:uid="{00000000-0004-0000-0000-0000D8050000}"/>
    <hyperlink ref="C773" r:id="rId1498" tooltip="Sushil Pandit, Well-Known Kashmir Activist In Conversation with Rajiv Malhotra" display="https://www.youtube.com/watch?v=DL5cLBZou3I" xr:uid="{00000000-0004-0000-0000-0000D9050000}"/>
    <hyperlink ref="D774" r:id="rId1499" display="https://www.youtube.com/watch?v=dHQ-HMVdPyE" xr:uid="{00000000-0004-0000-0000-0000DA050000}"/>
    <hyperlink ref="C774" r:id="rId1500" tooltip="Swami Nirmalanandanatha, Head of Sri Adichunchanagiri Muth, Discusses with Rajiv Malhotra" display="https://www.youtube.com/watch?v=dHQ-HMVdPyE" xr:uid="{00000000-0004-0000-0000-0000DB050000}"/>
    <hyperlink ref="D775" r:id="rId1501" display="https://www.youtube.com/watch?v=GtSbmTRia5Y" xr:uid="{00000000-0004-0000-0000-0000DC050000}"/>
    <hyperlink ref="C775" r:id="rId1502" tooltip="Rajiv Malhotra with Prof  Mohan on &quot;Breaking India&quot; on Tharanga" display="https://www.youtube.com/watch?v=GtSbmTRia5Y" xr:uid="{00000000-0004-0000-0000-0000DD050000}"/>
    <hyperlink ref="D776" r:id="rId1503" display="https://www.youtube.com/watch?v=dvcJI5yAd6M&amp;t=122s" xr:uid="{00000000-0004-0000-0000-0000DE050000}"/>
    <hyperlink ref="C776" r:id="rId1504" tooltip="Persecution of Hindu Gurus Who Challenge Hinduphobia" display="https://www.youtube.com/watch?v=dvcJI5yAd6M&amp;t=122s" xr:uid="{00000000-0004-0000-0000-0000DF050000}"/>
    <hyperlink ref="D777" r:id="rId1505" display="https://www.youtube.com/watch?v=ahKeSqFT0Nk" xr:uid="{00000000-0004-0000-0000-0000E0050000}"/>
    <hyperlink ref="C777" r:id="rId1506" tooltip="Interfaith Marriages in USA. Discussion with Researcher" display="https://www.youtube.com/watch?v=ahKeSqFT0Nk" xr:uid="{00000000-0004-0000-0000-0000E1050000}"/>
    <hyperlink ref="D778" r:id="rId1507" display="https://www.youtube.com/watch?v=JB_lc00AWIE" xr:uid="{00000000-0004-0000-0000-0000E2050000}"/>
    <hyperlink ref="C778" r:id="rId1508" tooltip="V. Ramachandran, the Noted Neuroscientist, In Conversation with Rajiv Malhotra" display="https://www.youtube.com/watch?v=JB_lc00AWIE" xr:uid="{00000000-0004-0000-0000-0000E3050000}"/>
    <hyperlink ref="D779" r:id="rId1509" display="https://www.youtube.com/watch?v=9jjsiAFVdXc" xr:uid="{00000000-0004-0000-0000-0000E4050000}"/>
    <hyperlink ref="C779" r:id="rId1510" tooltip="&quot;Is Templeton Foundation Digesting Vedanta into Christianity?&quot;" display="https://www.youtube.com/watch?v=9jjsiAFVdXc" xr:uid="{00000000-0004-0000-0000-0000E5050000}"/>
    <hyperlink ref="D780" r:id="rId1511" display="https://www.youtube.com/watch?v=9QSUsKZfoQA&amp;t=156s" xr:uid="{00000000-0004-0000-0000-0000E6050000}"/>
    <hyperlink ref="C780" r:id="rId1512" tooltip="Head of India's Top Sanskrit Research Center in Conversation with Rajiv Malhotra" display="https://www.youtube.com/watch?v=9QSUsKZfoQA&amp;t=156s" xr:uid="{00000000-0004-0000-0000-0000E7050000}"/>
    <hyperlink ref="D781" r:id="rId1513" display="https://www.youtube.com/watch?v=79r5KYH0nBI" xr:uid="{00000000-0004-0000-0000-0000E8050000}"/>
    <hyperlink ref="C781" r:id="rId1514" tooltip="Aditi Banerjee Recollects How We Started Responding to Hinduphobic Academicians." display="https://www.youtube.com/watch?v=79r5KYH0nBI" xr:uid="{00000000-0004-0000-0000-0000E9050000}"/>
  </hyperlinks>
  <pageMargins left="0.7" right="0.7" top="0.75" bottom="0.75" header="0.3" footer="0.3"/>
  <pageSetup paperSize="9" scale="10" orientation="landscape" r:id="rId1515"/>
  <legacyDrawing r:id="rId15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DD46D-2919-4036-A472-290BEB726768}">
  <dimension ref="A1:Z5"/>
  <sheetViews>
    <sheetView workbookViewId="0">
      <selection activeCell="A5" sqref="A5"/>
    </sheetView>
  </sheetViews>
  <sheetFormatPr defaultRowHeight="15" x14ac:dyDescent="0.25"/>
  <cols>
    <col min="17" max="17" width="78" customWidth="1"/>
  </cols>
  <sheetData>
    <row r="1" spans="1:26" ht="33.75" x14ac:dyDescent="0.25">
      <c r="A1" s="14" t="s">
        <v>781</v>
      </c>
      <c r="B1" s="19" t="s">
        <v>1698</v>
      </c>
      <c r="C1" s="13" t="s">
        <v>779</v>
      </c>
      <c r="D1" s="13" t="s">
        <v>756</v>
      </c>
      <c r="E1" s="12" t="s">
        <v>757</v>
      </c>
      <c r="F1" s="13" t="s">
        <v>1701</v>
      </c>
      <c r="G1" s="15" t="s">
        <v>911</v>
      </c>
      <c r="H1" s="12" t="s">
        <v>910</v>
      </c>
      <c r="I1" s="16" t="s">
        <v>922</v>
      </c>
      <c r="J1" s="12" t="s">
        <v>778</v>
      </c>
      <c r="K1" s="12" t="s">
        <v>896</v>
      </c>
      <c r="L1" s="13" t="s">
        <v>897</v>
      </c>
      <c r="M1" s="13" t="s">
        <v>927</v>
      </c>
      <c r="N1" s="12" t="s">
        <v>909</v>
      </c>
      <c r="O1" s="12"/>
      <c r="P1" s="12"/>
      <c r="Q1" s="15" t="s">
        <v>926</v>
      </c>
      <c r="R1" s="15" t="s">
        <v>1714</v>
      </c>
      <c r="S1" s="13" t="s">
        <v>931</v>
      </c>
      <c r="T1" s="13" t="s">
        <v>932</v>
      </c>
      <c r="U1" s="13" t="s">
        <v>938</v>
      </c>
      <c r="V1" s="13" t="s">
        <v>930</v>
      </c>
      <c r="W1" s="13" t="s">
        <v>925</v>
      </c>
      <c r="X1" s="12" t="s">
        <v>924</v>
      </c>
      <c r="Y1" s="13" t="s">
        <v>923</v>
      </c>
      <c r="Z1" s="13" t="s">
        <v>1707</v>
      </c>
    </row>
    <row r="2" spans="1:26" x14ac:dyDescent="0.25">
      <c r="A2" s="2">
        <v>59</v>
      </c>
      <c r="B2" s="2" t="s">
        <v>998</v>
      </c>
      <c r="C2" s="4" t="s">
        <v>58</v>
      </c>
      <c r="D2" s="8">
        <v>2.1909722222222223</v>
      </c>
      <c r="E2" s="3" t="s">
        <v>793</v>
      </c>
      <c r="F2" s="1"/>
      <c r="G2" s="17"/>
      <c r="H2" s="2">
        <f>3.6*1000</f>
        <v>3600</v>
      </c>
      <c r="I2" s="6">
        <v>3.6516203703703703E-2</v>
      </c>
      <c r="J2" s="7" t="s">
        <v>758</v>
      </c>
      <c r="K2" s="2"/>
      <c r="L2" s="2"/>
      <c r="M2" s="2"/>
      <c r="N2" s="10">
        <v>42989</v>
      </c>
      <c r="O2" s="10"/>
      <c r="P2" s="10"/>
      <c r="Q2" s="10"/>
      <c r="R2" s="10" t="s">
        <v>933</v>
      </c>
      <c r="S2" s="2" t="s">
        <v>933</v>
      </c>
      <c r="T2" s="2" t="s">
        <v>933</v>
      </c>
      <c r="U2" s="2" t="s">
        <v>928</v>
      </c>
      <c r="V2" s="2" t="s">
        <v>928</v>
      </c>
      <c r="W2" s="2" t="s">
        <v>928</v>
      </c>
      <c r="X2" s="2" t="s">
        <v>929</v>
      </c>
      <c r="Y2" s="2" t="s">
        <v>928</v>
      </c>
    </row>
    <row r="3" spans="1:26" x14ac:dyDescent="0.25">
      <c r="A3" s="11">
        <v>59.01</v>
      </c>
      <c r="B3" s="2" t="s">
        <v>999</v>
      </c>
      <c r="C3" s="2"/>
      <c r="D3" s="8"/>
      <c r="E3" s="3"/>
      <c r="F3" s="19" t="s">
        <v>898</v>
      </c>
      <c r="G3" s="17" t="s">
        <v>912</v>
      </c>
      <c r="H3" s="2"/>
      <c r="I3" s="6"/>
      <c r="J3" s="7"/>
      <c r="K3" s="6">
        <v>0</v>
      </c>
      <c r="L3" s="6">
        <v>5.208333333333333E-3</v>
      </c>
      <c r="M3" s="6">
        <f>L3-K3</f>
        <v>5.208333333333333E-3</v>
      </c>
      <c r="N3" s="10">
        <v>42989</v>
      </c>
      <c r="O3" s="10"/>
      <c r="P3" s="10"/>
      <c r="Q3" s="21" t="str">
        <f>HYPERLINK($B$2&amp;"&amp;start="&amp;MINUTE(K3)&amp;"m"&amp;SECOND(K3)&amp;"s")&amp;"&amp;end="&amp;MINUTE(L3)&amp;"m"&amp;SECOND(L3)</f>
        <v>https://www.youtube.com/watch?v=ByaheAphduQ&amp;start=0m0s&amp;end=7m30</v>
      </c>
      <c r="R3" s="10" t="s">
        <v>933</v>
      </c>
      <c r="S3" s="2" t="s">
        <v>933</v>
      </c>
      <c r="T3" s="2" t="s">
        <v>933</v>
      </c>
      <c r="U3" s="2" t="s">
        <v>928</v>
      </c>
      <c r="V3" s="2" t="s">
        <v>1716</v>
      </c>
      <c r="W3" s="2" t="s">
        <v>928</v>
      </c>
      <c r="X3" s="2" t="s">
        <v>929</v>
      </c>
      <c r="Y3" s="2" t="s">
        <v>928</v>
      </c>
    </row>
    <row r="4" spans="1:26" x14ac:dyDescent="0.25">
      <c r="A4" s="11">
        <v>59.02</v>
      </c>
      <c r="B4" s="2" t="s">
        <v>999</v>
      </c>
      <c r="C4" s="2"/>
      <c r="D4" s="8"/>
      <c r="E4" s="3"/>
      <c r="F4" s="19" t="s">
        <v>915</v>
      </c>
      <c r="G4" s="17" t="s">
        <v>913</v>
      </c>
      <c r="H4" s="2"/>
      <c r="I4" s="6"/>
      <c r="J4" s="7"/>
      <c r="K4" s="6">
        <v>6.1921296296296299E-3</v>
      </c>
      <c r="L4" s="6">
        <v>1.1064814814814814E-2</v>
      </c>
      <c r="M4" s="6">
        <f t="shared" ref="M4" si="0">L4-K4</f>
        <v>4.8726851851851839E-3</v>
      </c>
      <c r="N4" s="10">
        <v>42989</v>
      </c>
      <c r="O4" s="11">
        <f>MINUTE(K4)*60+SECOND(K4)</f>
        <v>535</v>
      </c>
      <c r="P4" s="11">
        <f>MINUTE(L4)*60+SECOND(L4)</f>
        <v>956</v>
      </c>
      <c r="Q4" s="21" t="str">
        <f>HYPERLINK($B$2&amp;"&amp;t="&amp;MINUTE(K4)&amp;"m"&amp;SECOND(K4)&amp;"s")</f>
        <v>https://www.youtube.com/watch?v=ByaheAphduQ&amp;t=8m55s</v>
      </c>
      <c r="R4" s="10" t="s">
        <v>933</v>
      </c>
      <c r="S4" s="2" t="s">
        <v>933</v>
      </c>
      <c r="T4" s="2" t="s">
        <v>933</v>
      </c>
      <c r="U4" s="2" t="s">
        <v>928</v>
      </c>
      <c r="V4" s="2" t="s">
        <v>1716</v>
      </c>
      <c r="W4" s="2" t="s">
        <v>928</v>
      </c>
      <c r="X4" s="2" t="s">
        <v>929</v>
      </c>
      <c r="Y4" s="2" t="s">
        <v>928</v>
      </c>
    </row>
    <row r="5" spans="1:26" x14ac:dyDescent="0.25">
      <c r="A5" s="11"/>
      <c r="B5" s="2"/>
      <c r="C5" s="2"/>
      <c r="D5" s="8"/>
      <c r="E5" s="3"/>
      <c r="F5" s="19"/>
      <c r="G5" s="18"/>
      <c r="H5" s="2"/>
      <c r="I5" s="6"/>
      <c r="J5" s="7"/>
      <c r="K5" s="6"/>
      <c r="L5" s="6"/>
      <c r="M5" s="6"/>
      <c r="N5" s="10"/>
      <c r="O5" s="11"/>
      <c r="P5" s="11"/>
      <c r="Q5" s="21"/>
      <c r="R5" s="10"/>
      <c r="S5" s="2"/>
      <c r="T5" s="2"/>
      <c r="U5" s="2"/>
      <c r="V5" s="2"/>
      <c r="W5" s="2"/>
      <c r="X5" s="2"/>
      <c r="Y5" s="2"/>
    </row>
  </sheetData>
  <hyperlinks>
    <hyperlink ref="D2" r:id="rId1" display="https://www.youtube.com/watch?v=ByaheAphduQ" xr:uid="{9480E897-FF9B-4824-80A5-CAD6AFC85E22}"/>
    <hyperlink ref="C2" r:id="rId2" tooltip="Hindu Unity Day: Dallas August, 2011" display="https://www.youtube.com/watch?v=ByaheAphduQ" xr:uid="{B027C35A-10DF-428A-994B-1616E9EA3C7B}"/>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Old-Formats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cp:lastPrinted>2017-09-18T09:51:51Z</cp:lastPrinted>
  <dcterms:created xsi:type="dcterms:W3CDTF">2017-09-10T17:06:05Z</dcterms:created>
  <dcterms:modified xsi:type="dcterms:W3CDTF">2017-09-19T10:07:34Z</dcterms:modified>
</cp:coreProperties>
</file>